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8CC7AC4-937D-4998-A59E-C88A2AE350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E25" i="1"/>
  <c r="F25" i="1" s="1"/>
  <c r="G25" i="1" s="1"/>
  <c r="L25" i="1" s="1"/>
  <c r="Q25" i="1"/>
  <c r="E26" i="1"/>
  <c r="F26" i="1" s="1"/>
  <c r="G26" i="1" s="1"/>
  <c r="L26" i="1" s="1"/>
  <c r="Q26" i="1"/>
  <c r="E27" i="1"/>
  <c r="F27" i="1"/>
  <c r="G27" i="1"/>
  <c r="L27" i="1" s="1"/>
  <c r="Q27" i="1"/>
  <c r="E28" i="1"/>
  <c r="F28" i="1"/>
  <c r="G28" i="1" s="1"/>
  <c r="L28" i="1" s="1"/>
  <c r="Q28" i="1"/>
  <c r="E29" i="1"/>
  <c r="F29" i="1" s="1"/>
  <c r="G29" i="1" s="1"/>
  <c r="L29" i="1" s="1"/>
  <c r="Q29" i="1"/>
  <c r="E30" i="1"/>
  <c r="F30" i="1" s="1"/>
  <c r="G30" i="1" s="1"/>
  <c r="L30" i="1" s="1"/>
  <c r="Q30" i="1"/>
  <c r="E31" i="1"/>
  <c r="F31" i="1"/>
  <c r="G31" i="1" s="1"/>
  <c r="L31" i="1" s="1"/>
  <c r="Q31" i="1"/>
  <c r="E32" i="1"/>
  <c r="F32" i="1"/>
  <c r="G32" i="1" s="1"/>
  <c r="L32" i="1" s="1"/>
  <c r="Q32" i="1"/>
  <c r="E24" i="1"/>
  <c r="F24" i="1" s="1"/>
  <c r="G24" i="1" s="1"/>
  <c r="K24" i="1" s="1"/>
  <c r="Q24" i="1"/>
  <c r="E22" i="1"/>
  <c r="F22" i="1"/>
  <c r="G22" i="1"/>
  <c r="K22" i="1" s="1"/>
  <c r="E23" i="1"/>
  <c r="F23" i="1" s="1"/>
  <c r="G23" i="1" s="1"/>
  <c r="K23" i="1" s="1"/>
  <c r="D9" i="1"/>
  <c r="C9" i="1"/>
  <c r="Q22" i="1"/>
  <c r="Q23" i="1"/>
  <c r="B2" i="1"/>
  <c r="A1" i="1"/>
  <c r="E21" i="1"/>
  <c r="F21" i="1" s="1"/>
  <c r="G21" i="1" s="1"/>
  <c r="I21" i="1" s="1"/>
  <c r="D8" i="1"/>
  <c r="C17" i="1"/>
  <c r="Q21" i="1"/>
  <c r="C12" i="1"/>
  <c r="C16" i="1" l="1"/>
  <c r="D18" i="1" s="1"/>
  <c r="C11" i="1"/>
  <c r="O27" i="1" l="1"/>
  <c r="O31" i="1"/>
  <c r="O26" i="1"/>
  <c r="O30" i="1"/>
  <c r="O28" i="1"/>
  <c r="O32" i="1"/>
  <c r="O25" i="1"/>
  <c r="O29" i="1"/>
  <c r="C15" i="1"/>
  <c r="O23" i="1"/>
  <c r="O21" i="1"/>
  <c r="O24" i="1"/>
  <c r="O22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<sst xmlns="http://schemas.openxmlformats.org/spreadsheetml/2006/main" count="88" uniqueCount="61">
  <si>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</si>
  <si>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</si>
  <si>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</si>
  <si>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</si>
  <si>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</si>
  <si>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</si>
  <si>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</si>
  <si>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</si>
  <si>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</si>
  <si>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</si>
  <si>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</si>
  <si>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</si>
  <si>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</si>
  <si>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</si>
  <si>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</si>
  <si>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</si>
  <si>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</si>
  <si>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</si>
  <si>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</si>
  <si>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</si>
  <si>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</si>
  <si>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</si>
  <si>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</si>
  <si>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</si>
  <si>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</si>
  <si>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</si>
  <si>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</si>
  <si>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</si>
  <si>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</si>
  <si>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</si>
  <si>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</si>
  <si>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</si>
  <si>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</si>
  <si>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</si>
  <si>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</si>
  <si>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</si>
  <si>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</si>
  <si>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</si>
  <si>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</si>
  <si>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</si>
  <si>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AP Dor</t>
  </si>
  <si>
    <t>2017K</t>
  </si>
  <si>
    <t>G8517-1373</t>
  </si>
  <si>
    <t xml:space="preserve">            </t>
  </si>
  <si>
    <t xml:space="preserve">                    </t>
  </si>
  <si>
    <t xml:space="preserve">EW:       </t>
  </si>
  <si>
    <t>pr_6</t>
  </si>
  <si>
    <t xml:space="preserve">       </t>
  </si>
  <si>
    <t>VSX</t>
  </si>
  <si>
    <t>as of 2017-12-07</t>
  </si>
  <si>
    <t>I</t>
  </si>
  <si>
    <t>OEJV 0179</t>
  </si>
  <si>
    <t>JAVSO 49, 251</t>
  </si>
  <si>
    <t>II</t>
  </si>
  <si>
    <t>TESS/PNC/RAA</t>
  </si>
  <si>
    <t>TESS</t>
  </si>
  <si>
    <t>VSS SEB Gp pers com</t>
  </si>
  <si>
    <t xml:space="preserve">Mag </t>
  </si>
  <si>
    <t>Next ToM-P</t>
  </si>
  <si>
    <t>Next ToM-S</t>
  </si>
  <si>
    <t>9.38-9.60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</si>
</sst>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5" fillId="0" borderId="8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5" fillId="24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6" fillId="24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17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2" fillId="0" borderId="0" xfId="0" applyFont="1" applyAlignme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0" fillId="0" borderId="0" xfId="0" applyAlignment="1">
      <alignment horizontal="right"/>
    </xf>
    <xf numFmtId="14" fontId="33" fillId="0" borderId="0" xfId="43" applyNumberFormat="1" applyFont="1" applyFill="1" applyBorder="1" applyAlignment="1">
      <alignment horizontal="center"/>
    </xf>
    <xf numFmtId="165" fontId="33" fillId="0" borderId="0" xfId="0" applyNumberFormat="1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0" fontId="33" fillId="0" borderId="0" xfId="0" applyFont="1" applyAlignment="1"/>
    <xf numFmtId="0" fontId="34" fillId="0" borderId="16" xfId="0" applyFont="1" applyBorder="1" applyAlignment="1">
      <alignment horizontal="right" vertical="center"/>
    </xf>
    <xf numFmtId="0" fontId="34" fillId="0" borderId="19" xfId="0" applyFont="1" applyBorder="1" applyAlignment="1">
      <alignment horizontal="right" vertical="center"/>
    </xf>
    <xf numFmtId="0" fontId="35" fillId="0" borderId="17" xfId="0" applyFont="1" applyBorder="1" applyAlignment="1">
      <alignment horizontal="right" vertical="center"/>
    </xf>
    <xf numFmtId="0" fontId="6" fillId="26" borderId="14" xfId="0" applyFont="1" applyFill="1" applyBorder="1" applyAlignment="1">
      <alignment horizontal="right" vertical="center"/>
    </xf>
    <xf numFmtId="0" fontId="6" fillId="26" borderId="15" xfId="0" applyFont="1" applyFill="1" applyBorder="1" applyAlignment="1">
      <alignment horizontal="center" vertical="center"/>
    </xf>
    <xf numFmtId="0" fontId="33" fillId="0" borderId="17" xfId="0" applyFont="1" applyBorder="1" applyAlignment="1">
      <alignment horizontal="right" vertical="center"/>
    </xf>
    <xf numFmtId="22" fontId="33" fillId="0" borderId="17" xfId="0" applyNumberFormat="1" applyFont="1" applyBorder="1" applyAlignment="1">
      <alignment horizontal="right" vertical="center"/>
    </xf>
    <xf numFmtId="22" fontId="33" fillId="0" borderId="18" xfId="0" applyNumberFormat="1" applyFont="1" applyBorder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AP Dor - O-C Diagr.</a:t>
            </a:r>
          </a:p>
        </c:rich>
      </c:tx>
      <c:layout>
        <c:manualLayout>
          <c:xMode val="edge"/>
          <c:yMode val="edge"/>
          <c:x val="0.38796992481203008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1052631578947365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  <c:pt idx="4">
                    <c:v>5.3999999999999998E-5</c:v>
                  </c:pt>
                  <c:pt idx="5">
                    <c:v>1.08E-4</c:v>
                  </c:pt>
                  <c:pt idx="6">
                    <c:v>1.3799999999999999E-4</c:v>
                  </c:pt>
                  <c:pt idx="7">
                    <c:v>1.9699999999999999E-4</c:v>
                  </c:pt>
                  <c:pt idx="8">
                    <c:v>2.0799999999999999E-4</c:v>
                  </c:pt>
                  <c:pt idx="9">
                    <c:v>2.5799999999999998E-4</c:v>
                  </c:pt>
                  <c:pt idx="10">
                    <c:v>1.3300000000000001E-4</c:v>
                  </c:pt>
                  <c:pt idx="11">
                    <c:v>1.07E-4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  <c:pt idx="4">
                    <c:v>5.3999999999999998E-5</c:v>
                  </c:pt>
                  <c:pt idx="5">
                    <c:v>1.08E-4</c:v>
                  </c:pt>
                  <c:pt idx="6">
                    <c:v>1.3799999999999999E-4</c:v>
                  </c:pt>
                  <c:pt idx="7">
                    <c:v>1.9699999999999999E-4</c:v>
                  </c:pt>
                  <c:pt idx="8">
                    <c:v>2.0799999999999999E-4</c:v>
                  </c:pt>
                  <c:pt idx="9">
                    <c:v>2.5799999999999998E-4</c:v>
                  </c:pt>
                  <c:pt idx="10">
                    <c:v>1.3300000000000001E-4</c:v>
                  </c:pt>
                  <c:pt idx="11">
                    <c:v>1.07E-4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19819</c:v>
                </c:pt>
                <c:pt idx="2">
                  <c:v>21310.5</c:v>
                </c:pt>
                <c:pt idx="3">
                  <c:v>24972</c:v>
                </c:pt>
                <c:pt idx="4">
                  <c:v>24717</c:v>
                </c:pt>
                <c:pt idx="5">
                  <c:v>24717.5</c:v>
                </c:pt>
                <c:pt idx="6">
                  <c:v>24973</c:v>
                </c:pt>
                <c:pt idx="7">
                  <c:v>24973.5</c:v>
                </c:pt>
                <c:pt idx="8">
                  <c:v>25138</c:v>
                </c:pt>
                <c:pt idx="9">
                  <c:v>25138.5</c:v>
                </c:pt>
                <c:pt idx="10">
                  <c:v>25452</c:v>
                </c:pt>
                <c:pt idx="11">
                  <c:v>25452.5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D9-4DCF-82F3-1D751BE1CE6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  <c:pt idx="4">
                    <c:v>5.3999999999999998E-5</c:v>
                  </c:pt>
                  <c:pt idx="5">
                    <c:v>1.08E-4</c:v>
                  </c:pt>
                  <c:pt idx="6">
                    <c:v>1.3799999999999999E-4</c:v>
                  </c:pt>
                  <c:pt idx="7">
                    <c:v>1.9699999999999999E-4</c:v>
                  </c:pt>
                  <c:pt idx="8">
                    <c:v>2.0799999999999999E-4</c:v>
                  </c:pt>
                  <c:pt idx="9">
                    <c:v>2.5799999999999998E-4</c:v>
                  </c:pt>
                  <c:pt idx="10">
                    <c:v>1.3300000000000001E-4</c:v>
                  </c:pt>
                  <c:pt idx="11">
                    <c:v>1.07E-4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  <c:pt idx="4">
                    <c:v>5.3999999999999998E-5</c:v>
                  </c:pt>
                  <c:pt idx="5">
                    <c:v>1.08E-4</c:v>
                  </c:pt>
                  <c:pt idx="6">
                    <c:v>1.3799999999999999E-4</c:v>
                  </c:pt>
                  <c:pt idx="7">
                    <c:v>1.9699999999999999E-4</c:v>
                  </c:pt>
                  <c:pt idx="8">
                    <c:v>2.0799999999999999E-4</c:v>
                  </c:pt>
                  <c:pt idx="9">
                    <c:v>2.5799999999999998E-4</c:v>
                  </c:pt>
                  <c:pt idx="10">
                    <c:v>1.3300000000000001E-4</c:v>
                  </c:pt>
                  <c:pt idx="11">
                    <c:v>1.07E-4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19819</c:v>
                </c:pt>
                <c:pt idx="2">
                  <c:v>21310.5</c:v>
                </c:pt>
                <c:pt idx="3">
                  <c:v>24972</c:v>
                </c:pt>
                <c:pt idx="4">
                  <c:v>24717</c:v>
                </c:pt>
                <c:pt idx="5">
                  <c:v>24717.5</c:v>
                </c:pt>
                <c:pt idx="6">
                  <c:v>24973</c:v>
                </c:pt>
                <c:pt idx="7">
                  <c:v>24973.5</c:v>
                </c:pt>
                <c:pt idx="8">
                  <c:v>25138</c:v>
                </c:pt>
                <c:pt idx="9">
                  <c:v>25138.5</c:v>
                </c:pt>
                <c:pt idx="10">
                  <c:v>25452</c:v>
                </c:pt>
                <c:pt idx="11">
                  <c:v>25452.5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D9-4DCF-82F3-1D751BE1CE6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  <c:pt idx="4">
                    <c:v>5.3999999999999998E-5</c:v>
                  </c:pt>
                  <c:pt idx="5">
                    <c:v>1.08E-4</c:v>
                  </c:pt>
                  <c:pt idx="6">
                    <c:v>1.3799999999999999E-4</c:v>
                  </c:pt>
                  <c:pt idx="7">
                    <c:v>1.9699999999999999E-4</c:v>
                  </c:pt>
                  <c:pt idx="8">
                    <c:v>2.0799999999999999E-4</c:v>
                  </c:pt>
                  <c:pt idx="9">
                    <c:v>2.5799999999999998E-4</c:v>
                  </c:pt>
                  <c:pt idx="10">
                    <c:v>1.3300000000000001E-4</c:v>
                  </c:pt>
                  <c:pt idx="11">
                    <c:v>1.07E-4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  <c:pt idx="4">
                    <c:v>5.3999999999999998E-5</c:v>
                  </c:pt>
                  <c:pt idx="5">
                    <c:v>1.08E-4</c:v>
                  </c:pt>
                  <c:pt idx="6">
                    <c:v>1.3799999999999999E-4</c:v>
                  </c:pt>
                  <c:pt idx="7">
                    <c:v>1.9699999999999999E-4</c:v>
                  </c:pt>
                  <c:pt idx="8">
                    <c:v>2.0799999999999999E-4</c:v>
                  </c:pt>
                  <c:pt idx="9">
                    <c:v>2.5799999999999998E-4</c:v>
                  </c:pt>
                  <c:pt idx="10">
                    <c:v>1.3300000000000001E-4</c:v>
                  </c:pt>
                  <c:pt idx="11">
                    <c:v>1.07E-4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19819</c:v>
                </c:pt>
                <c:pt idx="2">
                  <c:v>21310.5</c:v>
                </c:pt>
                <c:pt idx="3">
                  <c:v>24972</c:v>
                </c:pt>
                <c:pt idx="4">
                  <c:v>24717</c:v>
                </c:pt>
                <c:pt idx="5">
                  <c:v>24717.5</c:v>
                </c:pt>
                <c:pt idx="6">
                  <c:v>24973</c:v>
                </c:pt>
                <c:pt idx="7">
                  <c:v>24973.5</c:v>
                </c:pt>
                <c:pt idx="8">
                  <c:v>25138</c:v>
                </c:pt>
                <c:pt idx="9">
                  <c:v>25138.5</c:v>
                </c:pt>
                <c:pt idx="10">
                  <c:v>25452</c:v>
                </c:pt>
                <c:pt idx="11">
                  <c:v>25452.5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D9-4DCF-82F3-1D751BE1CE6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  <c:pt idx="4">
                    <c:v>5.3999999999999998E-5</c:v>
                  </c:pt>
                  <c:pt idx="5">
                    <c:v>1.08E-4</c:v>
                  </c:pt>
                  <c:pt idx="6">
                    <c:v>1.3799999999999999E-4</c:v>
                  </c:pt>
                  <c:pt idx="7">
                    <c:v>1.9699999999999999E-4</c:v>
                  </c:pt>
                  <c:pt idx="8">
                    <c:v>2.0799999999999999E-4</c:v>
                  </c:pt>
                  <c:pt idx="9">
                    <c:v>2.5799999999999998E-4</c:v>
                  </c:pt>
                  <c:pt idx="10">
                    <c:v>1.3300000000000001E-4</c:v>
                  </c:pt>
                  <c:pt idx="11">
                    <c:v>1.07E-4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  <c:pt idx="4">
                    <c:v>5.3999999999999998E-5</c:v>
                  </c:pt>
                  <c:pt idx="5">
                    <c:v>1.08E-4</c:v>
                  </c:pt>
                  <c:pt idx="6">
                    <c:v>1.3799999999999999E-4</c:v>
                  </c:pt>
                  <c:pt idx="7">
                    <c:v>1.9699999999999999E-4</c:v>
                  </c:pt>
                  <c:pt idx="8">
                    <c:v>2.0799999999999999E-4</c:v>
                  </c:pt>
                  <c:pt idx="9">
                    <c:v>2.5799999999999998E-4</c:v>
                  </c:pt>
                  <c:pt idx="10">
                    <c:v>1.3300000000000001E-4</c:v>
                  </c:pt>
                  <c:pt idx="11">
                    <c:v>1.07E-4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19819</c:v>
                </c:pt>
                <c:pt idx="2">
                  <c:v>21310.5</c:v>
                </c:pt>
                <c:pt idx="3">
                  <c:v>24972</c:v>
                </c:pt>
                <c:pt idx="4">
                  <c:v>24717</c:v>
                </c:pt>
                <c:pt idx="5">
                  <c:v>24717.5</c:v>
                </c:pt>
                <c:pt idx="6">
                  <c:v>24973</c:v>
                </c:pt>
                <c:pt idx="7">
                  <c:v>24973.5</c:v>
                </c:pt>
                <c:pt idx="8">
                  <c:v>25138</c:v>
                </c:pt>
                <c:pt idx="9">
                  <c:v>25138.5</c:v>
                </c:pt>
                <c:pt idx="10">
                  <c:v>25452</c:v>
                </c:pt>
                <c:pt idx="11">
                  <c:v>25452.5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-1.9633000003523193E-2</c:v>
                </c:pt>
                <c:pt idx="2">
                  <c:v>-1.7623499996261671E-2</c:v>
                </c:pt>
                <c:pt idx="3">
                  <c:v>-1.0803999997733627E-2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D9-4DCF-82F3-1D751BE1CE6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  <c:pt idx="4">
                    <c:v>5.3999999999999998E-5</c:v>
                  </c:pt>
                  <c:pt idx="5">
                    <c:v>1.08E-4</c:v>
                  </c:pt>
                  <c:pt idx="6">
                    <c:v>1.3799999999999999E-4</c:v>
                  </c:pt>
                  <c:pt idx="7">
                    <c:v>1.9699999999999999E-4</c:v>
                  </c:pt>
                  <c:pt idx="8">
                    <c:v>2.0799999999999999E-4</c:v>
                  </c:pt>
                  <c:pt idx="9">
                    <c:v>2.5799999999999998E-4</c:v>
                  </c:pt>
                  <c:pt idx="10">
                    <c:v>1.3300000000000001E-4</c:v>
                  </c:pt>
                  <c:pt idx="11">
                    <c:v>1.07E-4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  <c:pt idx="4">
                    <c:v>5.3999999999999998E-5</c:v>
                  </c:pt>
                  <c:pt idx="5">
                    <c:v>1.08E-4</c:v>
                  </c:pt>
                  <c:pt idx="6">
                    <c:v>1.3799999999999999E-4</c:v>
                  </c:pt>
                  <c:pt idx="7">
                    <c:v>1.9699999999999999E-4</c:v>
                  </c:pt>
                  <c:pt idx="8">
                    <c:v>2.0799999999999999E-4</c:v>
                  </c:pt>
                  <c:pt idx="9">
                    <c:v>2.5799999999999998E-4</c:v>
                  </c:pt>
                  <c:pt idx="10">
                    <c:v>1.3300000000000001E-4</c:v>
                  </c:pt>
                  <c:pt idx="11">
                    <c:v>1.07E-4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19819</c:v>
                </c:pt>
                <c:pt idx="2">
                  <c:v>21310.5</c:v>
                </c:pt>
                <c:pt idx="3">
                  <c:v>24972</c:v>
                </c:pt>
                <c:pt idx="4">
                  <c:v>24717</c:v>
                </c:pt>
                <c:pt idx="5">
                  <c:v>24717.5</c:v>
                </c:pt>
                <c:pt idx="6">
                  <c:v>24973</c:v>
                </c:pt>
                <c:pt idx="7">
                  <c:v>24973.5</c:v>
                </c:pt>
                <c:pt idx="8">
                  <c:v>25138</c:v>
                </c:pt>
                <c:pt idx="9">
                  <c:v>25138.5</c:v>
                </c:pt>
                <c:pt idx="10">
                  <c:v>25452</c:v>
                </c:pt>
                <c:pt idx="11">
                  <c:v>25452.5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4">
                  <c:v>-1.1030858688172884E-2</c:v>
                </c:pt>
                <c:pt idx="5">
                  <c:v>-1.174435495340731E-2</c:v>
                </c:pt>
                <c:pt idx="6">
                  <c:v>-1.0880581117817201E-2</c:v>
                </c:pt>
                <c:pt idx="7">
                  <c:v>-1.0854080130229704E-2</c:v>
                </c:pt>
                <c:pt idx="8">
                  <c:v>-1.0614787148369942E-2</c:v>
                </c:pt>
                <c:pt idx="9">
                  <c:v>-9.978289897844661E-3</c:v>
                </c:pt>
                <c:pt idx="10">
                  <c:v>-9.8628151317825541E-3</c:v>
                </c:pt>
                <c:pt idx="11">
                  <c:v>-9.1963129962095991E-3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D9-4DCF-82F3-1D751BE1CE6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  <c:pt idx="4">
                    <c:v>5.3999999999999998E-5</c:v>
                  </c:pt>
                  <c:pt idx="5">
                    <c:v>1.08E-4</c:v>
                  </c:pt>
                  <c:pt idx="6">
                    <c:v>1.3799999999999999E-4</c:v>
                  </c:pt>
                  <c:pt idx="7">
                    <c:v>1.9699999999999999E-4</c:v>
                  </c:pt>
                  <c:pt idx="8">
                    <c:v>2.0799999999999999E-4</c:v>
                  </c:pt>
                  <c:pt idx="9">
                    <c:v>2.5799999999999998E-4</c:v>
                  </c:pt>
                  <c:pt idx="10">
                    <c:v>1.3300000000000001E-4</c:v>
                  </c:pt>
                  <c:pt idx="11">
                    <c:v>1.07E-4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  <c:pt idx="4">
                    <c:v>5.3999999999999998E-5</c:v>
                  </c:pt>
                  <c:pt idx="5">
                    <c:v>1.08E-4</c:v>
                  </c:pt>
                  <c:pt idx="6">
                    <c:v>1.3799999999999999E-4</c:v>
                  </c:pt>
                  <c:pt idx="7">
                    <c:v>1.9699999999999999E-4</c:v>
                  </c:pt>
                  <c:pt idx="8">
                    <c:v>2.0799999999999999E-4</c:v>
                  </c:pt>
                  <c:pt idx="9">
                    <c:v>2.5799999999999998E-4</c:v>
                  </c:pt>
                  <c:pt idx="10">
                    <c:v>1.3300000000000001E-4</c:v>
                  </c:pt>
                  <c:pt idx="11">
                    <c:v>1.07E-4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19819</c:v>
                </c:pt>
                <c:pt idx="2">
                  <c:v>21310.5</c:v>
                </c:pt>
                <c:pt idx="3">
                  <c:v>24972</c:v>
                </c:pt>
                <c:pt idx="4">
                  <c:v>24717</c:v>
                </c:pt>
                <c:pt idx="5">
                  <c:v>24717.5</c:v>
                </c:pt>
                <c:pt idx="6">
                  <c:v>24973</c:v>
                </c:pt>
                <c:pt idx="7">
                  <c:v>24973.5</c:v>
                </c:pt>
                <c:pt idx="8">
                  <c:v>25138</c:v>
                </c:pt>
                <c:pt idx="9">
                  <c:v>25138.5</c:v>
                </c:pt>
                <c:pt idx="10">
                  <c:v>25452</c:v>
                </c:pt>
                <c:pt idx="11">
                  <c:v>25452.5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D9-4DCF-82F3-1D751BE1CE6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  <c:pt idx="4">
                    <c:v>5.3999999999999998E-5</c:v>
                  </c:pt>
                  <c:pt idx="5">
                    <c:v>1.08E-4</c:v>
                  </c:pt>
                  <c:pt idx="6">
                    <c:v>1.3799999999999999E-4</c:v>
                  </c:pt>
                  <c:pt idx="7">
                    <c:v>1.9699999999999999E-4</c:v>
                  </c:pt>
                  <c:pt idx="8">
                    <c:v>2.0799999999999999E-4</c:v>
                  </c:pt>
                  <c:pt idx="9">
                    <c:v>2.5799999999999998E-4</c:v>
                  </c:pt>
                  <c:pt idx="10">
                    <c:v>1.3300000000000001E-4</c:v>
                  </c:pt>
                  <c:pt idx="11">
                    <c:v>1.07E-4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  <c:pt idx="4">
                    <c:v>5.3999999999999998E-5</c:v>
                  </c:pt>
                  <c:pt idx="5">
                    <c:v>1.08E-4</c:v>
                  </c:pt>
                  <c:pt idx="6">
                    <c:v>1.3799999999999999E-4</c:v>
                  </c:pt>
                  <c:pt idx="7">
                    <c:v>1.9699999999999999E-4</c:v>
                  </c:pt>
                  <c:pt idx="8">
                    <c:v>2.0799999999999999E-4</c:v>
                  </c:pt>
                  <c:pt idx="9">
                    <c:v>2.5799999999999998E-4</c:v>
                  </c:pt>
                  <c:pt idx="10">
                    <c:v>1.3300000000000001E-4</c:v>
                  </c:pt>
                  <c:pt idx="11">
                    <c:v>1.07E-4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19819</c:v>
                </c:pt>
                <c:pt idx="2">
                  <c:v>21310.5</c:v>
                </c:pt>
                <c:pt idx="3">
                  <c:v>24972</c:v>
                </c:pt>
                <c:pt idx="4">
                  <c:v>24717</c:v>
                </c:pt>
                <c:pt idx="5">
                  <c:v>24717.5</c:v>
                </c:pt>
                <c:pt idx="6">
                  <c:v>24973</c:v>
                </c:pt>
                <c:pt idx="7">
                  <c:v>24973.5</c:v>
                </c:pt>
                <c:pt idx="8">
                  <c:v>25138</c:v>
                </c:pt>
                <c:pt idx="9">
                  <c:v>25138.5</c:v>
                </c:pt>
                <c:pt idx="10">
                  <c:v>25452</c:v>
                </c:pt>
                <c:pt idx="11">
                  <c:v>25452.5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D9-4DCF-82F3-1D751BE1CE6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19819</c:v>
                </c:pt>
                <c:pt idx="2">
                  <c:v>21310.5</c:v>
                </c:pt>
                <c:pt idx="3">
                  <c:v>24972</c:v>
                </c:pt>
                <c:pt idx="4">
                  <c:v>24717</c:v>
                </c:pt>
                <c:pt idx="5">
                  <c:v>24717.5</c:v>
                </c:pt>
                <c:pt idx="6">
                  <c:v>24973</c:v>
                </c:pt>
                <c:pt idx="7">
                  <c:v>24973.5</c:v>
                </c:pt>
                <c:pt idx="8">
                  <c:v>25138</c:v>
                </c:pt>
                <c:pt idx="9">
                  <c:v>25138.5</c:v>
                </c:pt>
                <c:pt idx="10">
                  <c:v>25452</c:v>
                </c:pt>
                <c:pt idx="11">
                  <c:v>25452.5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-5.5549417322596564E-2</c:v>
                </c:pt>
                <c:pt idx="1">
                  <c:v>-1.996241870131539E-2</c:v>
                </c:pt>
                <c:pt idx="2">
                  <c:v>-1.7284281134150502E-2</c:v>
                </c:pt>
                <c:pt idx="3">
                  <c:v>-1.0709691323775562E-2</c:v>
                </c:pt>
                <c:pt idx="4">
                  <c:v>-1.1167569352355543E-2</c:v>
                </c:pt>
                <c:pt idx="5">
                  <c:v>-1.1166671552299508E-2</c:v>
                </c:pt>
                <c:pt idx="6">
                  <c:v>-1.0707895723663485E-2</c:v>
                </c:pt>
                <c:pt idx="7">
                  <c:v>-1.0706997923607443E-2</c:v>
                </c:pt>
                <c:pt idx="8">
                  <c:v>-1.041162170517055E-2</c:v>
                </c:pt>
                <c:pt idx="9">
                  <c:v>-1.0410723905114515E-2</c:v>
                </c:pt>
                <c:pt idx="10">
                  <c:v>-9.847803269977945E-3</c:v>
                </c:pt>
                <c:pt idx="11">
                  <c:v>-9.846905469921903E-3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D9-4DCF-82F3-1D751BE1CE6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19819</c:v>
                </c:pt>
                <c:pt idx="2">
                  <c:v>21310.5</c:v>
                </c:pt>
                <c:pt idx="3">
                  <c:v>24972</c:v>
                </c:pt>
                <c:pt idx="4">
                  <c:v>24717</c:v>
                </c:pt>
                <c:pt idx="5">
                  <c:v>24717.5</c:v>
                </c:pt>
                <c:pt idx="6">
                  <c:v>24973</c:v>
                </c:pt>
                <c:pt idx="7">
                  <c:v>24973.5</c:v>
                </c:pt>
                <c:pt idx="8">
                  <c:v>25138</c:v>
                </c:pt>
                <c:pt idx="9">
                  <c:v>25138.5</c:v>
                </c:pt>
                <c:pt idx="10">
                  <c:v>25452</c:v>
                </c:pt>
                <c:pt idx="11">
                  <c:v>25452.5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BD9-4DCF-82F3-1D751BE1C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49168"/>
        <c:axId val="1"/>
      </c:scatterChart>
      <c:valAx>
        <c:axId val="613249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49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53064690443099"/>
          <c:w val="0.71428571428571441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60A19F4-057B-7254-EC67-848585563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tr">
        <f>F1&amp;" / GSC "&amp;RIGHT(I1,9)</f>
        <v>AP Dor / GSC 8517-1373</v>
      </c>
      <c r="F1" s="28" t="s">
        <v>40</v>
      </c>
      <c r="G1" s="26" t="s">
        <v>41</v>
      </c>
      <c r="H1" s="29"/>
      <c r="I1" s="30" t="s">
        <v>42</v>
      </c>
      <c r="J1" s="31" t="s">
        <v>40</v>
      </c>
      <c r="K1" s="32">
        <v>5.0644999999999998</v>
      </c>
      <c r="L1" s="32">
        <v>59.030340000000002</v>
      </c>
      <c r="M1" s="33" t="s">
        <v>43</v>
      </c>
      <c r="N1" s="33" t="s">
        <v>44</v>
      </c>
      <c r="O1" s="32" t="s">
        <v>45</v>
      </c>
      <c r="P1" s="32">
        <v>9.3800000000000008</v>
      </c>
      <c r="Q1" s="32">
        <v>9.6</v>
      </c>
      <c r="R1" s="34" t="s">
        <v>46</v>
      </c>
      <c r="S1" s="35" t="s">
        <v>47</v>
      </c>
    </row>
    <row r="2" spans="1:19" ht="12.95" customHeight="1" x14ac:dyDescent="0.2">
      <c r="A2" t="s">
        <v>23</v>
      </c>
      <c r="B2" t="str">
        <f>O1</f>
        <v xml:space="preserve">EW:       </v>
      </c>
      <c r="C2" s="25"/>
      <c r="D2" s="2"/>
    </row>
    <row r="3" spans="1:19" ht="12.95" customHeight="1" thickBot="1" x14ac:dyDescent="0.25">
      <c r="C3" t="s">
        <v>49</v>
      </c>
    </row>
    <row r="4" spans="1:19" ht="12.95" customHeight="1" thickBot="1" x14ac:dyDescent="0.25">
      <c r="A4" s="4" t="s">
        <v>0</v>
      </c>
      <c r="C4" s="36" t="s">
        <v>35</v>
      </c>
      <c r="D4" s="37" t="s">
        <v>35</v>
      </c>
    </row>
    <row r="5" spans="1:19" ht="12.95" customHeight="1" x14ac:dyDescent="0.2">
      <c r="A5" s="8" t="s">
        <v>27</v>
      </c>
      <c r="B5" s="9"/>
      <c r="C5" s="10">
        <v>-9.5</v>
      </c>
      <c r="D5" s="9" t="s">
        <v>28</v>
      </c>
      <c r="E5" s="9"/>
    </row>
    <row r="6" spans="1:19" ht="12.95" customHeight="1" x14ac:dyDescent="0.2">
      <c r="A6" s="4" t="s">
        <v>1</v>
      </c>
    </row>
    <row r="7" spans="1:19" ht="12.95" customHeight="1" x14ac:dyDescent="0.2">
      <c r="A7" t="s">
        <v>2</v>
      </c>
      <c r="C7" s="44">
        <v>48500.32</v>
      </c>
      <c r="D7" s="24" t="s">
        <v>48</v>
      </c>
    </row>
    <row r="8" spans="1:19" ht="12.95" customHeight="1" x14ac:dyDescent="0.2">
      <c r="A8" t="s">
        <v>3</v>
      </c>
      <c r="C8" s="44">
        <v>0.42718699999999998</v>
      </c>
      <c r="D8" s="24" t="str">
        <f>D7</f>
        <v>VSX</v>
      </c>
    </row>
    <row r="9" spans="1:19" ht="12.95" customHeight="1" x14ac:dyDescent="0.2">
      <c r="A9" s="22" t="s">
        <v>30</v>
      </c>
      <c r="B9" s="27">
        <v>22</v>
      </c>
      <c r="C9" s="20" t="str">
        <f>"F"&amp;B9</f>
        <v>F22</v>
      </c>
      <c r="D9" s="21" t="str">
        <f>"G"&amp;B9</f>
        <v>G22</v>
      </c>
    </row>
    <row r="10" spans="1:19" ht="12.95" customHeight="1" thickBot="1" x14ac:dyDescent="0.25">
      <c r="A10" s="9"/>
      <c r="B10" s="9"/>
      <c r="C10" s="3" t="s">
        <v>19</v>
      </c>
      <c r="D10" s="3" t="s">
        <v>20</v>
      </c>
      <c r="E10" s="9"/>
    </row>
    <row r="11" spans="1:19" ht="12.95" customHeight="1" x14ac:dyDescent="0.2">
      <c r="A11" s="9" t="s">
        <v>15</v>
      </c>
      <c r="B11" s="9"/>
      <c r="C11" s="19">
        <f ca="1">INTERCEPT(INDIRECT($D$9):G992,INDIRECT($C$9):F992)</f>
        <v>-5.5549417322596564E-2</v>
      </c>
      <c r="D11" s="2"/>
      <c r="E11" s="9"/>
    </row>
    <row r="12" spans="1:19" ht="12.95" customHeight="1" x14ac:dyDescent="0.2">
      <c r="A12" s="9" t="s">
        <v>16</v>
      </c>
      <c r="B12" s="9"/>
      <c r="C12" s="19">
        <f ca="1">SLOPE(INDIRECT($D$9):G992,INDIRECT($C$9):F992)</f>
        <v>1.7956001120783679E-6</v>
      </c>
      <c r="D12" s="2"/>
      <c r="E12" s="54" t="s">
        <v>57</v>
      </c>
      <c r="F12" s="55" t="s">
        <v>60</v>
      </c>
    </row>
    <row r="13" spans="1:19" ht="12.95" customHeight="1" x14ac:dyDescent="0.2">
      <c r="A13" s="9" t="s">
        <v>18</v>
      </c>
      <c r="B13" s="9"/>
      <c r="C13" s="2" t="s">
        <v>13</v>
      </c>
      <c r="E13" s="51" t="s">
        <v>32</v>
      </c>
      <c r="F13" s="53">
        <v>1</v>
      </c>
    </row>
    <row r="14" spans="1:19" ht="12.95" customHeight="1" x14ac:dyDescent="0.2">
      <c r="A14" s="9"/>
      <c r="B14" s="9"/>
      <c r="C14" s="9"/>
      <c r="E14" s="51" t="s">
        <v>29</v>
      </c>
      <c r="F14" s="56">
        <f ca="1">NOW()+15018.5+$C$5/24</f>
        <v>60525.833396759255</v>
      </c>
    </row>
    <row r="15" spans="1:19" ht="12.95" customHeight="1" x14ac:dyDescent="0.2">
      <c r="A15" s="11" t="s">
        <v>17</v>
      </c>
      <c r="B15" s="9"/>
      <c r="C15" s="12">
        <f ca="1">(C7+C11)+(C8+C12)*INT(MAX(F21:F3533))</f>
        <v>59373.073676196727</v>
      </c>
      <c r="E15" s="51" t="s">
        <v>33</v>
      </c>
      <c r="F15" s="56">
        <f ca="1">ROUND(2*($F$14-$C$7)/$C$8,0)/2+$F$13</f>
        <v>28151.5</v>
      </c>
    </row>
    <row r="16" spans="1:19" ht="12.95" customHeight="1" x14ac:dyDescent="0.2">
      <c r="A16" s="14" t="s">
        <v>4</v>
      </c>
      <c r="B16" s="9"/>
      <c r="C16" s="15">
        <f ca="1">+C8+C12</f>
        <v>0.42718879560011208</v>
      </c>
      <c r="E16" s="51" t="s">
        <v>34</v>
      </c>
      <c r="F16" s="56">
        <f ca="1">ROUND(2*($F$14-$C$15)/$C$16,0)/2+$F$13</f>
        <v>2699.5</v>
      </c>
    </row>
    <row r="17" spans="1:24" ht="12.95" customHeight="1" thickBot="1" x14ac:dyDescent="0.25">
      <c r="A17" s="13" t="s">
        <v>26</v>
      </c>
      <c r="B17" s="9"/>
      <c r="C17" s="9">
        <f>COUNT(C21:C2191)</f>
        <v>12</v>
      </c>
      <c r="E17" s="51" t="s">
        <v>58</v>
      </c>
      <c r="F17" s="57">
        <f ca="1">+$C$15+$C$16*$F$16-15018.5-$C$5/24</f>
        <v>45508.165663252563</v>
      </c>
    </row>
    <row r="18" spans="1:24" ht="12.95" customHeight="1" thickTop="1" thickBot="1" x14ac:dyDescent="0.25">
      <c r="A18" s="14" t="s">
        <v>5</v>
      </c>
      <c r="B18" s="9"/>
      <c r="C18" s="17">
        <f ca="1">+C15</f>
        <v>59373.073676196727</v>
      </c>
      <c r="D18" s="18">
        <f ca="1">+C16</f>
        <v>0.42718879560011208</v>
      </c>
      <c r="E18" s="52" t="s">
        <v>59</v>
      </c>
      <c r="F18" s="58">
        <f ca="1">+($C$15+$C$16*$F$16)-($C$16/2)-15018.5-$C$5/24</f>
        <v>45507.952068854764</v>
      </c>
    </row>
    <row r="19" spans="1:24" ht="12.95" customHeight="1" thickTop="1" x14ac:dyDescent="0.2">
      <c r="E19" s="13"/>
      <c r="F19" s="16"/>
    </row>
    <row r="20" spans="1:24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36</v>
      </c>
      <c r="I20" s="6" t="s">
        <v>37</v>
      </c>
      <c r="J20" s="6" t="s">
        <v>38</v>
      </c>
      <c r="K20" s="6" t="s">
        <v>39</v>
      </c>
      <c r="L20" s="6" t="s">
        <v>55</v>
      </c>
      <c r="M20" s="6" t="s">
        <v>24</v>
      </c>
      <c r="N20" s="6" t="s">
        <v>25</v>
      </c>
      <c r="O20" s="6" t="s">
        <v>22</v>
      </c>
      <c r="P20" s="5" t="s">
        <v>21</v>
      </c>
      <c r="Q20" s="3" t="s">
        <v>14</v>
      </c>
      <c r="U20" s="23" t="s">
        <v>31</v>
      </c>
    </row>
    <row r="21" spans="1:24" s="47" customFormat="1" ht="12.95" customHeight="1" x14ac:dyDescent="0.2">
      <c r="A21" s="47" t="s">
        <v>48</v>
      </c>
      <c r="C21" s="48">
        <v>48500.32</v>
      </c>
      <c r="D21" s="48" t="s">
        <v>13</v>
      </c>
      <c r="E21" s="47">
        <f>+(C21-C$7)/C$8</f>
        <v>0</v>
      </c>
      <c r="F21" s="47">
        <f>ROUND(2*E21,0)/2</f>
        <v>0</v>
      </c>
      <c r="G21" s="47">
        <f>+C21-(C$7+F21*C$8)</f>
        <v>0</v>
      </c>
      <c r="I21" s="47">
        <f>+G21</f>
        <v>0</v>
      </c>
      <c r="O21" s="47">
        <f ca="1">+C$11+C$12*$F21</f>
        <v>-5.5549417322596564E-2</v>
      </c>
      <c r="Q21" s="49">
        <f>+C21-15018.5</f>
        <v>33481.82</v>
      </c>
    </row>
    <row r="22" spans="1:24" s="47" customFormat="1" ht="12.95" customHeight="1" x14ac:dyDescent="0.2">
      <c r="A22" s="38" t="s">
        <v>51</v>
      </c>
      <c r="B22" s="39" t="s">
        <v>50</v>
      </c>
      <c r="C22" s="40">
        <v>56966.719519999999</v>
      </c>
      <c r="D22" s="40">
        <v>2.0000000000000001E-4</v>
      </c>
      <c r="E22" s="47">
        <f>+(C22-C$7)/C$8</f>
        <v>19818.954041204437</v>
      </c>
      <c r="F22" s="47">
        <f>ROUND(2*E22,0)/2</f>
        <v>19819</v>
      </c>
      <c r="G22" s="47">
        <f>+C22-(C$7+F22*C$8)</f>
        <v>-1.9633000003523193E-2</v>
      </c>
      <c r="K22" s="47">
        <f>+G22</f>
        <v>-1.9633000003523193E-2</v>
      </c>
      <c r="O22" s="47">
        <f ca="1">+C$11+C$12*$F22</f>
        <v>-1.996241870131539E-2</v>
      </c>
      <c r="Q22" s="49">
        <f>+C22-15018.5</f>
        <v>41948.219519999999</v>
      </c>
    </row>
    <row r="23" spans="1:24" s="47" customFormat="1" ht="12.95" customHeight="1" x14ac:dyDescent="0.2">
      <c r="A23" s="38" t="s">
        <v>51</v>
      </c>
      <c r="B23" s="39" t="s">
        <v>50</v>
      </c>
      <c r="C23" s="40">
        <v>57603.870940000001</v>
      </c>
      <c r="D23" s="40">
        <v>2.9999999999999997E-4</v>
      </c>
      <c r="E23" s="47">
        <f>+(C23-C$7)/C$8</f>
        <v>21310.458745233354</v>
      </c>
      <c r="F23" s="47">
        <f>ROUND(2*E23,0)/2</f>
        <v>21310.5</v>
      </c>
      <c r="G23" s="47">
        <f>+C23-(C$7+F23*C$8)</f>
        <v>-1.7623499996261671E-2</v>
      </c>
      <c r="K23" s="47">
        <f>+G23</f>
        <v>-1.7623499996261671E-2</v>
      </c>
      <c r="O23" s="47">
        <f ca="1">+C$11+C$12*$F23</f>
        <v>-1.7284281134150502E-2</v>
      </c>
      <c r="Q23" s="49">
        <f>+C23-15018.5</f>
        <v>42585.370940000001</v>
      </c>
    </row>
    <row r="24" spans="1:24" s="47" customFormat="1" ht="12.95" customHeight="1" x14ac:dyDescent="0.2">
      <c r="A24" s="41" t="s">
        <v>52</v>
      </c>
      <c r="B24" s="42" t="s">
        <v>53</v>
      </c>
      <c r="C24" s="43">
        <v>59168.022960000002</v>
      </c>
      <c r="D24" s="43">
        <v>1.91E-3</v>
      </c>
      <c r="E24" s="47">
        <f>+(C24-C$7)/C$8</f>
        <v>24971.97470896821</v>
      </c>
      <c r="F24" s="47">
        <f>ROUND(2*E24,0)/2</f>
        <v>24972</v>
      </c>
      <c r="G24" s="47">
        <f>+C24-(C$7+F24*C$8)</f>
        <v>-1.0803999997733627E-2</v>
      </c>
      <c r="K24" s="47">
        <f>+G24</f>
        <v>-1.0803999997733627E-2</v>
      </c>
      <c r="O24" s="47">
        <f ca="1">+C$11+C$12*$F24</f>
        <v>-1.0709691323775562E-2</v>
      </c>
      <c r="Q24" s="49">
        <f>+C24-15018.5</f>
        <v>44149.522960000002</v>
      </c>
    </row>
    <row r="25" spans="1:24" s="47" customFormat="1" ht="12.95" customHeight="1" x14ac:dyDescent="0.2">
      <c r="A25" s="50" t="s">
        <v>54</v>
      </c>
      <c r="B25" s="45" t="s">
        <v>50</v>
      </c>
      <c r="C25" s="46">
        <v>59059.090048141312</v>
      </c>
      <c r="D25" s="46">
        <v>5.3999999999999998E-5</v>
      </c>
      <c r="E25" s="47">
        <f t="shared" ref="E25:E32" si="0">+(C25-C$7)/C$8</f>
        <v>24716.974177915788</v>
      </c>
      <c r="F25" s="47">
        <f t="shared" ref="F25:F32" si="1">ROUND(2*E25,0)/2</f>
        <v>24717</v>
      </c>
      <c r="G25" s="47">
        <f t="shared" ref="G25:G32" si="2">+C25-(C$7+F25*C$8)</f>
        <v>-1.1030858688172884E-2</v>
      </c>
      <c r="L25" s="47">
        <f t="shared" ref="L25:L32" si="3">+G25</f>
        <v>-1.1030858688172884E-2</v>
      </c>
      <c r="O25" s="47">
        <f t="shared" ref="O25:O32" ca="1" si="4">+C$11+C$12*$F25</f>
        <v>-1.1167569352355543E-2</v>
      </c>
      <c r="Q25" s="49">
        <f t="shared" ref="Q25:Q32" si="5">+C25-15018.5</f>
        <v>44040.590048141312</v>
      </c>
      <c r="X25" s="47" t="s">
        <v>56</v>
      </c>
    </row>
    <row r="26" spans="1:24" s="47" customFormat="1" ht="12.95" customHeight="1" x14ac:dyDescent="0.2">
      <c r="A26" s="50" t="s">
        <v>54</v>
      </c>
      <c r="B26" s="45" t="s">
        <v>53</v>
      </c>
      <c r="C26" s="46">
        <v>59059.302928145044</v>
      </c>
      <c r="D26" s="46">
        <v>1.08E-4</v>
      </c>
      <c r="E26" s="47">
        <f t="shared" si="0"/>
        <v>24717.472507695795</v>
      </c>
      <c r="F26" s="47">
        <f t="shared" si="1"/>
        <v>24717.5</v>
      </c>
      <c r="G26" s="47">
        <f t="shared" si="2"/>
        <v>-1.174435495340731E-2</v>
      </c>
      <c r="L26" s="47">
        <f t="shared" si="3"/>
        <v>-1.174435495340731E-2</v>
      </c>
      <c r="O26" s="47">
        <f t="shared" ca="1" si="4"/>
        <v>-1.1166671552299508E-2</v>
      </c>
      <c r="Q26" s="49">
        <f t="shared" si="5"/>
        <v>44040.802928145044</v>
      </c>
      <c r="X26" s="47" t="s">
        <v>56</v>
      </c>
    </row>
    <row r="27" spans="1:24" s="47" customFormat="1" ht="12.95" customHeight="1" x14ac:dyDescent="0.2">
      <c r="A27" s="50" t="s">
        <v>54</v>
      </c>
      <c r="B27" s="45" t="s">
        <v>50</v>
      </c>
      <c r="C27" s="46">
        <v>59168.450070418883</v>
      </c>
      <c r="D27" s="46">
        <v>1.3799999999999999E-4</v>
      </c>
      <c r="E27" s="47">
        <f t="shared" si="0"/>
        <v>24972.974529699837</v>
      </c>
      <c r="F27" s="47">
        <f t="shared" si="1"/>
        <v>24973</v>
      </c>
      <c r="G27" s="47">
        <f t="shared" si="2"/>
        <v>-1.0880581117817201E-2</v>
      </c>
      <c r="L27" s="47">
        <f t="shared" si="3"/>
        <v>-1.0880581117817201E-2</v>
      </c>
      <c r="O27" s="47">
        <f t="shared" ca="1" si="4"/>
        <v>-1.0707895723663485E-2</v>
      </c>
      <c r="Q27" s="49">
        <f t="shared" si="5"/>
        <v>44149.950070418883</v>
      </c>
      <c r="X27" s="47" t="s">
        <v>56</v>
      </c>
    </row>
    <row r="28" spans="1:24" s="47" customFormat="1" ht="12.95" customHeight="1" x14ac:dyDescent="0.2">
      <c r="A28" s="50" t="s">
        <v>54</v>
      </c>
      <c r="B28" s="45" t="s">
        <v>53</v>
      </c>
      <c r="C28" s="46">
        <v>59168.663690419868</v>
      </c>
      <c r="D28" s="46">
        <v>1.9699999999999999E-4</v>
      </c>
      <c r="E28" s="47">
        <f t="shared" si="0"/>
        <v>24973.474591735863</v>
      </c>
      <c r="F28" s="47">
        <f t="shared" si="1"/>
        <v>24973.5</v>
      </c>
      <c r="G28" s="47">
        <f t="shared" si="2"/>
        <v>-1.0854080130229704E-2</v>
      </c>
      <c r="L28" s="47">
        <f t="shared" si="3"/>
        <v>-1.0854080130229704E-2</v>
      </c>
      <c r="O28" s="47">
        <f t="shared" ca="1" si="4"/>
        <v>-1.0706997923607443E-2</v>
      </c>
      <c r="Q28" s="49">
        <f t="shared" si="5"/>
        <v>44150.163690419868</v>
      </c>
      <c r="X28" s="47" t="s">
        <v>56</v>
      </c>
    </row>
    <row r="29" spans="1:24" s="47" customFormat="1" ht="12.95" customHeight="1" x14ac:dyDescent="0.2">
      <c r="A29" s="50" t="s">
        <v>54</v>
      </c>
      <c r="B29" s="45" t="s">
        <v>50</v>
      </c>
      <c r="C29" s="46">
        <v>59238.936191212852</v>
      </c>
      <c r="D29" s="46">
        <v>2.0799999999999999E-4</v>
      </c>
      <c r="E29" s="47">
        <f t="shared" si="0"/>
        <v>25137.975151895662</v>
      </c>
      <c r="F29" s="47">
        <f t="shared" si="1"/>
        <v>25138</v>
      </c>
      <c r="G29" s="47">
        <f t="shared" si="2"/>
        <v>-1.0614787148369942E-2</v>
      </c>
      <c r="L29" s="47">
        <f t="shared" si="3"/>
        <v>-1.0614787148369942E-2</v>
      </c>
      <c r="O29" s="47">
        <f t="shared" ca="1" si="4"/>
        <v>-1.041162170517055E-2</v>
      </c>
      <c r="Q29" s="49">
        <f t="shared" si="5"/>
        <v>44220.436191212852</v>
      </c>
      <c r="X29" s="47" t="s">
        <v>56</v>
      </c>
    </row>
    <row r="30" spans="1:24" s="47" customFormat="1" ht="12.95" customHeight="1" x14ac:dyDescent="0.2">
      <c r="A30" s="50" t="s">
        <v>54</v>
      </c>
      <c r="B30" s="45" t="s">
        <v>53</v>
      </c>
      <c r="C30" s="46">
        <v>59239.150421210099</v>
      </c>
      <c r="D30" s="46">
        <v>2.5799999999999998E-4</v>
      </c>
      <c r="E30" s="47">
        <f t="shared" si="0"/>
        <v>25138.476641869016</v>
      </c>
      <c r="F30" s="47">
        <f t="shared" si="1"/>
        <v>25138.5</v>
      </c>
      <c r="G30" s="47">
        <f t="shared" si="2"/>
        <v>-9.978289897844661E-3</v>
      </c>
      <c r="L30" s="47">
        <f t="shared" si="3"/>
        <v>-9.978289897844661E-3</v>
      </c>
      <c r="O30" s="47">
        <f t="shared" ca="1" si="4"/>
        <v>-1.0410723905114515E-2</v>
      </c>
      <c r="Q30" s="49">
        <f t="shared" si="5"/>
        <v>44220.650421210099</v>
      </c>
      <c r="X30" s="47" t="s">
        <v>56</v>
      </c>
    </row>
    <row r="31" spans="1:24" s="47" customFormat="1" ht="12.95" customHeight="1" x14ac:dyDescent="0.2">
      <c r="A31" s="50" t="s">
        <v>54</v>
      </c>
      <c r="B31" s="45" t="s">
        <v>50</v>
      </c>
      <c r="C31" s="46">
        <v>59373.07366118487</v>
      </c>
      <c r="D31" s="46">
        <v>1.3300000000000001E-4</v>
      </c>
      <c r="E31" s="47">
        <f t="shared" si="0"/>
        <v>25451.976912183352</v>
      </c>
      <c r="F31" s="47">
        <f t="shared" si="1"/>
        <v>25452</v>
      </c>
      <c r="G31" s="47">
        <f t="shared" si="2"/>
        <v>-9.8628151317825541E-3</v>
      </c>
      <c r="L31" s="47">
        <f t="shared" si="3"/>
        <v>-9.8628151317825541E-3</v>
      </c>
      <c r="O31" s="47">
        <f t="shared" ca="1" si="4"/>
        <v>-9.847803269977945E-3</v>
      </c>
      <c r="Q31" s="49">
        <f t="shared" si="5"/>
        <v>44354.57366118487</v>
      </c>
      <c r="X31" s="47" t="s">
        <v>56</v>
      </c>
    </row>
    <row r="32" spans="1:24" s="47" customFormat="1" ht="12.95" customHeight="1" x14ac:dyDescent="0.2">
      <c r="A32" s="50" t="s">
        <v>54</v>
      </c>
      <c r="B32" s="45" t="s">
        <v>53</v>
      </c>
      <c r="C32" s="46">
        <v>59373.287921187002</v>
      </c>
      <c r="D32" s="46">
        <v>1.07E-4</v>
      </c>
      <c r="E32" s="47">
        <f t="shared" si="0"/>
        <v>25452.478472395</v>
      </c>
      <c r="F32" s="47">
        <f t="shared" si="1"/>
        <v>25452.5</v>
      </c>
      <c r="G32" s="47">
        <f t="shared" si="2"/>
        <v>-9.1963129962095991E-3</v>
      </c>
      <c r="L32" s="47">
        <f t="shared" si="3"/>
        <v>-9.1963129962095991E-3</v>
      </c>
      <c r="O32" s="47">
        <f t="shared" ca="1" si="4"/>
        <v>-9.846905469921903E-3</v>
      </c>
      <c r="Q32" s="49">
        <f t="shared" si="5"/>
        <v>44354.787921187002</v>
      </c>
    </row>
    <row r="33" spans="3:17" s="47" customFormat="1" ht="12.95" customHeight="1" x14ac:dyDescent="0.2">
      <c r="C33" s="48"/>
      <c r="D33" s="48"/>
      <c r="Q33" s="49"/>
    </row>
    <row r="34" spans="3:17" s="47" customFormat="1" ht="12.95" customHeight="1" x14ac:dyDescent="0.2">
      <c r="C34" s="48"/>
      <c r="D34" s="48"/>
    </row>
    <row r="35" spans="3:17" s="47" customFormat="1" ht="12.95" customHeight="1" x14ac:dyDescent="0.2">
      <c r="C35" s="48"/>
      <c r="D35" s="48"/>
    </row>
    <row r="36" spans="3:17" s="47" customFormat="1" ht="12.95" customHeight="1" x14ac:dyDescent="0.2">
      <c r="C36" s="48"/>
      <c r="D36" s="48"/>
    </row>
    <row r="37" spans="3:17" s="47" customFormat="1" ht="12.95" customHeight="1" x14ac:dyDescent="0.2">
      <c r="C37" s="48"/>
      <c r="D37" s="48"/>
    </row>
    <row r="38" spans="3:17" s="47" customFormat="1" ht="12.95" customHeight="1" x14ac:dyDescent="0.2">
      <c r="C38" s="48"/>
      <c r="D38" s="48"/>
    </row>
    <row r="39" spans="3:17" s="47" customFormat="1" ht="12.95" customHeight="1" x14ac:dyDescent="0.2">
      <c r="C39" s="48"/>
      <c r="D39" s="48"/>
    </row>
    <row r="40" spans="3:17" s="47" customFormat="1" x14ac:dyDescent="0.2">
      <c r="C40" s="48"/>
      <c r="D40" s="48"/>
    </row>
    <row r="41" spans="3:17" s="47" customFormat="1" x14ac:dyDescent="0.2">
      <c r="C41" s="48"/>
      <c r="D41" s="48"/>
    </row>
    <row r="42" spans="3:17" s="47" customFormat="1" x14ac:dyDescent="0.2">
      <c r="C42" s="48"/>
      <c r="D42" s="48"/>
    </row>
    <row r="43" spans="3:17" s="47" customFormat="1" x14ac:dyDescent="0.2">
      <c r="C43" s="48"/>
      <c r="D43" s="48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2024-08-03T08:00:05Z</dcterms:modified>
</cp:coreProperties>
</file>