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556B087-0F3D-47D7-9B6B-C3BA0401C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Q56" i="1"/>
  <c r="F12" i="1"/>
  <c r="F13" i="1" s="1"/>
  <c r="E97" i="1"/>
  <c r="F97" i="1" s="1"/>
  <c r="G97" i="1" s="1"/>
  <c r="Q97" i="1"/>
  <c r="E96" i="1"/>
  <c r="F96" i="1" s="1"/>
  <c r="G96" i="1" s="1"/>
  <c r="C14" i="1"/>
  <c r="C13" i="1"/>
  <c r="D14" i="1"/>
  <c r="D13" i="1"/>
  <c r="Q96" i="1"/>
  <c r="E95" i="1"/>
  <c r="E93" i="1"/>
  <c r="F93" i="1" s="1"/>
  <c r="G93" i="1" s="1"/>
  <c r="E94" i="1"/>
  <c r="F94" i="1" s="1"/>
  <c r="G94" i="1" s="1"/>
  <c r="E86" i="1"/>
  <c r="F86" i="1"/>
  <c r="G86" i="1" s="1"/>
  <c r="E87" i="1"/>
  <c r="F87" i="1" s="1"/>
  <c r="G87" i="1" s="1"/>
  <c r="E90" i="1"/>
  <c r="F90" i="1" s="1"/>
  <c r="G90" i="1" s="1"/>
  <c r="E92" i="1"/>
  <c r="F92" i="1"/>
  <c r="G92" i="1"/>
  <c r="K92" i="1" s="1"/>
  <c r="F95" i="1"/>
  <c r="G95" i="1" s="1"/>
  <c r="E88" i="1"/>
  <c r="F88" i="1" s="1"/>
  <c r="G88" i="1" s="1"/>
  <c r="E89" i="1"/>
  <c r="F89" i="1" s="1"/>
  <c r="G89" i="1" s="1"/>
  <c r="E91" i="1"/>
  <c r="F91" i="1" s="1"/>
  <c r="G91" i="1" s="1"/>
  <c r="E73" i="1"/>
  <c r="F73" i="1" s="1"/>
  <c r="G73" i="1" s="1"/>
  <c r="E74" i="1"/>
  <c r="F74" i="1"/>
  <c r="G74" i="1" s="1"/>
  <c r="E75" i="1"/>
  <c r="F75" i="1" s="1"/>
  <c r="G75" i="1" s="1"/>
  <c r="E77" i="1"/>
  <c r="F77" i="1" s="1"/>
  <c r="G77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5" i="1"/>
  <c r="F85" i="1" s="1"/>
  <c r="G85" i="1" s="1"/>
  <c r="E76" i="1"/>
  <c r="F76" i="1" s="1"/>
  <c r="G76" i="1" s="1"/>
  <c r="E78" i="1"/>
  <c r="F78" i="1" s="1"/>
  <c r="G78" i="1" s="1"/>
  <c r="Q94" i="1"/>
  <c r="Q93" i="1"/>
  <c r="Q95" i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E53" i="2" s="1"/>
  <c r="E29" i="1"/>
  <c r="F29" i="1" s="1"/>
  <c r="G29" i="1" s="1"/>
  <c r="E30" i="1"/>
  <c r="F30" i="1" s="1"/>
  <c r="G30" i="1" s="1"/>
  <c r="E31" i="1"/>
  <c r="E56" i="2" s="1"/>
  <c r="E32" i="1"/>
  <c r="F32" i="1" s="1"/>
  <c r="G32" i="1" s="1"/>
  <c r="E33" i="1"/>
  <c r="F33" i="1"/>
  <c r="G33" i="1" s="1"/>
  <c r="E34" i="1"/>
  <c r="F34" i="1"/>
  <c r="G34" i="1" s="1"/>
  <c r="E35" i="1"/>
  <c r="F35" i="1"/>
  <c r="G35" i="1" s="1"/>
  <c r="E37" i="1"/>
  <c r="E61" i="2" s="1"/>
  <c r="E38" i="1"/>
  <c r="F38" i="1" s="1"/>
  <c r="G38" i="1" s="1"/>
  <c r="E39" i="1"/>
  <c r="F39" i="1" s="1"/>
  <c r="G39" i="1" s="1"/>
  <c r="E40" i="1"/>
  <c r="F40" i="1" s="1"/>
  <c r="G40" i="1" s="1"/>
  <c r="R40" i="1" s="1"/>
  <c r="E41" i="1"/>
  <c r="F41" i="1"/>
  <c r="G41" i="1" s="1"/>
  <c r="E42" i="1"/>
  <c r="F42" i="1" s="1"/>
  <c r="G42" i="1" s="1"/>
  <c r="E43" i="1"/>
  <c r="F43" i="1" s="1"/>
  <c r="G43" i="1" s="1"/>
  <c r="E52" i="1"/>
  <c r="F52" i="1" s="1"/>
  <c r="G52" i="1" s="1"/>
  <c r="E55" i="1"/>
  <c r="E69" i="2" s="1"/>
  <c r="E21" i="1"/>
  <c r="F21" i="1" s="1"/>
  <c r="G21" i="1" s="1"/>
  <c r="Q85" i="1"/>
  <c r="E67" i="1"/>
  <c r="F67" i="1" s="1"/>
  <c r="G67" i="1" s="1"/>
  <c r="E71" i="1"/>
  <c r="F71" i="1" s="1"/>
  <c r="G71" i="1" s="1"/>
  <c r="E68" i="1"/>
  <c r="F68" i="1" s="1"/>
  <c r="G68" i="1" s="1"/>
  <c r="E69" i="1"/>
  <c r="F69" i="1" s="1"/>
  <c r="G69" i="1" s="1"/>
  <c r="E70" i="1"/>
  <c r="F70" i="1"/>
  <c r="G70" i="1" s="1"/>
  <c r="E72" i="1"/>
  <c r="E32" i="2" s="1"/>
  <c r="E44" i="1"/>
  <c r="F44" i="1" s="1"/>
  <c r="G44" i="1" s="1"/>
  <c r="E36" i="1"/>
  <c r="F36" i="1"/>
  <c r="G36" i="1" s="1"/>
  <c r="E54" i="1"/>
  <c r="E18" i="2" s="1"/>
  <c r="E62" i="1"/>
  <c r="F62" i="1"/>
  <c r="G62" i="1" s="1"/>
  <c r="E63" i="1"/>
  <c r="E23" i="2" s="1"/>
  <c r="E64" i="1"/>
  <c r="F64" i="1" s="1"/>
  <c r="G64" i="1" s="1"/>
  <c r="E65" i="1"/>
  <c r="F65" i="1" s="1"/>
  <c r="G65" i="1" s="1"/>
  <c r="E66" i="1"/>
  <c r="F66" i="1" s="1"/>
  <c r="G66" i="1" s="1"/>
  <c r="E49" i="1"/>
  <c r="F49" i="1" s="1"/>
  <c r="G49" i="1" s="1"/>
  <c r="E50" i="1"/>
  <c r="F50" i="1" s="1"/>
  <c r="G50" i="1" s="1"/>
  <c r="E51" i="1"/>
  <c r="F51" i="1" s="1"/>
  <c r="G51" i="1" s="1"/>
  <c r="E53" i="1"/>
  <c r="F53" i="1" s="1"/>
  <c r="G53" i="1" s="1"/>
  <c r="E46" i="1"/>
  <c r="F46" i="1" s="1"/>
  <c r="G46" i="1" s="1"/>
  <c r="E47" i="1"/>
  <c r="F47" i="1" s="1"/>
  <c r="G47" i="1" s="1"/>
  <c r="E48" i="1"/>
  <c r="F48" i="1" s="1"/>
  <c r="E45" i="1"/>
  <c r="F45" i="1"/>
  <c r="E57" i="1"/>
  <c r="E19" i="2" s="1"/>
  <c r="F57" i="1"/>
  <c r="G57" i="1"/>
  <c r="R57" i="1" s="1"/>
  <c r="E58" i="1"/>
  <c r="F58" i="1" s="1"/>
  <c r="G58" i="1" s="1"/>
  <c r="E59" i="1"/>
  <c r="F59" i="1" s="1"/>
  <c r="G59" i="1" s="1"/>
  <c r="R59" i="1" s="1"/>
  <c r="E61" i="1"/>
  <c r="F61" i="1" s="1"/>
  <c r="G61" i="1" s="1"/>
  <c r="E60" i="1"/>
  <c r="F60" i="1"/>
  <c r="G60" i="1" s="1"/>
  <c r="Q84" i="1"/>
  <c r="Q83" i="1"/>
  <c r="Q82" i="1"/>
  <c r="Q80" i="1"/>
  <c r="Q73" i="1"/>
  <c r="Q55" i="1"/>
  <c r="Q52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G40" i="2"/>
  <c r="C40" i="2"/>
  <c r="E40" i="2"/>
  <c r="G39" i="2"/>
  <c r="C39" i="2"/>
  <c r="E39" i="2"/>
  <c r="G78" i="2"/>
  <c r="C78" i="2"/>
  <c r="E78" i="2"/>
  <c r="G77" i="2"/>
  <c r="C77" i="2"/>
  <c r="G76" i="2"/>
  <c r="C76" i="2"/>
  <c r="G75" i="2"/>
  <c r="C75" i="2"/>
  <c r="E75" i="2"/>
  <c r="G74" i="2"/>
  <c r="C74" i="2"/>
  <c r="E74" i="2"/>
  <c r="G73" i="2"/>
  <c r="C73" i="2"/>
  <c r="E73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E33" i="2"/>
  <c r="G72" i="2"/>
  <c r="C72" i="2"/>
  <c r="E72" i="2"/>
  <c r="G32" i="2"/>
  <c r="C32" i="2"/>
  <c r="G31" i="2"/>
  <c r="C31" i="2"/>
  <c r="G30" i="2"/>
  <c r="C30" i="2"/>
  <c r="E30" i="2"/>
  <c r="G29" i="2"/>
  <c r="C29" i="2"/>
  <c r="E29" i="2"/>
  <c r="G28" i="2"/>
  <c r="C28" i="2"/>
  <c r="G27" i="2"/>
  <c r="C27" i="2"/>
  <c r="E27" i="2"/>
  <c r="G26" i="2"/>
  <c r="C26" i="2"/>
  <c r="G25" i="2"/>
  <c r="C25" i="2"/>
  <c r="G24" i="2"/>
  <c r="C24" i="2"/>
  <c r="E24" i="2"/>
  <c r="G23" i="2"/>
  <c r="C23" i="2"/>
  <c r="G22" i="2"/>
  <c r="C22" i="2"/>
  <c r="E22" i="2"/>
  <c r="G71" i="2"/>
  <c r="C71" i="2"/>
  <c r="E71" i="2"/>
  <c r="G21" i="2"/>
  <c r="C21" i="2"/>
  <c r="E21" i="2"/>
  <c r="G70" i="2"/>
  <c r="C70" i="2"/>
  <c r="E70" i="2"/>
  <c r="G20" i="2"/>
  <c r="C20" i="2"/>
  <c r="E20" i="2"/>
  <c r="G19" i="2"/>
  <c r="C19" i="2"/>
  <c r="G69" i="2"/>
  <c r="C69" i="2"/>
  <c r="G18" i="2"/>
  <c r="C18" i="2"/>
  <c r="G68" i="2"/>
  <c r="C6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G11" i="2"/>
  <c r="C11" i="2"/>
  <c r="G67" i="2"/>
  <c r="C67" i="2"/>
  <c r="E67" i="2"/>
  <c r="G66" i="2"/>
  <c r="C66" i="2"/>
  <c r="G65" i="2"/>
  <c r="C65" i="2"/>
  <c r="E65" i="2"/>
  <c r="G64" i="2"/>
  <c r="C64" i="2"/>
  <c r="E64" i="2"/>
  <c r="G63" i="2"/>
  <c r="C63" i="2"/>
  <c r="E63" i="2"/>
  <c r="G62" i="2"/>
  <c r="C62" i="2"/>
  <c r="G61" i="2"/>
  <c r="C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G55" i="2"/>
  <c r="C55" i="2"/>
  <c r="E55" i="2"/>
  <c r="G54" i="2"/>
  <c r="C54" i="2"/>
  <c r="G53" i="2"/>
  <c r="C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G47" i="2"/>
  <c r="C47" i="2"/>
  <c r="E47" i="2"/>
  <c r="G46" i="2"/>
  <c r="C46" i="2"/>
  <c r="H45" i="2"/>
  <c r="B45" i="2"/>
  <c r="F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72" i="2"/>
  <c r="B72" i="2"/>
  <c r="D72" i="2"/>
  <c r="A72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71" i="2"/>
  <c r="D71" i="2"/>
  <c r="B71" i="2"/>
  <c r="A71" i="2"/>
  <c r="H21" i="2"/>
  <c r="D21" i="2"/>
  <c r="B21" i="2"/>
  <c r="A21" i="2"/>
  <c r="H70" i="2"/>
  <c r="D70" i="2"/>
  <c r="B70" i="2"/>
  <c r="A70" i="2"/>
  <c r="H20" i="2"/>
  <c r="D20" i="2"/>
  <c r="B20" i="2"/>
  <c r="A20" i="2"/>
  <c r="H19" i="2"/>
  <c r="D19" i="2"/>
  <c r="B19" i="2"/>
  <c r="A19" i="2"/>
  <c r="H69" i="2"/>
  <c r="D69" i="2"/>
  <c r="B69" i="2"/>
  <c r="A69" i="2"/>
  <c r="H18" i="2"/>
  <c r="D18" i="2"/>
  <c r="B18" i="2"/>
  <c r="A18" i="2"/>
  <c r="H68" i="2"/>
  <c r="D68" i="2"/>
  <c r="B68" i="2"/>
  <c r="A6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Q92" i="1"/>
  <c r="Q90" i="1"/>
  <c r="Q91" i="1"/>
  <c r="Q89" i="1"/>
  <c r="Q88" i="1"/>
  <c r="Q86" i="1"/>
  <c r="Q87" i="1"/>
  <c r="Q79" i="1"/>
  <c r="Q68" i="1"/>
  <c r="Q67" i="1"/>
  <c r="Q81" i="1"/>
  <c r="Q44" i="1"/>
  <c r="Q45" i="1"/>
  <c r="Q46" i="1"/>
  <c r="Q47" i="1"/>
  <c r="Q48" i="1"/>
  <c r="Q49" i="1"/>
  <c r="Q50" i="1"/>
  <c r="Q51" i="1"/>
  <c r="Q53" i="1"/>
  <c r="Q54" i="1"/>
  <c r="Q57" i="1"/>
  <c r="Q58" i="1"/>
  <c r="Q59" i="1"/>
  <c r="Q60" i="1"/>
  <c r="Q61" i="1"/>
  <c r="Q62" i="1"/>
  <c r="Q69" i="1"/>
  <c r="Q70" i="1"/>
  <c r="Q71" i="1"/>
  <c r="Q72" i="1"/>
  <c r="Q74" i="1"/>
  <c r="Q75" i="1"/>
  <c r="Q76" i="1"/>
  <c r="Q77" i="1"/>
  <c r="Q78" i="1"/>
  <c r="Q63" i="1"/>
  <c r="Q64" i="1"/>
  <c r="Q65" i="1"/>
  <c r="Q66" i="1"/>
  <c r="C17" i="1"/>
  <c r="Q36" i="1"/>
  <c r="R92" i="1"/>
  <c r="R47" i="1" l="1"/>
  <c r="I47" i="1"/>
  <c r="R41" i="1"/>
  <c r="I41" i="1"/>
  <c r="E11" i="2"/>
  <c r="E66" i="2"/>
  <c r="E25" i="2"/>
  <c r="E77" i="2"/>
  <c r="E12" i="2"/>
  <c r="E15" i="2"/>
  <c r="E43" i="2"/>
  <c r="F31" i="1"/>
  <c r="G31" i="1" s="1"/>
  <c r="K57" i="1"/>
  <c r="E13" i="2"/>
  <c r="E41" i="2"/>
  <c r="K56" i="1"/>
  <c r="R56" i="1"/>
  <c r="R23" i="1"/>
  <c r="I23" i="1"/>
  <c r="R84" i="1"/>
  <c r="K84" i="1"/>
  <c r="K88" i="1"/>
  <c r="S88" i="1"/>
  <c r="K83" i="1"/>
  <c r="R83" i="1"/>
  <c r="K95" i="1"/>
  <c r="S95" i="1"/>
  <c r="I32" i="1"/>
  <c r="R32" i="1"/>
  <c r="S73" i="1"/>
  <c r="K73" i="1"/>
  <c r="R31" i="1"/>
  <c r="I31" i="1"/>
  <c r="R24" i="1"/>
  <c r="I24" i="1"/>
  <c r="K91" i="1"/>
  <c r="S91" i="1"/>
  <c r="R90" i="1"/>
  <c r="K90" i="1"/>
  <c r="E28" i="2"/>
  <c r="E36" i="2"/>
  <c r="E68" i="2"/>
  <c r="E76" i="2"/>
  <c r="E26" i="2"/>
  <c r="E48" i="2"/>
  <c r="E51" i="2"/>
  <c r="E35" i="2"/>
  <c r="I22" i="1"/>
  <c r="R22" i="1"/>
  <c r="I33" i="1"/>
  <c r="R33" i="1"/>
  <c r="R74" i="1"/>
  <c r="K74" i="1"/>
  <c r="I46" i="1"/>
  <c r="R46" i="1"/>
  <c r="K66" i="1"/>
  <c r="S66" i="1"/>
  <c r="K61" i="1"/>
  <c r="R61" i="1"/>
  <c r="S36" i="1"/>
  <c r="H36" i="1"/>
  <c r="R34" i="1"/>
  <c r="I34" i="1"/>
  <c r="R86" i="1"/>
  <c r="K86" i="1"/>
  <c r="R53" i="1"/>
  <c r="J53" i="1"/>
  <c r="R25" i="1"/>
  <c r="I25" i="1"/>
  <c r="I44" i="1"/>
  <c r="S44" i="1"/>
  <c r="R81" i="1"/>
  <c r="K81" i="1"/>
  <c r="R58" i="1"/>
  <c r="K58" i="1"/>
  <c r="I51" i="1"/>
  <c r="R51" i="1"/>
  <c r="R42" i="1"/>
  <c r="I42" i="1"/>
  <c r="R39" i="1"/>
  <c r="I39" i="1"/>
  <c r="R29" i="1"/>
  <c r="I29" i="1"/>
  <c r="S96" i="1"/>
  <c r="K96" i="1"/>
  <c r="R82" i="1"/>
  <c r="K82" i="1"/>
  <c r="K89" i="1"/>
  <c r="S89" i="1"/>
  <c r="R70" i="1"/>
  <c r="K70" i="1"/>
  <c r="R38" i="1"/>
  <c r="I38" i="1"/>
  <c r="R80" i="1"/>
  <c r="K80" i="1"/>
  <c r="S93" i="1"/>
  <c r="K93" i="1"/>
  <c r="K75" i="1"/>
  <c r="R75" i="1"/>
  <c r="S64" i="1"/>
  <c r="K64" i="1"/>
  <c r="R50" i="1"/>
  <c r="I50" i="1"/>
  <c r="K62" i="1"/>
  <c r="S62" i="1"/>
  <c r="R21" i="1"/>
  <c r="I21" i="1"/>
  <c r="R27" i="1"/>
  <c r="I27" i="1"/>
  <c r="K71" i="1"/>
  <c r="S71" i="1"/>
  <c r="K85" i="1"/>
  <c r="R85" i="1"/>
  <c r="I30" i="1"/>
  <c r="R30" i="1"/>
  <c r="R60" i="1"/>
  <c r="K60" i="1"/>
  <c r="I49" i="1"/>
  <c r="R49" i="1"/>
  <c r="K69" i="1"/>
  <c r="R69" i="1"/>
  <c r="R35" i="1"/>
  <c r="I35" i="1"/>
  <c r="S78" i="1"/>
  <c r="K78" i="1"/>
  <c r="R79" i="1"/>
  <c r="J79" i="1"/>
  <c r="K87" i="1"/>
  <c r="R87" i="1"/>
  <c r="K65" i="1"/>
  <c r="S65" i="1"/>
  <c r="I43" i="1"/>
  <c r="R43" i="1"/>
  <c r="S67" i="1"/>
  <c r="K67" i="1"/>
  <c r="R94" i="1"/>
  <c r="K94" i="1"/>
  <c r="R68" i="1"/>
  <c r="K68" i="1"/>
  <c r="R52" i="1"/>
  <c r="J52" i="1"/>
  <c r="I26" i="1"/>
  <c r="R26" i="1"/>
  <c r="S76" i="1"/>
  <c r="K76" i="1"/>
  <c r="R77" i="1"/>
  <c r="K77" i="1"/>
  <c r="I40" i="1"/>
  <c r="E34" i="2"/>
  <c r="F55" i="1"/>
  <c r="G55" i="1" s="1"/>
  <c r="F37" i="1"/>
  <c r="G37" i="1" s="1"/>
  <c r="F28" i="1"/>
  <c r="G28" i="1" s="1"/>
  <c r="E46" i="2"/>
  <c r="E54" i="2"/>
  <c r="E62" i="2"/>
  <c r="F63" i="1"/>
  <c r="G63" i="1" s="1"/>
  <c r="F54" i="1"/>
  <c r="G54" i="1" s="1"/>
  <c r="E31" i="2"/>
  <c r="E38" i="2"/>
  <c r="K59" i="1"/>
  <c r="F72" i="1"/>
  <c r="G72" i="1" s="1"/>
  <c r="K97" i="1"/>
  <c r="S97" i="1"/>
  <c r="K63" i="1" l="1"/>
  <c r="S63" i="1"/>
  <c r="K72" i="1"/>
  <c r="R72" i="1"/>
  <c r="I37" i="1"/>
  <c r="R37" i="1"/>
  <c r="S55" i="1"/>
  <c r="I55" i="1"/>
  <c r="J54" i="1"/>
  <c r="S54" i="1"/>
  <c r="I28" i="1"/>
  <c r="R28" i="1"/>
  <c r="R19" i="1" s="1"/>
  <c r="E18" i="1" s="1"/>
  <c r="D11" i="1"/>
  <c r="D12" i="1"/>
  <c r="C12" i="1"/>
  <c r="C11" i="1"/>
  <c r="S19" i="1" l="1"/>
  <c r="E19" i="1" s="1"/>
  <c r="O56" i="1"/>
  <c r="P56" i="1"/>
  <c r="O90" i="1"/>
  <c r="O51" i="1"/>
  <c r="O46" i="1"/>
  <c r="O37" i="1"/>
  <c r="O36" i="1"/>
  <c r="O53" i="1"/>
  <c r="O47" i="1"/>
  <c r="O35" i="1"/>
  <c r="O89" i="1"/>
  <c r="O49" i="1"/>
  <c r="O87" i="1"/>
  <c r="O73" i="1"/>
  <c r="O97" i="1"/>
  <c r="O83" i="1"/>
  <c r="O45" i="1"/>
  <c r="O79" i="1"/>
  <c r="O61" i="1"/>
  <c r="O33" i="1"/>
  <c r="O60" i="1"/>
  <c r="O50" i="1"/>
  <c r="O88" i="1"/>
  <c r="O59" i="1"/>
  <c r="O95" i="1"/>
  <c r="O92" i="1"/>
  <c r="O67" i="1"/>
  <c r="O69" i="1"/>
  <c r="O54" i="1"/>
  <c r="O84" i="1"/>
  <c r="O34" i="1"/>
  <c r="O23" i="1"/>
  <c r="O68" i="1"/>
  <c r="O38" i="1"/>
  <c r="O39" i="1"/>
  <c r="O41" i="1"/>
  <c r="O63" i="1"/>
  <c r="O29" i="1"/>
  <c r="C15" i="1"/>
  <c r="C18" i="1" s="1"/>
  <c r="O80" i="1"/>
  <c r="O30" i="1"/>
  <c r="O74" i="1"/>
  <c r="O52" i="1"/>
  <c r="O70" i="1"/>
  <c r="O85" i="1"/>
  <c r="O55" i="1"/>
  <c r="O62" i="1"/>
  <c r="O43" i="1"/>
  <c r="O71" i="1"/>
  <c r="O86" i="1"/>
  <c r="O40" i="1"/>
  <c r="O64" i="1"/>
  <c r="O25" i="1"/>
  <c r="O57" i="1"/>
  <c r="O22" i="1"/>
  <c r="O94" i="1"/>
  <c r="O48" i="1"/>
  <c r="O91" i="1"/>
  <c r="O82" i="1"/>
  <c r="O77" i="1"/>
  <c r="O32" i="1"/>
  <c r="O44" i="1"/>
  <c r="O96" i="1"/>
  <c r="O21" i="1"/>
  <c r="O31" i="1"/>
  <c r="O42" i="1"/>
  <c r="O78" i="1"/>
  <c r="O76" i="1"/>
  <c r="O93" i="1"/>
  <c r="O75" i="1"/>
  <c r="O58" i="1"/>
  <c r="O65" i="1"/>
  <c r="O27" i="1"/>
  <c r="O24" i="1"/>
  <c r="O26" i="1"/>
  <c r="O66" i="1"/>
  <c r="O28" i="1"/>
  <c r="O72" i="1"/>
  <c r="O81" i="1"/>
  <c r="C16" i="1"/>
  <c r="D18" i="1" s="1"/>
  <c r="D16" i="1"/>
  <c r="D19" i="1" s="1"/>
  <c r="P80" i="1"/>
  <c r="P37" i="1"/>
  <c r="P25" i="1"/>
  <c r="P22" i="1"/>
  <c r="P27" i="1"/>
  <c r="P41" i="1"/>
  <c r="P57" i="1"/>
  <c r="P36" i="1"/>
  <c r="D15" i="1"/>
  <c r="C19" i="1" s="1"/>
  <c r="P48" i="1"/>
  <c r="P47" i="1"/>
  <c r="P46" i="1"/>
  <c r="P63" i="1"/>
  <c r="P31" i="1"/>
  <c r="P44" i="1"/>
  <c r="P50" i="1"/>
  <c r="P29" i="1"/>
  <c r="P68" i="1"/>
  <c r="P86" i="1"/>
  <c r="P84" i="1"/>
  <c r="P89" i="1"/>
  <c r="P28" i="1"/>
  <c r="P69" i="1"/>
  <c r="P32" i="1"/>
  <c r="P64" i="1"/>
  <c r="P76" i="1"/>
  <c r="P78" i="1"/>
  <c r="P70" i="1"/>
  <c r="P61" i="1"/>
  <c r="P35" i="1"/>
  <c r="P91" i="1"/>
  <c r="P71" i="1"/>
  <c r="P23" i="1"/>
  <c r="P26" i="1"/>
  <c r="P34" i="1"/>
  <c r="P75" i="1"/>
  <c r="P62" i="1"/>
  <c r="P74" i="1"/>
  <c r="P38" i="1"/>
  <c r="P77" i="1"/>
  <c r="P65" i="1"/>
  <c r="P40" i="1"/>
  <c r="P39" i="1"/>
  <c r="P82" i="1"/>
  <c r="P96" i="1"/>
  <c r="P85" i="1"/>
  <c r="P24" i="1"/>
  <c r="P60" i="1"/>
  <c r="P93" i="1"/>
  <c r="P97" i="1"/>
  <c r="P58" i="1"/>
  <c r="P81" i="1"/>
  <c r="P79" i="1"/>
  <c r="P55" i="1"/>
  <c r="P51" i="1"/>
  <c r="P90" i="1"/>
  <c r="P21" i="1"/>
  <c r="P73" i="1"/>
  <c r="P42" i="1"/>
  <c r="P95" i="1"/>
  <c r="P92" i="1"/>
  <c r="P43" i="1"/>
  <c r="P54" i="1"/>
  <c r="P88" i="1"/>
  <c r="P59" i="1"/>
  <c r="P66" i="1"/>
  <c r="P33" i="1"/>
  <c r="P49" i="1"/>
  <c r="P83" i="1"/>
  <c r="P67" i="1"/>
  <c r="P53" i="1"/>
  <c r="P45" i="1"/>
  <c r="P30" i="1"/>
  <c r="P72" i="1"/>
  <c r="P94" i="1"/>
  <c r="P52" i="1"/>
  <c r="P87" i="1"/>
  <c r="F14" i="1" l="1"/>
  <c r="F16" i="1" s="1"/>
  <c r="F15" i="1" l="1"/>
</calcChain>
</file>

<file path=xl/sharedStrings.xml><?xml version="1.0" encoding="utf-8"?>
<sst xmlns="http://schemas.openxmlformats.org/spreadsheetml/2006/main" count="753" uniqueCount="337">
  <si>
    <t>IBVS 6244</t>
  </si>
  <si>
    <t>BAD?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</si>
  <si>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</si>
  <si>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</si>
  <si>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</si>
  <si>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</si>
  <si>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</si>
  <si>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</si>
  <si>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</si>
  <si>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</si>
  <si>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</si>
  <si>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</si>
  <si>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</si>
  <si>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</si>
  <si>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</si>
  <si>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</si>
  <si>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</si>
  <si>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</si>
  <si>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</si>
  <si>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</si>
  <si>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</si>
  <si>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</si>
  <si>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</si>
  <si>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</si>
  <si>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</si>
  <si>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</si>
  <si>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</si>
  <si>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</si>
  <si>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</si>
  <si>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</si>
  <si>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</si>
  <si>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</si>
  <si>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</si>
  <si>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BF Dra / GSC 04435-01750</t>
  </si>
  <si>
    <t>EA</t>
  </si>
  <si>
    <t>also in VSX</t>
  </si>
  <si>
    <t>BBSAG Bull.50</t>
  </si>
  <si>
    <t>Cracow</t>
  </si>
  <si>
    <t>BBSAG Bull.88</t>
  </si>
  <si>
    <t>BBSAG Bull.92</t>
  </si>
  <si>
    <t>BBSAG Bull.95</t>
  </si>
  <si>
    <t>BAV-M 60</t>
  </si>
  <si>
    <t>BBSAG Bull.103</t>
  </si>
  <si>
    <t>BBSAG Bull.111</t>
  </si>
  <si>
    <t>IBVS 4606</t>
  </si>
  <si>
    <t>IBVS 5595</t>
  </si>
  <si>
    <t>I</t>
  </si>
  <si>
    <t>IBVS 5670</t>
  </si>
  <si>
    <t>IBVS 5745</t>
  </si>
  <si>
    <t>II</t>
  </si>
  <si>
    <t>IBVS 5910</t>
  </si>
  <si>
    <t>OEJV 0074</t>
  </si>
  <si>
    <t>OEJV 0137</t>
  </si>
  <si>
    <t>IBVS 5764</t>
  </si>
  <si>
    <t>IBVS 5918</t>
  </si>
  <si>
    <t>IBVS 5992</t>
  </si>
  <si>
    <t>IBVS 6014</t>
  </si>
  <si>
    <t>IBVS 6029</t>
  </si>
  <si>
    <t>OEJV 0160</t>
  </si>
  <si>
    <t>Add cycle</t>
  </si>
  <si>
    <t>JD today</t>
  </si>
  <si>
    <t>Old Cycle</t>
  </si>
  <si>
    <t>New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</si>
  <si>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</si>
  <si>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</si>
  <si>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</si>
  <si>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</si>
  <si>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</si>
  <si>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</si>
  <si>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</si>
  <si>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</si>
  <si>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</si>
  <si>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</si>
  <si>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</si>
  <si>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2426631.317 </t>
  </si>
  <si>
    <t> 16.10.1931 19:36 </t>
  </si>
  <si>
    <t> -0.044 </t>
  </si>
  <si>
    <t>P </t>
  </si>
  <si>
    <t> W.Strohmeier et al </t>
  </si>
  <si>
    <t> VB 5.16 </t>
  </si>
  <si>
    <t>2426631.340 </t>
  </si>
  <si>
    <t> 16.10.1931 20:09 </t>
  </si>
  <si>
    <t> -0.021 </t>
  </si>
  <si>
    <t>2426928.423 </t>
  </si>
  <si>
    <t> 08.08.1932 22:09 </t>
  </si>
  <si>
    <t> -0.027 </t>
  </si>
  <si>
    <t>2427281.437 </t>
  </si>
  <si>
    <t> 27.07.1933 22:29 </t>
  </si>
  <si>
    <t> -0.157 </t>
  </si>
  <si>
    <t>2427298.437 </t>
  </si>
  <si>
    <t> 13.08.1933 22:29 </t>
  </si>
  <si>
    <t> 0.027 </t>
  </si>
  <si>
    <t>2428066.378 </t>
  </si>
  <si>
    <t> 20.09.1935 21:04 </t>
  </si>
  <si>
    <t> 0.021 </t>
  </si>
  <si>
    <t>2428834.315 </t>
  </si>
  <si>
    <t> 27.10.1937 19:33 </t>
  </si>
  <si>
    <t> 0.012 </t>
  </si>
  <si>
    <t>2429159.324 </t>
  </si>
  <si>
    <t> 17.09.1938 19:46 </t>
  </si>
  <si>
    <t> -0.095 </t>
  </si>
  <si>
    <t>2431911.61 </t>
  </si>
  <si>
    <t> 01.04.1946 02:38 </t>
  </si>
  <si>
    <t> -0.09 </t>
  </si>
  <si>
    <t> M.Döppner </t>
  </si>
  <si>
    <t> MVS 699 </t>
  </si>
  <si>
    <t>2434473.42 </t>
  </si>
  <si>
    <t> 05.04.1953 22:04 </t>
  </si>
  <si>
    <t> 0.03 </t>
  </si>
  <si>
    <t>2434714.46 </t>
  </si>
  <si>
    <t> 02.12.1953 23:02 </t>
  </si>
  <si>
    <t> 0.04 </t>
  </si>
  <si>
    <t>2435695.40 </t>
  </si>
  <si>
    <t> 09.08.1956 21:36 </t>
  </si>
  <si>
    <t>2435992.50 </t>
  </si>
  <si>
    <t> 03.06.1957 00:00 </t>
  </si>
  <si>
    <t>2436317.53 </t>
  </si>
  <si>
    <t> 24.04.1958 00:43 </t>
  </si>
  <si>
    <t> -0.05 </t>
  </si>
  <si>
    <t>2436317.550 </t>
  </si>
  <si>
    <t> 24.04.1958 01:12 </t>
  </si>
  <si>
    <t> -0.029 </t>
  </si>
  <si>
    <t>2436317.597 </t>
  </si>
  <si>
    <t> 24.04.1958 02:19 </t>
  </si>
  <si>
    <t> 0.018 </t>
  </si>
  <si>
    <t>2436435.38 </t>
  </si>
  <si>
    <t> 19.08.1958 21:07 </t>
  </si>
  <si>
    <t> 0.09 </t>
  </si>
  <si>
    <t>2436805.41 </t>
  </si>
  <si>
    <t> 24.08.1959 21:50 </t>
  </si>
  <si>
    <t> 0.16 </t>
  </si>
  <si>
    <t>2437169.42 </t>
  </si>
  <si>
    <t> 22.08.1960 22:04 </t>
  </si>
  <si>
    <t> -0.19 </t>
  </si>
  <si>
    <t>2437483.428 </t>
  </si>
  <si>
    <t> 02.07.1961 22:16 </t>
  </si>
  <si>
    <t> -0.085 </t>
  </si>
  <si>
    <t>2437545.36 </t>
  </si>
  <si>
    <t> 02.09.1961 20:38 </t>
  </si>
  <si>
    <t> 0.19 </t>
  </si>
  <si>
    <t>2437556.40 </t>
  </si>
  <si>
    <t> 13.09.1961 21:36 </t>
  </si>
  <si>
    <t> 0.02 </t>
  </si>
  <si>
    <t>2444490.321 </t>
  </si>
  <si>
    <t> 07.09.1980 19:42 </t>
  </si>
  <si>
    <t> -0.004 </t>
  </si>
  <si>
    <t>V </t>
  </si>
  <si>
    <t> R.Diethelm </t>
  </si>
  <si>
    <t> BBS 50 </t>
  </si>
  <si>
    <t>2447276.3948 </t>
  </si>
  <si>
    <t> 24.04.1988 21:28 </t>
  </si>
  <si>
    <t> 0.1611 </t>
  </si>
  <si>
    <t>E </t>
  </si>
  <si>
    <t>?</t>
  </si>
  <si>
    <t> BBS 88 </t>
  </si>
  <si>
    <t>2447702.434 </t>
  </si>
  <si>
    <t> 24.06.1989 22:24 </t>
  </si>
  <si>
    <t> 0.186 </t>
  </si>
  <si>
    <t> H.Peter </t>
  </si>
  <si>
    <t> BBS 92 </t>
  </si>
  <si>
    <t>2448044.385 </t>
  </si>
  <si>
    <t> 01.06.1990 21:14 </t>
  </si>
  <si>
    <t> 0.205 </t>
  </si>
  <si>
    <t> BBS 95 </t>
  </si>
  <si>
    <t>2448722.615 </t>
  </si>
  <si>
    <t> 10.04.1992 02:45 </t>
  </si>
  <si>
    <t> 0.175 </t>
  </si>
  <si>
    <t>G</t>
  </si>
  <si>
    <t> F.Agerer </t>
  </si>
  <si>
    <t>BAVM 60 </t>
  </si>
  <si>
    <t>2448722.616 </t>
  </si>
  <si>
    <t> 10.04.1992 02:47 </t>
  </si>
  <si>
    <t> 0.176 </t>
  </si>
  <si>
    <t>B;V</t>
  </si>
  <si>
    <t>2448868.3680 </t>
  </si>
  <si>
    <t> 02.09.1992 20:49 </t>
  </si>
  <si>
    <t> 0.1864 </t>
  </si>
  <si>
    <t> M.Wolf </t>
  </si>
  <si>
    <t> BBS 103 </t>
  </si>
  <si>
    <t>2450034.3094 </t>
  </si>
  <si>
    <t> 12.11.1995 19:25 </t>
  </si>
  <si>
    <t> 0.1943 </t>
  </si>
  <si>
    <t> E.Blättler </t>
  </si>
  <si>
    <t> BBS 111 </t>
  </si>
  <si>
    <t>2450712.3895 </t>
  </si>
  <si>
    <t> 20.09.1997 21:20 </t>
  </si>
  <si>
    <t> 0.0149 </t>
  </si>
  <si>
    <t>BAVM 111 </t>
  </si>
  <si>
    <t>2452147.40 </t>
  </si>
  <si>
    <t> 25.08.2001 21:36 </t>
  </si>
  <si>
    <t> BBS 126 </t>
  </si>
  <si>
    <t>2452769.7901 </t>
  </si>
  <si>
    <t> 10.05.2003 06:57 </t>
  </si>
  <si>
    <t> 0.2153 </t>
  </si>
  <si>
    <t> Caton &amp; Smith </t>
  </si>
  <si>
    <t>IBVS 5595 </t>
  </si>
  <si>
    <t>2452814.6354 </t>
  </si>
  <si>
    <t> 24.06.2003 03:14 </t>
  </si>
  <si>
    <t> 0.2170 </t>
  </si>
  <si>
    <t>2453341.5515 </t>
  </si>
  <si>
    <t> 02.12.2004 01:14 </t>
  </si>
  <si>
    <t> 0.2208 </t>
  </si>
  <si>
    <t> C. Lacy </t>
  </si>
  <si>
    <t>IBVS 5670 </t>
  </si>
  <si>
    <t>2453341.5523 </t>
  </si>
  <si>
    <t> 02.12.2004 01:15 </t>
  </si>
  <si>
    <t> 0.2216 </t>
  </si>
  <si>
    <t> Smith &amp; Caton </t>
  </si>
  <si>
    <t>IBVS 5745 </t>
  </si>
  <si>
    <t>2453464.8725 </t>
  </si>
  <si>
    <t> 04.04.2005 08:56 </t>
  </si>
  <si>
    <t> 0.2219 </t>
  </si>
  <si>
    <t>2453503.9275 </t>
  </si>
  <si>
    <t> 13.05.2005 10:15 </t>
  </si>
  <si>
    <t> 0.0388 </t>
  </si>
  <si>
    <t>2453638.45808 </t>
  </si>
  <si>
    <t> 24.09.2005 22:59 </t>
  </si>
  <si>
    <t> 0.03858 </t>
  </si>
  <si>
    <t>C </t>
  </si>
  <si>
    <t>R</t>
  </si>
  <si>
    <t> P.Svoboda </t>
  </si>
  <si>
    <t>OEJV 0074 </t>
  </si>
  <si>
    <t>2453638.45877 </t>
  </si>
  <si>
    <t> 24.09.2005 23:00 </t>
  </si>
  <si>
    <t> 0.03927 </t>
  </si>
  <si>
    <t>2453638.45947 </t>
  </si>
  <si>
    <t> 24.09.2005 23:01 </t>
  </si>
  <si>
    <t> 0.03997 </t>
  </si>
  <si>
    <t>2453638.46016 </t>
  </si>
  <si>
    <t> 24.09.2005 23:02 </t>
  </si>
  <si>
    <t> 0.04066 </t>
  </si>
  <si>
    <t>B</t>
  </si>
  <si>
    <t>2454019.6359 </t>
  </si>
  <si>
    <t> 11.10.2006 03:15 </t>
  </si>
  <si>
    <t> 0.0458 </t>
  </si>
  <si>
    <t>IBVS 5764 </t>
  </si>
  <si>
    <t>2454036.6322 </t>
  </si>
  <si>
    <t> 28.10.2006 03:10 </t>
  </si>
  <si>
    <t> 0.2257 </t>
  </si>
  <si>
    <t>2454260.8543 </t>
  </si>
  <si>
    <t> 09.06.2007 08:30 </t>
  </si>
  <si>
    <t> 0.2298 </t>
  </si>
  <si>
    <t> C.Lacy </t>
  </si>
  <si>
    <t>IBVS 5910 </t>
  </si>
  <si>
    <t>2454305.6982 </t>
  </si>
  <si>
    <t> 24.07.2007 04:45 </t>
  </si>
  <si>
    <t> 0.2301 </t>
  </si>
  <si>
    <t>2454344.7510 </t>
  </si>
  <si>
    <t> 01.09.2007 06:01 </t>
  </si>
  <si>
    <t> 0.0448 </t>
  </si>
  <si>
    <t>2454361.7525 </t>
  </si>
  <si>
    <t> 18.09.2007 06:03 </t>
  </si>
  <si>
    <t> 0.2299 </t>
  </si>
  <si>
    <t>2454389.5933 </t>
  </si>
  <si>
    <t> 16.10.2007 02:14 </t>
  </si>
  <si>
    <t> 0.0435 </t>
  </si>
  <si>
    <t>BAVM 193 </t>
  </si>
  <si>
    <t>2454406.5972 </t>
  </si>
  <si>
    <t> 02.11.2007 02:19 </t>
  </si>
  <si>
    <t> 0.2310 </t>
  </si>
  <si>
    <t>2454406.5976 </t>
  </si>
  <si>
    <t> 02.11.2007 02:20 </t>
  </si>
  <si>
    <t> 0.2314 </t>
  </si>
  <si>
    <t>2454613.8163 </t>
  </si>
  <si>
    <t> 27.05.2008 07:35 </t>
  </si>
  <si>
    <t> 0.0485 </t>
  </si>
  <si>
    <t>2454731.7160 </t>
  </si>
  <si>
    <t> 22.09.2008 05:11 </t>
  </si>
  <si>
    <t> 0.2337 </t>
  </si>
  <si>
    <t>2454938.9325 </t>
  </si>
  <si>
    <t> 17.04.2009 10:22 </t>
  </si>
  <si>
    <t> 0.0486 </t>
  </si>
  <si>
    <t>2455034.4126 </t>
  </si>
  <si>
    <t> 21.07.2009 21:54 </t>
  </si>
  <si>
    <t> 0.2360 </t>
  </si>
  <si>
    <t> F.Walter </t>
  </si>
  <si>
    <t>BAVM 209 </t>
  </si>
  <si>
    <t>2455034.4138 </t>
  </si>
  <si>
    <t> 21.07.2009 21:55 </t>
  </si>
  <si>
    <t> 0.2372 </t>
  </si>
  <si>
    <t>BAVM 212 </t>
  </si>
  <si>
    <t>2455258.6326 </t>
  </si>
  <si>
    <t> 03.03.2010 03:10 </t>
  </si>
  <si>
    <t> 0.2380 </t>
  </si>
  <si>
    <t> H.Kucáková </t>
  </si>
  <si>
    <t>OEJV 0137 </t>
  </si>
  <si>
    <t>2455370.7426 </t>
  </si>
  <si>
    <t> 23.06.2010 05:49 </t>
  </si>
  <si>
    <t> 0.2390 </t>
  </si>
  <si>
    <t>IBVS 5972 </t>
  </si>
  <si>
    <t>2455370.7433 </t>
  </si>
  <si>
    <t> 23.06.2010 05:50 </t>
  </si>
  <si>
    <t> 0.2397 </t>
  </si>
  <si>
    <t>2455471.6415 </t>
  </si>
  <si>
    <t> 02.10.2010 03:23 </t>
  </si>
  <si>
    <t> 0.2398 </t>
  </si>
  <si>
    <t>2455471.6422 </t>
  </si>
  <si>
    <t> 02.10.2010 03:24 </t>
  </si>
  <si>
    <t> 0.2405 </t>
  </si>
  <si>
    <t>2455695.8610 </t>
  </si>
  <si>
    <t> 14.05.2011 08:39 </t>
  </si>
  <si>
    <t> 0.2413 </t>
  </si>
  <si>
    <t>IBVS 6014 </t>
  </si>
  <si>
    <t>2455695.8615 </t>
  </si>
  <si>
    <t> 14.05.2011 08:40 </t>
  </si>
  <si>
    <t> 0.2418 </t>
  </si>
  <si>
    <t>IBVS 5992 </t>
  </si>
  <si>
    <t>2455779.7569 </t>
  </si>
  <si>
    <t> 06.08.2011 06:09 </t>
  </si>
  <si>
    <t> 0.0555 </t>
  </si>
  <si>
    <t>2455824.6070 </t>
  </si>
  <si>
    <t> 20.09.2011 02:34 </t>
  </si>
  <si>
    <t> 0.0620 </t>
  </si>
  <si>
    <t>2455830.39314 </t>
  </si>
  <si>
    <t> 25.09.2011 21:26 </t>
  </si>
  <si>
    <t> 0.24269 </t>
  </si>
  <si>
    <t> H.Ku?akova </t>
  </si>
  <si>
    <t>OEJV 0160 </t>
  </si>
  <si>
    <t>2456048.828 </t>
  </si>
  <si>
    <t> 01.05.2012 07:52 </t>
  </si>
  <si>
    <t> 0.065 </t>
  </si>
  <si>
    <t>IBVS 6029 </t>
  </si>
  <si>
    <t>2456155.51411 </t>
  </si>
  <si>
    <t> 16.08.2012 00:20 </t>
  </si>
  <si>
    <t> 0.24756 </t>
  </si>
  <si>
    <t> P.Marek </t>
  </si>
  <si>
    <t>My time zone &gt;&gt;&gt;&gt;&gt;</t>
  </si>
  <si>
    <t>(PST=8, PDT=MDT=7, MDT=CST=6, etc.)</t>
  </si>
  <si>
    <t>s5</t>
  </si>
  <si>
    <t>s6</t>
  </si>
  <si>
    <t>IBVS 5972</t>
  </si>
  <si>
    <t>JAAVSO 51, 138</t>
  </si>
  <si>
    <t xml:space="preserve">Mag </t>
  </si>
  <si>
    <t>Next ToM-P</t>
  </si>
  <si>
    <t>Next ToM-S</t>
  </si>
  <si>
    <t>10.10-10.80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</si>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</sst>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4" fillId="0" borderId="0" xfId="0" applyFont="1">
      <alignment vertical="top"/>
    </xf>
    <xf numFmtId="0" fontId="19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left" wrapText="1"/>
    </xf>
    <xf numFmtId="0" fontId="35" fillId="0" borderId="10" xfId="0" applyFont="1" applyBorder="1" applyAlignment="1">
      <alignment horizont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6" fillId="25" borderId="18" xfId="0" applyFont="1" applyFill="1" applyBorder="1" applyAlignment="1">
      <alignment horizontal="right" vertical="center"/>
    </xf>
    <xf numFmtId="0" fontId="38" fillId="0" borderId="20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22" fontId="12" fillId="0" borderId="21" xfId="0" applyNumberFormat="1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22" fontId="12" fillId="0" borderId="23" xfId="0" applyNumberFormat="1" applyFont="1" applyBorder="1" applyAlignment="1">
      <alignment horizontal="right" vertical="center"/>
    </xf>
    <xf numFmtId="0" fontId="40" fillId="0" borderId="0" xfId="0" applyFont="1" applyAlignment="1"/>
    <xf numFmtId="0" fontId="5" fillId="0" borderId="0" xfId="42" applyFont="1" applyFill="1" applyAlignment="1">
      <alignment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6518937130196"/>
          <c:y val="0.1458966565349544"/>
          <c:w val="0.8432477431665915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1'!$H$21:$H$918</c:f>
              <c:numCache>
                <c:formatCode>General</c:formatCode>
                <c:ptCount val="898"/>
                <c:pt idx="15">
                  <c:v>-5.8065000004717149E-2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E-4517-841F-4994D6EA192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1'!$I$21:$I$918</c:f>
              <c:numCache>
                <c:formatCode>General</c:formatCode>
                <c:ptCount val="898"/>
                <c:pt idx="0">
                  <c:v>-7.4250000034226105E-3</c:v>
                </c:pt>
                <c:pt idx="1">
                  <c:v>1.5574999997625127E-2</c:v>
                </c:pt>
                <c:pt idx="2">
                  <c:v>6.809999995311955E-3</c:v>
                </c:pt>
                <c:pt idx="3">
                  <c:v>-0.12600500000189641</c:v>
                </c:pt>
                <c:pt idx="4">
                  <c:v>5.7479999999486608E-2</c:v>
                </c:pt>
                <c:pt idx="5">
                  <c:v>4.4294999996054685E-2</c:v>
                </c:pt>
                <c:pt idx="6">
                  <c:v>2.7109999995445833E-2</c:v>
                </c:pt>
                <c:pt idx="7">
                  <c:v>-8.3180000001448207E-2</c:v>
                </c:pt>
                <c:pt idx="8">
                  <c:v>-0.10013500000422937</c:v>
                </c:pt>
                <c:pt idx="9">
                  <c:v>-5.9200000105192885E-3</c:v>
                </c:pt>
                <c:pt idx="10">
                  <c:v>-2.6350000043748878E-3</c:v>
                </c:pt>
                <c:pt idx="11">
                  <c:v>-2.6010000001406297E-2</c:v>
                </c:pt>
                <c:pt idx="12">
                  <c:v>-1.7775000000256114E-2</c:v>
                </c:pt>
                <c:pt idx="13">
                  <c:v>-0.10706500000378583</c:v>
                </c:pt>
                <c:pt idx="14">
                  <c:v>-8.706499999971129E-2</c:v>
                </c:pt>
                <c:pt idx="16">
                  <c:v>-4.0065000001050066E-2</c:v>
                </c:pt>
                <c:pt idx="17">
                  <c:v>2.7329999989888165E-2</c:v>
                </c:pt>
                <c:pt idx="18">
                  <c:v>9.3999999997322448E-2</c:v>
                </c:pt>
                <c:pt idx="19">
                  <c:v>-0.25382500000705477</c:v>
                </c:pt>
                <c:pt idx="20">
                  <c:v>-0.15410500000143657</c:v>
                </c:pt>
                <c:pt idx="21">
                  <c:v>0.11733999999705702</c:v>
                </c:pt>
                <c:pt idx="22">
                  <c:v>-5.3670000001147855E-2</c:v>
                </c:pt>
                <c:pt idx="23">
                  <c:v>-0.14235499999631429</c:v>
                </c:pt>
                <c:pt idx="25">
                  <c:v>-4.5400000017252751E-3</c:v>
                </c:pt>
                <c:pt idx="26">
                  <c:v>1.6279999996186234E-2</c:v>
                </c:pt>
                <c:pt idx="27">
                  <c:v>0.12235000000509899</c:v>
                </c:pt>
                <c:pt idx="28">
                  <c:v>-4.6300000030896626E-3</c:v>
                </c:pt>
                <c:pt idx="29">
                  <c:v>-3.629999999247957E-3</c:v>
                </c:pt>
                <c:pt idx="30">
                  <c:v>5.2399999985937029E-3</c:v>
                </c:pt>
                <c:pt idx="34">
                  <c:v>-0.18318500000168569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E-4517-841F-4994D6EA192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1'!$J$21:$J$918</c:f>
              <c:numCache>
                <c:formatCode>General</c:formatCode>
                <c:ptCount val="898"/>
                <c:pt idx="31">
                  <c:v>1.5999999959603883E-3</c:v>
                </c:pt>
                <c:pt idx="32">
                  <c:v>1.7000000007101335E-3</c:v>
                </c:pt>
                <c:pt idx="33">
                  <c:v>-0.18440500000724569</c:v>
                </c:pt>
                <c:pt idx="58">
                  <c:v>-5.6600000025355257E-3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E-4517-841F-4994D6EA192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1'!$K$21:$K$918</c:f>
              <c:numCache>
                <c:formatCode>General</c:formatCode>
                <c:ptCount val="898"/>
                <c:pt idx="35">
                  <c:v>0</c:v>
                </c:pt>
                <c:pt idx="36">
                  <c:v>-4.1400000045541674E-3</c:v>
                </c:pt>
                <c:pt idx="37">
                  <c:v>-2.8800000072806142E-3</c:v>
                </c:pt>
                <c:pt idx="38">
                  <c:v>-4.2400000020279549E-3</c:v>
                </c:pt>
                <c:pt idx="39">
                  <c:v>-3.4499999965191819E-3</c:v>
                </c:pt>
                <c:pt idx="40">
                  <c:v>-4.3500000028871E-3</c:v>
                </c:pt>
                <c:pt idx="41">
                  <c:v>-0.18789500000275439</c:v>
                </c:pt>
                <c:pt idx="42">
                  <c:v>-0.18943500000750646</c:v>
                </c:pt>
                <c:pt idx="43">
                  <c:v>-0.18874500000674743</c:v>
                </c:pt>
                <c:pt idx="44">
                  <c:v>-0.18804500000260305</c:v>
                </c:pt>
                <c:pt idx="45">
                  <c:v>-0.18735500000184402</c:v>
                </c:pt>
                <c:pt idx="46">
                  <c:v>-0.18595500000083121</c:v>
                </c:pt>
                <c:pt idx="47">
                  <c:v>-6.1700000005657785E-3</c:v>
                </c:pt>
                <c:pt idx="48">
                  <c:v>-4.27000000490807E-3</c:v>
                </c:pt>
                <c:pt idx="49">
                  <c:v>-4.4100000013713725E-3</c:v>
                </c:pt>
                <c:pt idx="50">
                  <c:v>-0.19014500000776025</c:v>
                </c:pt>
                <c:pt idx="51">
                  <c:v>-5.1600000006146729E-3</c:v>
                </c:pt>
                <c:pt idx="52">
                  <c:v>-0.19188500000018394</c:v>
                </c:pt>
                <c:pt idx="53">
                  <c:v>-4.5000000100117177E-3</c:v>
                </c:pt>
                <c:pt idx="54">
                  <c:v>-4.1000000055646524E-3</c:v>
                </c:pt>
                <c:pt idx="55">
                  <c:v>-0.18908500000543427</c:v>
                </c:pt>
                <c:pt idx="56">
                  <c:v>-4.9900000012712553E-3</c:v>
                </c:pt>
                <c:pt idx="57">
                  <c:v>-0.19217500000377186</c:v>
                </c:pt>
                <c:pt idx="59">
                  <c:v>-4.4600000037462451E-3</c:v>
                </c:pt>
                <c:pt idx="60">
                  <c:v>-5.7700000033946708E-3</c:v>
                </c:pt>
                <c:pt idx="61">
                  <c:v>-5.9600000022328459E-3</c:v>
                </c:pt>
                <c:pt idx="62">
                  <c:v>-5.2599999980884604E-3</c:v>
                </c:pt>
                <c:pt idx="63">
                  <c:v>-6.1500000083469786E-3</c:v>
                </c:pt>
                <c:pt idx="64">
                  <c:v>-5.4500000042025931E-3</c:v>
                </c:pt>
                <c:pt idx="65">
                  <c:v>-6.8500000052154064E-3</c:v>
                </c:pt>
                <c:pt idx="66">
                  <c:v>-6.3500000032945536E-3</c:v>
                </c:pt>
                <c:pt idx="67">
                  <c:v>-0.1935250000024098</c:v>
                </c:pt>
                <c:pt idx="68">
                  <c:v>-0.18746500000270316</c:v>
                </c:pt>
                <c:pt idx="69">
                  <c:v>-6.8300000057206489E-3</c:v>
                </c:pt>
                <c:pt idx="70">
                  <c:v>-0.18666500000108499</c:v>
                </c:pt>
                <c:pt idx="71">
                  <c:v>-5.150000004505273E-3</c:v>
                </c:pt>
                <c:pt idx="72">
                  <c:v>-0.19723500000691274</c:v>
                </c:pt>
                <c:pt idx="73">
                  <c:v>-6.9500000026891939E-3</c:v>
                </c:pt>
                <c:pt idx="74">
                  <c:v>-0.19877500000438886</c:v>
                </c:pt>
                <c:pt idx="75">
                  <c:v>-0.20110500000737375</c:v>
                </c:pt>
                <c:pt idx="76">
                  <c:v>2.0779999998921994E-2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E-4517-841F-4994D6EA192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AE-4517-841F-4994D6EA192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1'!$M$21:$M$918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AE-4517-841F-4994D6EA192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1'!$N$21:$N$918</c:f>
              <c:numCache>
                <c:formatCode>General</c:formatCode>
                <c:ptCount val="898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AE-4517-841F-4994D6EA192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1'!$O$21:$O$918</c:f>
              <c:numCache>
                <c:formatCode>General</c:formatCode>
                <c:ptCount val="898"/>
                <c:pt idx="0">
                  <c:v>-3.1126195870892173E-2</c:v>
                </c:pt>
                <c:pt idx="1">
                  <c:v>-3.1126195870892173E-2</c:v>
                </c:pt>
                <c:pt idx="2">
                  <c:v>-3.0859206400143155E-2</c:v>
                </c:pt>
                <c:pt idx="3">
                  <c:v>-3.0541841557554704E-2</c:v>
                </c:pt>
                <c:pt idx="4">
                  <c:v>-3.0526728946002869E-2</c:v>
                </c:pt>
                <c:pt idx="5">
                  <c:v>-2.9836586351802585E-2</c:v>
                </c:pt>
                <c:pt idx="6">
                  <c:v>-2.9146443757602294E-2</c:v>
                </c:pt>
                <c:pt idx="7">
                  <c:v>-2.8854266600933563E-2</c:v>
                </c:pt>
                <c:pt idx="8">
                  <c:v>-2.6380835843617209E-2</c:v>
                </c:pt>
                <c:pt idx="9">
                  <c:v>-2.4078681350554937E-2</c:v>
                </c:pt>
                <c:pt idx="10">
                  <c:v>-2.3862067251645358E-2</c:v>
                </c:pt>
                <c:pt idx="11">
                  <c:v>-2.2980498244455208E-2</c:v>
                </c:pt>
                <c:pt idx="12">
                  <c:v>-2.271350877370619E-2</c:v>
                </c:pt>
                <c:pt idx="13">
                  <c:v>-2.2421331617037459E-2</c:v>
                </c:pt>
                <c:pt idx="14">
                  <c:v>-2.2421331617037459E-2</c:v>
                </c:pt>
                <c:pt idx="15">
                  <c:v>-2.2421331617037459E-2</c:v>
                </c:pt>
                <c:pt idx="16">
                  <c:v>-2.2421331617037459E-2</c:v>
                </c:pt>
                <c:pt idx="17">
                  <c:v>-2.231554333617464E-2</c:v>
                </c:pt>
                <c:pt idx="18">
                  <c:v>-2.1983065882034355E-2</c:v>
                </c:pt>
                <c:pt idx="19">
                  <c:v>-2.1655625965078015E-2</c:v>
                </c:pt>
                <c:pt idx="20">
                  <c:v>-2.1373523882777169E-2</c:v>
                </c:pt>
                <c:pt idx="21">
                  <c:v>-2.1318110973753787E-2</c:v>
                </c:pt>
                <c:pt idx="22">
                  <c:v>-2.1308035899385902E-2</c:v>
                </c:pt>
                <c:pt idx="23">
                  <c:v>-1.5076602402847541E-2</c:v>
                </c:pt>
                <c:pt idx="24">
                  <c:v>-1.2572946422427525E-2</c:v>
                </c:pt>
                <c:pt idx="25">
                  <c:v>-1.2572946422427525E-2</c:v>
                </c:pt>
                <c:pt idx="26">
                  <c:v>-1.2190093596447803E-2</c:v>
                </c:pt>
                <c:pt idx="27">
                  <c:v>-1.1882803828227238E-2</c:v>
                </c:pt>
                <c:pt idx="28">
                  <c:v>-1.1273261828970049E-2</c:v>
                </c:pt>
                <c:pt idx="29">
                  <c:v>-1.1273261828970049E-2</c:v>
                </c:pt>
                <c:pt idx="30">
                  <c:v>-1.1142285862187512E-2</c:v>
                </c:pt>
                <c:pt idx="31">
                  <c:v>-1.0094478127927223E-2</c:v>
                </c:pt>
                <c:pt idx="32">
                  <c:v>-1.0094478127927223E-2</c:v>
                </c:pt>
                <c:pt idx="33">
                  <c:v>-9.4849361286700358E-3</c:v>
                </c:pt>
                <c:pt idx="34">
                  <c:v>-8.1953266095804479E-3</c:v>
                </c:pt>
                <c:pt idx="35">
                  <c:v>-7.8779617669919953E-3</c:v>
                </c:pt>
                <c:pt idx="36">
                  <c:v>-7.6361599821626975E-3</c:v>
                </c:pt>
                <c:pt idx="37">
                  <c:v>-7.5958596846911483E-3</c:v>
                </c:pt>
                <c:pt idx="38">
                  <c:v>-7.1223311894004406E-3</c:v>
                </c:pt>
                <c:pt idx="39">
                  <c:v>-7.1223311894004406E-3</c:v>
                </c:pt>
                <c:pt idx="40">
                  <c:v>-7.0115053713536791E-3</c:v>
                </c:pt>
                <c:pt idx="41">
                  <c:v>-6.9762426110660733E-3</c:v>
                </c:pt>
                <c:pt idx="42">
                  <c:v>-6.855341718651424E-3</c:v>
                </c:pt>
                <c:pt idx="43">
                  <c:v>-6.855341718651424E-3</c:v>
                </c:pt>
                <c:pt idx="44">
                  <c:v>-6.855341718651424E-3</c:v>
                </c:pt>
                <c:pt idx="45">
                  <c:v>-6.855341718651424E-3</c:v>
                </c:pt>
                <c:pt idx="46">
                  <c:v>-6.5127891901432524E-3</c:v>
                </c:pt>
                <c:pt idx="47">
                  <c:v>-6.4976765785914213E-3</c:v>
                </c:pt>
                <c:pt idx="48">
                  <c:v>-6.2961750912336736E-3</c:v>
                </c:pt>
                <c:pt idx="49">
                  <c:v>-6.2558747937621235E-3</c:v>
                </c:pt>
                <c:pt idx="50">
                  <c:v>-6.2206120334745178E-3</c:v>
                </c:pt>
                <c:pt idx="51">
                  <c:v>-6.2054994219226866E-3</c:v>
                </c:pt>
                <c:pt idx="52">
                  <c:v>-6.1803117360029686E-3</c:v>
                </c:pt>
                <c:pt idx="53">
                  <c:v>-6.1651991244511374E-3</c:v>
                </c:pt>
                <c:pt idx="54">
                  <c:v>-6.1651991244511374E-3</c:v>
                </c:pt>
                <c:pt idx="55">
                  <c:v>-5.9788102486452201E-3</c:v>
                </c:pt>
                <c:pt idx="56">
                  <c:v>-5.8730219677824028E-3</c:v>
                </c:pt>
                <c:pt idx="57">
                  <c:v>-5.6866330919764854E-3</c:v>
                </c:pt>
                <c:pt idx="58">
                  <c:v>-5.6009949598494427E-3</c:v>
                </c:pt>
                <c:pt idx="59">
                  <c:v>-5.6009949598494427E-3</c:v>
                </c:pt>
                <c:pt idx="60">
                  <c:v>-5.3994934724916951E-3</c:v>
                </c:pt>
                <c:pt idx="61">
                  <c:v>-5.2987427288128212E-3</c:v>
                </c:pt>
                <c:pt idx="62">
                  <c:v>-5.2987427288128212E-3</c:v>
                </c:pt>
                <c:pt idx="63">
                  <c:v>-5.2080670595018343E-3</c:v>
                </c:pt>
                <c:pt idx="64">
                  <c:v>-5.2080670595018343E-3</c:v>
                </c:pt>
                <c:pt idx="65">
                  <c:v>-5.0065655721440866E-3</c:v>
                </c:pt>
                <c:pt idx="66">
                  <c:v>-5.0065655721440866E-3</c:v>
                </c:pt>
                <c:pt idx="67">
                  <c:v>-4.9310025143849308E-3</c:v>
                </c:pt>
                <c:pt idx="68">
                  <c:v>-4.8907022169133816E-3</c:v>
                </c:pt>
                <c:pt idx="69">
                  <c:v>-4.8856646797294373E-3</c:v>
                </c:pt>
                <c:pt idx="70">
                  <c:v>-4.6892007295556331E-3</c:v>
                </c:pt>
                <c:pt idx="71">
                  <c:v>-4.5934875230607027E-3</c:v>
                </c:pt>
                <c:pt idx="72">
                  <c:v>-3.6111677721916815E-3</c:v>
                </c:pt>
                <c:pt idx="73">
                  <c:v>-3.5960551606398503E-3</c:v>
                </c:pt>
                <c:pt idx="74">
                  <c:v>-3.3693659873623837E-3</c:v>
                </c:pt>
                <c:pt idx="75">
                  <c:v>-3.0368885332220999E-3</c:v>
                </c:pt>
                <c:pt idx="76">
                  <c:v>-1.7120162538449063E-3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AE-4517-841F-4994D6EA192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1'!$P$21:$P$918</c:f>
              <c:numCache>
                <c:formatCode>General</c:formatCode>
                <c:ptCount val="898"/>
                <c:pt idx="0">
                  <c:v>-8.444145779067927E-2</c:v>
                </c:pt>
                <c:pt idx="1">
                  <c:v>-8.444145779067927E-2</c:v>
                </c:pt>
                <c:pt idx="2">
                  <c:v>-8.5404373699939584E-2</c:v>
                </c:pt>
                <c:pt idx="3">
                  <c:v>-8.6548971856230159E-2</c:v>
                </c:pt>
                <c:pt idx="4">
                  <c:v>-8.660347653033923E-2</c:v>
                </c:pt>
                <c:pt idx="5">
                  <c:v>-8.9092523314653629E-2</c:v>
                </c:pt>
                <c:pt idx="6">
                  <c:v>-9.1581570098968029E-2</c:v>
                </c:pt>
                <c:pt idx="7">
                  <c:v>-9.2635327131743481E-2</c:v>
                </c:pt>
                <c:pt idx="8">
                  <c:v>-0.10155592546092868</c:v>
                </c:pt>
                <c:pt idx="9">
                  <c:v>-0.10985880415021101</c:v>
                </c:pt>
                <c:pt idx="10">
                  <c:v>-0.11064003781244108</c:v>
                </c:pt>
                <c:pt idx="11">
                  <c:v>-0.11381947713547044</c:v>
                </c:pt>
                <c:pt idx="12">
                  <c:v>-0.11478239304473076</c:v>
                </c:pt>
                <c:pt idx="13">
                  <c:v>-0.11583615007750619</c:v>
                </c:pt>
                <c:pt idx="14">
                  <c:v>-0.11583615007750619</c:v>
                </c:pt>
                <c:pt idx="15">
                  <c:v>-0.11583615007750619</c:v>
                </c:pt>
                <c:pt idx="16">
                  <c:v>-0.11583615007750619</c:v>
                </c:pt>
                <c:pt idx="17">
                  <c:v>-0.11621768279626972</c:v>
                </c:pt>
                <c:pt idx="18">
                  <c:v>-0.11741678562666935</c:v>
                </c:pt>
                <c:pt idx="19">
                  <c:v>-0.11859772023236598</c:v>
                </c:pt>
                <c:pt idx="20">
                  <c:v>-0.11961514081573536</c:v>
                </c:pt>
                <c:pt idx="21">
                  <c:v>-0.11981499128746864</c:v>
                </c:pt>
                <c:pt idx="22">
                  <c:v>-0.11985132773687468</c:v>
                </c:pt>
                <c:pt idx="23">
                  <c:v>-0.1423254216945164</c:v>
                </c:pt>
                <c:pt idx="24">
                  <c:v>-0.15135502937191975</c:v>
                </c:pt>
                <c:pt idx="25">
                  <c:v>-0.15135502937191975</c:v>
                </c:pt>
                <c:pt idx="26">
                  <c:v>-0.15273581444934964</c:v>
                </c:pt>
                <c:pt idx="27">
                  <c:v>-0.15384407615623416</c:v>
                </c:pt>
                <c:pt idx="28">
                  <c:v>-0.15604243134530016</c:v>
                </c:pt>
                <c:pt idx="29">
                  <c:v>-0.15604243134530016</c:v>
                </c:pt>
                <c:pt idx="30">
                  <c:v>-0.15651480518757882</c:v>
                </c:pt>
                <c:pt idx="31">
                  <c:v>-0.16029379592580797</c:v>
                </c:pt>
                <c:pt idx="32">
                  <c:v>-0.16029379592580797</c:v>
                </c:pt>
                <c:pt idx="33">
                  <c:v>-0.16249215111487397</c:v>
                </c:pt>
                <c:pt idx="34">
                  <c:v>-0.16714321663884835</c:v>
                </c:pt>
                <c:pt idx="35">
                  <c:v>-0.16828781479513891</c:v>
                </c:pt>
                <c:pt idx="36">
                  <c:v>-0.1691598895808841</c:v>
                </c:pt>
                <c:pt idx="37">
                  <c:v>-0.16930523537850831</c:v>
                </c:pt>
                <c:pt idx="38">
                  <c:v>-0.17101304850059262</c:v>
                </c:pt>
                <c:pt idx="39">
                  <c:v>-0.17101304850059262</c:v>
                </c:pt>
                <c:pt idx="40">
                  <c:v>-0.17141274944405918</c:v>
                </c:pt>
                <c:pt idx="41">
                  <c:v>-0.17153992701698034</c:v>
                </c:pt>
                <c:pt idx="42">
                  <c:v>-0.17197596440985294</c:v>
                </c:pt>
                <c:pt idx="43">
                  <c:v>-0.17197596440985294</c:v>
                </c:pt>
                <c:pt idx="44">
                  <c:v>-0.17197596440985294</c:v>
                </c:pt>
                <c:pt idx="45">
                  <c:v>-0.17197596440985294</c:v>
                </c:pt>
                <c:pt idx="46">
                  <c:v>-0.17321140368965865</c:v>
                </c:pt>
                <c:pt idx="47">
                  <c:v>-0.17326590836376771</c:v>
                </c:pt>
                <c:pt idx="48">
                  <c:v>-0.17399263735188872</c:v>
                </c:pt>
                <c:pt idx="49">
                  <c:v>-0.1741379831495129</c:v>
                </c:pt>
                <c:pt idx="50">
                  <c:v>-0.17426516072243409</c:v>
                </c:pt>
                <c:pt idx="51">
                  <c:v>-0.17431966539654314</c:v>
                </c:pt>
                <c:pt idx="52">
                  <c:v>-0.17441050652005827</c:v>
                </c:pt>
                <c:pt idx="53">
                  <c:v>-0.17446501119416735</c:v>
                </c:pt>
                <c:pt idx="54">
                  <c:v>-0.17446501119416735</c:v>
                </c:pt>
                <c:pt idx="55">
                  <c:v>-0.17513723550817928</c:v>
                </c:pt>
                <c:pt idx="56">
                  <c:v>-0.17551876822694279</c:v>
                </c:pt>
                <c:pt idx="57">
                  <c:v>-0.17619099254095472</c:v>
                </c:pt>
                <c:pt idx="58">
                  <c:v>-0.17649985236090612</c:v>
                </c:pt>
                <c:pt idx="59">
                  <c:v>-0.17649985236090612</c:v>
                </c:pt>
                <c:pt idx="60">
                  <c:v>-0.17722658134902713</c:v>
                </c:pt>
                <c:pt idx="61">
                  <c:v>-0.17758994584308763</c:v>
                </c:pt>
                <c:pt idx="62">
                  <c:v>-0.17758994584308763</c:v>
                </c:pt>
                <c:pt idx="63">
                  <c:v>-0.17791697388774208</c:v>
                </c:pt>
                <c:pt idx="64">
                  <c:v>-0.17791697388774208</c:v>
                </c:pt>
                <c:pt idx="65">
                  <c:v>-0.17864370287586306</c:v>
                </c:pt>
                <c:pt idx="66">
                  <c:v>-0.17864370287586306</c:v>
                </c:pt>
                <c:pt idx="67">
                  <c:v>-0.17891622624640843</c:v>
                </c:pt>
                <c:pt idx="68">
                  <c:v>-0.17906157204403264</c:v>
                </c:pt>
                <c:pt idx="69">
                  <c:v>-0.17907974026873566</c:v>
                </c:pt>
                <c:pt idx="70">
                  <c:v>-0.17978830103215362</c:v>
                </c:pt>
                <c:pt idx="71">
                  <c:v>-0.1801334973015111</c:v>
                </c:pt>
                <c:pt idx="72">
                  <c:v>-0.18367630111860095</c:v>
                </c:pt>
                <c:pt idx="73">
                  <c:v>-0.18373080579271003</c:v>
                </c:pt>
                <c:pt idx="74">
                  <c:v>-0.18454837590434614</c:v>
                </c:pt>
                <c:pt idx="75">
                  <c:v>-0.18574747873474579</c:v>
                </c:pt>
                <c:pt idx="76">
                  <c:v>-0.19052572183164132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AE-4517-841F-4994D6EA1925}"/>
            </c:ext>
          </c:extLst>
        </c:ser>
        <c:ser>
          <c:idx val="13"/>
          <c:order val="13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1'!$U$21:$U$918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8F-43E9-B71A-019070756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2528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0">
                        <c:v>-2307.5</c:v>
                      </c:pt>
                      <c:pt idx="1">
                        <c:v>-2307.5</c:v>
                      </c:pt>
                      <c:pt idx="2">
                        <c:v>-2281</c:v>
                      </c:pt>
                      <c:pt idx="3">
                        <c:v>-2249.5</c:v>
                      </c:pt>
                      <c:pt idx="4">
                        <c:v>-2248</c:v>
                      </c:pt>
                      <c:pt idx="5">
                        <c:v>-2179.5</c:v>
                      </c:pt>
                      <c:pt idx="6">
                        <c:v>-2111</c:v>
                      </c:pt>
                      <c:pt idx="7">
                        <c:v>-2082</c:v>
                      </c:pt>
                      <c:pt idx="8">
                        <c:v>-1836.5</c:v>
                      </c:pt>
                      <c:pt idx="9">
                        <c:v>-1608</c:v>
                      </c:pt>
                      <c:pt idx="10">
                        <c:v>-1586.5</c:v>
                      </c:pt>
                      <c:pt idx="11">
                        <c:v>-1499</c:v>
                      </c:pt>
                      <c:pt idx="12">
                        <c:v>-1472.5</c:v>
                      </c:pt>
                      <c:pt idx="13">
                        <c:v>-1443.5</c:v>
                      </c:pt>
                      <c:pt idx="14">
                        <c:v>-1443.5</c:v>
                      </c:pt>
                      <c:pt idx="15">
                        <c:v>-1443.5</c:v>
                      </c:pt>
                      <c:pt idx="16">
                        <c:v>-1443.5</c:v>
                      </c:pt>
                      <c:pt idx="17">
                        <c:v>-1433</c:v>
                      </c:pt>
                      <c:pt idx="18">
                        <c:v>-1400</c:v>
                      </c:pt>
                      <c:pt idx="19">
                        <c:v>-1367.5</c:v>
                      </c:pt>
                      <c:pt idx="20">
                        <c:v>-1339.5</c:v>
                      </c:pt>
                      <c:pt idx="21">
                        <c:v>-1334</c:v>
                      </c:pt>
                      <c:pt idx="22">
                        <c:v>-1333</c:v>
                      </c:pt>
                      <c:pt idx="23">
                        <c:v>-714.5</c:v>
                      </c:pt>
                      <c:pt idx="24">
                        <c:v>-466</c:v>
                      </c:pt>
                      <c:pt idx="25">
                        <c:v>-466</c:v>
                      </c:pt>
                      <c:pt idx="26">
                        <c:v>-428</c:v>
                      </c:pt>
                      <c:pt idx="27">
                        <c:v>-397.5</c:v>
                      </c:pt>
                      <c:pt idx="28">
                        <c:v>-337</c:v>
                      </c:pt>
                      <c:pt idx="29">
                        <c:v>-337</c:v>
                      </c:pt>
                      <c:pt idx="30">
                        <c:v>-324</c:v>
                      </c:pt>
                      <c:pt idx="31">
                        <c:v>-220</c:v>
                      </c:pt>
                      <c:pt idx="32">
                        <c:v>-220</c:v>
                      </c:pt>
                      <c:pt idx="33">
                        <c:v>-159.5</c:v>
                      </c:pt>
                      <c:pt idx="34">
                        <c:v>-31.5</c:v>
                      </c:pt>
                      <c:pt idx="35">
                        <c:v>0</c:v>
                      </c:pt>
                      <c:pt idx="36">
                        <c:v>24</c:v>
                      </c:pt>
                      <c:pt idx="37">
                        <c:v>28</c:v>
                      </c:pt>
                      <c:pt idx="38">
                        <c:v>75</c:v>
                      </c:pt>
                      <c:pt idx="39">
                        <c:v>75</c:v>
                      </c:pt>
                      <c:pt idx="40">
                        <c:v>86</c:v>
                      </c:pt>
                      <c:pt idx="41">
                        <c:v>89.5</c:v>
                      </c:pt>
                      <c:pt idx="42">
                        <c:v>101.5</c:v>
                      </c:pt>
                      <c:pt idx="43">
                        <c:v>101.5</c:v>
                      </c:pt>
                      <c:pt idx="44">
                        <c:v>101.5</c:v>
                      </c:pt>
                      <c:pt idx="45">
                        <c:v>101.5</c:v>
                      </c:pt>
                      <c:pt idx="46">
                        <c:v>135.5</c:v>
                      </c:pt>
                      <c:pt idx="47">
                        <c:v>137</c:v>
                      </c:pt>
                      <c:pt idx="48">
                        <c:v>157</c:v>
                      </c:pt>
                      <c:pt idx="49">
                        <c:v>161</c:v>
                      </c:pt>
                      <c:pt idx="50">
                        <c:v>164.5</c:v>
                      </c:pt>
                      <c:pt idx="51">
                        <c:v>166</c:v>
                      </c:pt>
                      <c:pt idx="52">
                        <c:v>168.5</c:v>
                      </c:pt>
                      <c:pt idx="53">
                        <c:v>170</c:v>
                      </c:pt>
                      <c:pt idx="54">
                        <c:v>170</c:v>
                      </c:pt>
                      <c:pt idx="55">
                        <c:v>188.5</c:v>
                      </c:pt>
                      <c:pt idx="56">
                        <c:v>199</c:v>
                      </c:pt>
                      <c:pt idx="57">
                        <c:v>217.5</c:v>
                      </c:pt>
                      <c:pt idx="58">
                        <c:v>226</c:v>
                      </c:pt>
                      <c:pt idx="59">
                        <c:v>226</c:v>
                      </c:pt>
                      <c:pt idx="60">
                        <c:v>246</c:v>
                      </c:pt>
                      <c:pt idx="61">
                        <c:v>256</c:v>
                      </c:pt>
                      <c:pt idx="62">
                        <c:v>256</c:v>
                      </c:pt>
                      <c:pt idx="63">
                        <c:v>265</c:v>
                      </c:pt>
                      <c:pt idx="64">
                        <c:v>265</c:v>
                      </c:pt>
                      <c:pt idx="65">
                        <c:v>285</c:v>
                      </c:pt>
                      <c:pt idx="66">
                        <c:v>285</c:v>
                      </c:pt>
                      <c:pt idx="67">
                        <c:v>292.5</c:v>
                      </c:pt>
                      <c:pt idx="68">
                        <c:v>296.5</c:v>
                      </c:pt>
                      <c:pt idx="69">
                        <c:v>297</c:v>
                      </c:pt>
                      <c:pt idx="70">
                        <c:v>316.5</c:v>
                      </c:pt>
                      <c:pt idx="71">
                        <c:v>326</c:v>
                      </c:pt>
                      <c:pt idx="72">
                        <c:v>423.5</c:v>
                      </c:pt>
                      <c:pt idx="73">
                        <c:v>425</c:v>
                      </c:pt>
                      <c:pt idx="74">
                        <c:v>447.5</c:v>
                      </c:pt>
                      <c:pt idx="75">
                        <c:v>480.5</c:v>
                      </c:pt>
                      <c:pt idx="76">
                        <c:v>612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1'!$Q$21:$Q$918</c15:sqref>
                        </c15:formulaRef>
                      </c:ext>
                    </c:extLst>
                    <c:numCache>
                      <c:formatCode>m/d/yyyy</c:formatCode>
                      <c:ptCount val="898"/>
                      <c:pt idx="0">
                        <c:v>11612.816999999999</c:v>
                      </c:pt>
                      <c:pt idx="1">
                        <c:v>11612.84</c:v>
                      </c:pt>
                      <c:pt idx="2">
                        <c:v>11909.922999999999</c:v>
                      </c:pt>
                      <c:pt idx="3">
                        <c:v>12262.937000000002</c:v>
                      </c:pt>
                      <c:pt idx="4">
                        <c:v>12279.937000000002</c:v>
                      </c:pt>
                      <c:pt idx="5">
                        <c:v>13047.878000000001</c:v>
                      </c:pt>
                      <c:pt idx="6">
                        <c:v>13815.814999999999</c:v>
                      </c:pt>
                      <c:pt idx="7">
                        <c:v>14140.824000000001</c:v>
                      </c:pt>
                      <c:pt idx="8">
                        <c:v>16893.11</c:v>
                      </c:pt>
                      <c:pt idx="9">
                        <c:v>19454.919999999998</c:v>
                      </c:pt>
                      <c:pt idx="10">
                        <c:v>19695.96</c:v>
                      </c:pt>
                      <c:pt idx="11">
                        <c:v>20676.900000000001</c:v>
                      </c:pt>
                      <c:pt idx="12">
                        <c:v>20974</c:v>
                      </c:pt>
                      <c:pt idx="13">
                        <c:v>21299.03</c:v>
                      </c:pt>
                      <c:pt idx="14">
                        <c:v>21299.050000000003</c:v>
                      </c:pt>
                      <c:pt idx="15">
                        <c:v>21299.078999999998</c:v>
                      </c:pt>
                      <c:pt idx="16">
                        <c:v>21299.097000000002</c:v>
                      </c:pt>
                      <c:pt idx="17">
                        <c:v>21416.879999999997</c:v>
                      </c:pt>
                      <c:pt idx="18">
                        <c:v>21786.910000000003</c:v>
                      </c:pt>
                      <c:pt idx="19">
                        <c:v>22150.92</c:v>
                      </c:pt>
                      <c:pt idx="20">
                        <c:v>22464.928</c:v>
                      </c:pt>
                      <c:pt idx="21">
                        <c:v>22526.86</c:v>
                      </c:pt>
                      <c:pt idx="22">
                        <c:v>22537.9</c:v>
                      </c:pt>
                      <c:pt idx="23">
                        <c:v>29471.821000000004</c:v>
                      </c:pt>
                      <c:pt idx="24">
                        <c:v>32257.815999999999</c:v>
                      </c:pt>
                      <c:pt idx="25">
                        <c:v>32257.894800000002</c:v>
                      </c:pt>
                      <c:pt idx="26">
                        <c:v>32683.934000000001</c:v>
                      </c:pt>
                      <c:pt idx="27">
                        <c:v>33025.885000000002</c:v>
                      </c:pt>
                      <c:pt idx="28">
                        <c:v>33704.114999999998</c:v>
                      </c:pt>
                      <c:pt idx="29">
                        <c:v>33704.116000000002</c:v>
                      </c:pt>
                      <c:pt idx="30">
                        <c:v>33849.868000000002</c:v>
                      </c:pt>
                      <c:pt idx="31">
                        <c:v>35015.809399999998</c:v>
                      </c:pt>
                      <c:pt idx="32">
                        <c:v>35015.809500000003</c:v>
                      </c:pt>
                      <c:pt idx="33">
                        <c:v>35693.889499999997</c:v>
                      </c:pt>
                      <c:pt idx="34">
                        <c:v>37128.9</c:v>
                      </c:pt>
                      <c:pt idx="35">
                        <c:v>37482.230000000003</c:v>
                      </c:pt>
                      <c:pt idx="36">
                        <c:v>37751.290099999998</c:v>
                      </c:pt>
                      <c:pt idx="37">
                        <c:v>37796.135399999999</c:v>
                      </c:pt>
                      <c:pt idx="38">
                        <c:v>38323.051509999998</c:v>
                      </c:pt>
                      <c:pt idx="39">
                        <c:v>38323.052300000003</c:v>
                      </c:pt>
                      <c:pt idx="40">
                        <c:v>38446.372510000001</c:v>
                      </c:pt>
                      <c:pt idx="41">
                        <c:v>38485.427499999998</c:v>
                      </c:pt>
                      <c:pt idx="42">
                        <c:v>38619.958079999997</c:v>
                      </c:pt>
                      <c:pt idx="43">
                        <c:v>38619.958769999997</c:v>
                      </c:pt>
                      <c:pt idx="44">
                        <c:v>38619.959470000002</c:v>
                      </c:pt>
                      <c:pt idx="45">
                        <c:v>38619.960160000002</c:v>
                      </c:pt>
                      <c:pt idx="46">
                        <c:v>39001.135900000001</c:v>
                      </c:pt>
                      <c:pt idx="47">
                        <c:v>39018.1322</c:v>
                      </c:pt>
                      <c:pt idx="48">
                        <c:v>39242.354299999999</c:v>
                      </c:pt>
                      <c:pt idx="49">
                        <c:v>39287.198199999999</c:v>
                      </c:pt>
                      <c:pt idx="50">
                        <c:v>39326.250999999997</c:v>
                      </c:pt>
                      <c:pt idx="51">
                        <c:v>39343.252500000002</c:v>
                      </c:pt>
                      <c:pt idx="52">
                        <c:v>39371.0933</c:v>
                      </c:pt>
                      <c:pt idx="53">
                        <c:v>39388.097199999997</c:v>
                      </c:pt>
                      <c:pt idx="54">
                        <c:v>39388.097600000001</c:v>
                      </c:pt>
                      <c:pt idx="55">
                        <c:v>39595.316299999999</c:v>
                      </c:pt>
                      <c:pt idx="56">
                        <c:v>39713.216</c:v>
                      </c:pt>
                      <c:pt idx="57">
                        <c:v>39920.432500000003</c:v>
                      </c:pt>
                      <c:pt idx="58">
                        <c:v>40015.912600000003</c:v>
                      </c:pt>
                      <c:pt idx="59">
                        <c:v>40015.913800000002</c:v>
                      </c:pt>
                      <c:pt idx="60">
                        <c:v>40240.132689999999</c:v>
                      </c:pt>
                      <c:pt idx="61">
                        <c:v>40352.242599999998</c:v>
                      </c:pt>
                      <c:pt idx="62">
                        <c:v>40352.243300000002</c:v>
                      </c:pt>
                      <c:pt idx="63">
                        <c:v>40453.141499999998</c:v>
                      </c:pt>
                      <c:pt idx="64">
                        <c:v>40453.142200000002</c:v>
                      </c:pt>
                      <c:pt idx="65">
                        <c:v>40677.360999999997</c:v>
                      </c:pt>
                      <c:pt idx="66">
                        <c:v>40677.361499999999</c:v>
                      </c:pt>
                      <c:pt idx="67">
                        <c:v>40761.2569</c:v>
                      </c:pt>
                      <c:pt idx="68">
                        <c:v>40806.107000000004</c:v>
                      </c:pt>
                      <c:pt idx="69">
                        <c:v>40811.89314</c:v>
                      </c:pt>
                      <c:pt idx="70">
                        <c:v>41030.328000000001</c:v>
                      </c:pt>
                      <c:pt idx="71">
                        <c:v>41137.014109999996</c:v>
                      </c:pt>
                      <c:pt idx="72">
                        <c:v>42229.895499999999</c:v>
                      </c:pt>
                      <c:pt idx="73">
                        <c:v>42246.902300000002</c:v>
                      </c:pt>
                      <c:pt idx="74">
                        <c:v>42498.958200000001</c:v>
                      </c:pt>
                      <c:pt idx="75">
                        <c:v>42868.919199999997</c:v>
                      </c:pt>
                      <c:pt idx="76">
                        <c:v>44343.388899999998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438F-43E9-B71A-0190707561E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0">
                        <c:v>-2307.5</c:v>
                      </c:pt>
                      <c:pt idx="1">
                        <c:v>-2307.5</c:v>
                      </c:pt>
                      <c:pt idx="2">
                        <c:v>-2281</c:v>
                      </c:pt>
                      <c:pt idx="3">
                        <c:v>-2249.5</c:v>
                      </c:pt>
                      <c:pt idx="4">
                        <c:v>-2248</c:v>
                      </c:pt>
                      <c:pt idx="5">
                        <c:v>-2179.5</c:v>
                      </c:pt>
                      <c:pt idx="6">
                        <c:v>-2111</c:v>
                      </c:pt>
                      <c:pt idx="7">
                        <c:v>-2082</c:v>
                      </c:pt>
                      <c:pt idx="8">
                        <c:v>-1836.5</c:v>
                      </c:pt>
                      <c:pt idx="9">
                        <c:v>-1608</c:v>
                      </c:pt>
                      <c:pt idx="10">
                        <c:v>-1586.5</c:v>
                      </c:pt>
                      <c:pt idx="11">
                        <c:v>-1499</c:v>
                      </c:pt>
                      <c:pt idx="12">
                        <c:v>-1472.5</c:v>
                      </c:pt>
                      <c:pt idx="13">
                        <c:v>-1443.5</c:v>
                      </c:pt>
                      <c:pt idx="14">
                        <c:v>-1443.5</c:v>
                      </c:pt>
                      <c:pt idx="15">
                        <c:v>-1443.5</c:v>
                      </c:pt>
                      <c:pt idx="16">
                        <c:v>-1443.5</c:v>
                      </c:pt>
                      <c:pt idx="17">
                        <c:v>-1433</c:v>
                      </c:pt>
                      <c:pt idx="18">
                        <c:v>-1400</c:v>
                      </c:pt>
                      <c:pt idx="19">
                        <c:v>-1367.5</c:v>
                      </c:pt>
                      <c:pt idx="20">
                        <c:v>-1339.5</c:v>
                      </c:pt>
                      <c:pt idx="21">
                        <c:v>-1334</c:v>
                      </c:pt>
                      <c:pt idx="22">
                        <c:v>-1333</c:v>
                      </c:pt>
                      <c:pt idx="23">
                        <c:v>-714.5</c:v>
                      </c:pt>
                      <c:pt idx="24">
                        <c:v>-466</c:v>
                      </c:pt>
                      <c:pt idx="25">
                        <c:v>-466</c:v>
                      </c:pt>
                      <c:pt idx="26">
                        <c:v>-428</c:v>
                      </c:pt>
                      <c:pt idx="27">
                        <c:v>-397.5</c:v>
                      </c:pt>
                      <c:pt idx="28">
                        <c:v>-337</c:v>
                      </c:pt>
                      <c:pt idx="29">
                        <c:v>-337</c:v>
                      </c:pt>
                      <c:pt idx="30">
                        <c:v>-324</c:v>
                      </c:pt>
                      <c:pt idx="31">
                        <c:v>-220</c:v>
                      </c:pt>
                      <c:pt idx="32">
                        <c:v>-220</c:v>
                      </c:pt>
                      <c:pt idx="33">
                        <c:v>-159.5</c:v>
                      </c:pt>
                      <c:pt idx="34">
                        <c:v>-31.5</c:v>
                      </c:pt>
                      <c:pt idx="35">
                        <c:v>0</c:v>
                      </c:pt>
                      <c:pt idx="36">
                        <c:v>24</c:v>
                      </c:pt>
                      <c:pt idx="37">
                        <c:v>28</c:v>
                      </c:pt>
                      <c:pt idx="38">
                        <c:v>75</c:v>
                      </c:pt>
                      <c:pt idx="39">
                        <c:v>75</c:v>
                      </c:pt>
                      <c:pt idx="40">
                        <c:v>86</c:v>
                      </c:pt>
                      <c:pt idx="41">
                        <c:v>89.5</c:v>
                      </c:pt>
                      <c:pt idx="42">
                        <c:v>101.5</c:v>
                      </c:pt>
                      <c:pt idx="43">
                        <c:v>101.5</c:v>
                      </c:pt>
                      <c:pt idx="44">
                        <c:v>101.5</c:v>
                      </c:pt>
                      <c:pt idx="45">
                        <c:v>101.5</c:v>
                      </c:pt>
                      <c:pt idx="46">
                        <c:v>135.5</c:v>
                      </c:pt>
                      <c:pt idx="47">
                        <c:v>137</c:v>
                      </c:pt>
                      <c:pt idx="48">
                        <c:v>157</c:v>
                      </c:pt>
                      <c:pt idx="49">
                        <c:v>161</c:v>
                      </c:pt>
                      <c:pt idx="50">
                        <c:v>164.5</c:v>
                      </c:pt>
                      <c:pt idx="51">
                        <c:v>166</c:v>
                      </c:pt>
                      <c:pt idx="52">
                        <c:v>168.5</c:v>
                      </c:pt>
                      <c:pt idx="53">
                        <c:v>170</c:v>
                      </c:pt>
                      <c:pt idx="54">
                        <c:v>170</c:v>
                      </c:pt>
                      <c:pt idx="55">
                        <c:v>188.5</c:v>
                      </c:pt>
                      <c:pt idx="56">
                        <c:v>199</c:v>
                      </c:pt>
                      <c:pt idx="57">
                        <c:v>217.5</c:v>
                      </c:pt>
                      <c:pt idx="58">
                        <c:v>226</c:v>
                      </c:pt>
                      <c:pt idx="59">
                        <c:v>226</c:v>
                      </c:pt>
                      <c:pt idx="60">
                        <c:v>246</c:v>
                      </c:pt>
                      <c:pt idx="61">
                        <c:v>256</c:v>
                      </c:pt>
                      <c:pt idx="62">
                        <c:v>256</c:v>
                      </c:pt>
                      <c:pt idx="63">
                        <c:v>265</c:v>
                      </c:pt>
                      <c:pt idx="64">
                        <c:v>265</c:v>
                      </c:pt>
                      <c:pt idx="65">
                        <c:v>285</c:v>
                      </c:pt>
                      <c:pt idx="66">
                        <c:v>285</c:v>
                      </c:pt>
                      <c:pt idx="67">
                        <c:v>292.5</c:v>
                      </c:pt>
                      <c:pt idx="68">
                        <c:v>296.5</c:v>
                      </c:pt>
                      <c:pt idx="69">
                        <c:v>297</c:v>
                      </c:pt>
                      <c:pt idx="70">
                        <c:v>316.5</c:v>
                      </c:pt>
                      <c:pt idx="71">
                        <c:v>326</c:v>
                      </c:pt>
                      <c:pt idx="72">
                        <c:v>423.5</c:v>
                      </c:pt>
                      <c:pt idx="73">
                        <c:v>425</c:v>
                      </c:pt>
                      <c:pt idx="74">
                        <c:v>447.5</c:v>
                      </c:pt>
                      <c:pt idx="75">
                        <c:v>480.5</c:v>
                      </c:pt>
                      <c:pt idx="76">
                        <c:v>612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1'!$R$21:$R$918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0">
                        <c:v>-7.4250000034226105E-3</c:v>
                      </c:pt>
                      <c:pt idx="1">
                        <c:v>1.5574999997625127E-2</c:v>
                      </c:pt>
                      <c:pt idx="2">
                        <c:v>6.809999995311955E-3</c:v>
                      </c:pt>
                      <c:pt idx="3">
                        <c:v>-0.12600500000189641</c:v>
                      </c:pt>
                      <c:pt idx="4">
                        <c:v>5.7479999999486608E-2</c:v>
                      </c:pt>
                      <c:pt idx="5">
                        <c:v>4.4294999996054685E-2</c:v>
                      </c:pt>
                      <c:pt idx="6">
                        <c:v>2.7109999995445833E-2</c:v>
                      </c:pt>
                      <c:pt idx="7">
                        <c:v>-8.3180000001448207E-2</c:v>
                      </c:pt>
                      <c:pt idx="8">
                        <c:v>-0.10013500000422937</c:v>
                      </c:pt>
                      <c:pt idx="9">
                        <c:v>-5.9200000105192885E-3</c:v>
                      </c:pt>
                      <c:pt idx="10">
                        <c:v>-2.6350000043748878E-3</c:v>
                      </c:pt>
                      <c:pt idx="11">
                        <c:v>-2.6010000001406297E-2</c:v>
                      </c:pt>
                      <c:pt idx="12">
                        <c:v>-1.7775000000256114E-2</c:v>
                      </c:pt>
                      <c:pt idx="13">
                        <c:v>-0.10706500000378583</c:v>
                      </c:pt>
                      <c:pt idx="14">
                        <c:v>-8.706499999971129E-2</c:v>
                      </c:pt>
                      <c:pt idx="16">
                        <c:v>-4.0065000001050066E-2</c:v>
                      </c:pt>
                      <c:pt idx="17">
                        <c:v>2.7329999989888165E-2</c:v>
                      </c:pt>
                      <c:pt idx="18">
                        <c:v>9.3999999997322448E-2</c:v>
                      </c:pt>
                      <c:pt idx="19">
                        <c:v>-0.25382500000705477</c:v>
                      </c:pt>
                      <c:pt idx="20">
                        <c:v>-0.15410500000143657</c:v>
                      </c:pt>
                      <c:pt idx="21">
                        <c:v>0.11733999999705702</c:v>
                      </c:pt>
                      <c:pt idx="22">
                        <c:v>-5.3670000001147855E-2</c:v>
                      </c:pt>
                      <c:pt idx="25">
                        <c:v>-4.5400000017252751E-3</c:v>
                      </c:pt>
                      <c:pt idx="26">
                        <c:v>1.6279999996186234E-2</c:v>
                      </c:pt>
                      <c:pt idx="28">
                        <c:v>-4.6300000030896626E-3</c:v>
                      </c:pt>
                      <c:pt idx="29">
                        <c:v>-3.629999999247957E-3</c:v>
                      </c:pt>
                      <c:pt idx="30">
                        <c:v>5.2399999985937029E-3</c:v>
                      </c:pt>
                      <c:pt idx="31">
                        <c:v>1.5999999959603883E-3</c:v>
                      </c:pt>
                      <c:pt idx="32">
                        <c:v>1.7000000007101335E-3</c:v>
                      </c:pt>
                      <c:pt idx="35">
                        <c:v>0</c:v>
                      </c:pt>
                      <c:pt idx="36">
                        <c:v>-4.1400000045541674E-3</c:v>
                      </c:pt>
                      <c:pt idx="37">
                        <c:v>-2.8800000072806142E-3</c:v>
                      </c:pt>
                      <c:pt idx="38">
                        <c:v>-4.2400000020279549E-3</c:v>
                      </c:pt>
                      <c:pt idx="39">
                        <c:v>-3.4499999965191819E-3</c:v>
                      </c:pt>
                      <c:pt idx="40">
                        <c:v>-4.3500000028871E-3</c:v>
                      </c:pt>
                      <c:pt idx="47">
                        <c:v>-6.1700000005657785E-3</c:v>
                      </c:pt>
                      <c:pt idx="48">
                        <c:v>-4.27000000490807E-3</c:v>
                      </c:pt>
                      <c:pt idx="49">
                        <c:v>-4.4100000013713725E-3</c:v>
                      </c:pt>
                      <c:pt idx="51">
                        <c:v>-5.1600000006146729E-3</c:v>
                      </c:pt>
                      <c:pt idx="53">
                        <c:v>-4.5000000100117177E-3</c:v>
                      </c:pt>
                      <c:pt idx="54">
                        <c:v>-4.1000000055646524E-3</c:v>
                      </c:pt>
                      <c:pt idx="56">
                        <c:v>-4.9900000012712553E-3</c:v>
                      </c:pt>
                      <c:pt idx="58">
                        <c:v>-5.6600000025355257E-3</c:v>
                      </c:pt>
                      <c:pt idx="59">
                        <c:v>-4.4600000037462451E-3</c:v>
                      </c:pt>
                      <c:pt idx="60">
                        <c:v>-5.7700000033946708E-3</c:v>
                      </c:pt>
                      <c:pt idx="61">
                        <c:v>-5.9600000022328459E-3</c:v>
                      </c:pt>
                      <c:pt idx="62">
                        <c:v>-5.2599999980884604E-3</c:v>
                      </c:pt>
                      <c:pt idx="63">
                        <c:v>-6.1500000083469786E-3</c:v>
                      </c:pt>
                      <c:pt idx="64">
                        <c:v>-5.4500000042025931E-3</c:v>
                      </c:pt>
                      <c:pt idx="65">
                        <c:v>-6.8500000052154064E-3</c:v>
                      </c:pt>
                      <c:pt idx="66">
                        <c:v>-6.3500000032945536E-3</c:v>
                      </c:pt>
                      <c:pt idx="69">
                        <c:v>-6.8300000057206489E-3</c:v>
                      </c:pt>
                      <c:pt idx="71">
                        <c:v>-5.150000004505273E-3</c:v>
                      </c:pt>
                      <c:pt idx="73">
                        <c:v>-6.9500000026891939E-3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438F-43E9-B71A-0190707561E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0">
                        <c:v>-2307.5</c:v>
                      </c:pt>
                      <c:pt idx="1">
                        <c:v>-2307.5</c:v>
                      </c:pt>
                      <c:pt idx="2">
                        <c:v>-2281</c:v>
                      </c:pt>
                      <c:pt idx="3">
                        <c:v>-2249.5</c:v>
                      </c:pt>
                      <c:pt idx="4">
                        <c:v>-2248</c:v>
                      </c:pt>
                      <c:pt idx="5">
                        <c:v>-2179.5</c:v>
                      </c:pt>
                      <c:pt idx="6">
                        <c:v>-2111</c:v>
                      </c:pt>
                      <c:pt idx="7">
                        <c:v>-2082</c:v>
                      </c:pt>
                      <c:pt idx="8">
                        <c:v>-1836.5</c:v>
                      </c:pt>
                      <c:pt idx="9">
                        <c:v>-1608</c:v>
                      </c:pt>
                      <c:pt idx="10">
                        <c:v>-1586.5</c:v>
                      </c:pt>
                      <c:pt idx="11">
                        <c:v>-1499</c:v>
                      </c:pt>
                      <c:pt idx="12">
                        <c:v>-1472.5</c:v>
                      </c:pt>
                      <c:pt idx="13">
                        <c:v>-1443.5</c:v>
                      </c:pt>
                      <c:pt idx="14">
                        <c:v>-1443.5</c:v>
                      </c:pt>
                      <c:pt idx="15">
                        <c:v>-1443.5</c:v>
                      </c:pt>
                      <c:pt idx="16">
                        <c:v>-1443.5</c:v>
                      </c:pt>
                      <c:pt idx="17">
                        <c:v>-1433</c:v>
                      </c:pt>
                      <c:pt idx="18">
                        <c:v>-1400</c:v>
                      </c:pt>
                      <c:pt idx="19">
                        <c:v>-1367.5</c:v>
                      </c:pt>
                      <c:pt idx="20">
                        <c:v>-1339.5</c:v>
                      </c:pt>
                      <c:pt idx="21">
                        <c:v>-1334</c:v>
                      </c:pt>
                      <c:pt idx="22">
                        <c:v>-1333</c:v>
                      </c:pt>
                      <c:pt idx="23">
                        <c:v>-714.5</c:v>
                      </c:pt>
                      <c:pt idx="24">
                        <c:v>-466</c:v>
                      </c:pt>
                      <c:pt idx="25">
                        <c:v>-466</c:v>
                      </c:pt>
                      <c:pt idx="26">
                        <c:v>-428</c:v>
                      </c:pt>
                      <c:pt idx="27">
                        <c:v>-397.5</c:v>
                      </c:pt>
                      <c:pt idx="28">
                        <c:v>-337</c:v>
                      </c:pt>
                      <c:pt idx="29">
                        <c:v>-337</c:v>
                      </c:pt>
                      <c:pt idx="30">
                        <c:v>-324</c:v>
                      </c:pt>
                      <c:pt idx="31">
                        <c:v>-220</c:v>
                      </c:pt>
                      <c:pt idx="32">
                        <c:v>-220</c:v>
                      </c:pt>
                      <c:pt idx="33">
                        <c:v>-159.5</c:v>
                      </c:pt>
                      <c:pt idx="34">
                        <c:v>-31.5</c:v>
                      </c:pt>
                      <c:pt idx="35">
                        <c:v>0</c:v>
                      </c:pt>
                      <c:pt idx="36">
                        <c:v>24</c:v>
                      </c:pt>
                      <c:pt idx="37">
                        <c:v>28</c:v>
                      </c:pt>
                      <c:pt idx="38">
                        <c:v>75</c:v>
                      </c:pt>
                      <c:pt idx="39">
                        <c:v>75</c:v>
                      </c:pt>
                      <c:pt idx="40">
                        <c:v>86</c:v>
                      </c:pt>
                      <c:pt idx="41">
                        <c:v>89.5</c:v>
                      </c:pt>
                      <c:pt idx="42">
                        <c:v>101.5</c:v>
                      </c:pt>
                      <c:pt idx="43">
                        <c:v>101.5</c:v>
                      </c:pt>
                      <c:pt idx="44">
                        <c:v>101.5</c:v>
                      </c:pt>
                      <c:pt idx="45">
                        <c:v>101.5</c:v>
                      </c:pt>
                      <c:pt idx="46">
                        <c:v>135.5</c:v>
                      </c:pt>
                      <c:pt idx="47">
                        <c:v>137</c:v>
                      </c:pt>
                      <c:pt idx="48">
                        <c:v>157</c:v>
                      </c:pt>
                      <c:pt idx="49">
                        <c:v>161</c:v>
                      </c:pt>
                      <c:pt idx="50">
                        <c:v>164.5</c:v>
                      </c:pt>
                      <c:pt idx="51">
                        <c:v>166</c:v>
                      </c:pt>
                      <c:pt idx="52">
                        <c:v>168.5</c:v>
                      </c:pt>
                      <c:pt idx="53">
                        <c:v>170</c:v>
                      </c:pt>
                      <c:pt idx="54">
                        <c:v>170</c:v>
                      </c:pt>
                      <c:pt idx="55">
                        <c:v>188.5</c:v>
                      </c:pt>
                      <c:pt idx="56">
                        <c:v>199</c:v>
                      </c:pt>
                      <c:pt idx="57">
                        <c:v>217.5</c:v>
                      </c:pt>
                      <c:pt idx="58">
                        <c:v>226</c:v>
                      </c:pt>
                      <c:pt idx="59">
                        <c:v>226</c:v>
                      </c:pt>
                      <c:pt idx="60">
                        <c:v>246</c:v>
                      </c:pt>
                      <c:pt idx="61">
                        <c:v>256</c:v>
                      </c:pt>
                      <c:pt idx="62">
                        <c:v>256</c:v>
                      </c:pt>
                      <c:pt idx="63">
                        <c:v>265</c:v>
                      </c:pt>
                      <c:pt idx="64">
                        <c:v>265</c:v>
                      </c:pt>
                      <c:pt idx="65">
                        <c:v>285</c:v>
                      </c:pt>
                      <c:pt idx="66">
                        <c:v>285</c:v>
                      </c:pt>
                      <c:pt idx="67">
                        <c:v>292.5</c:v>
                      </c:pt>
                      <c:pt idx="68">
                        <c:v>296.5</c:v>
                      </c:pt>
                      <c:pt idx="69">
                        <c:v>297</c:v>
                      </c:pt>
                      <c:pt idx="70">
                        <c:v>316.5</c:v>
                      </c:pt>
                      <c:pt idx="71">
                        <c:v>326</c:v>
                      </c:pt>
                      <c:pt idx="72">
                        <c:v>423.5</c:v>
                      </c:pt>
                      <c:pt idx="73">
                        <c:v>425</c:v>
                      </c:pt>
                      <c:pt idx="74">
                        <c:v>447.5</c:v>
                      </c:pt>
                      <c:pt idx="75">
                        <c:v>480.5</c:v>
                      </c:pt>
                      <c:pt idx="76">
                        <c:v>612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1'!$S$21:$S$918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15">
                        <c:v>-5.8065000004717149E-2</c:v>
                      </c:pt>
                      <c:pt idx="23">
                        <c:v>-0.14235499999631429</c:v>
                      </c:pt>
                      <c:pt idx="33">
                        <c:v>-0.18440500000724569</c:v>
                      </c:pt>
                      <c:pt idx="34">
                        <c:v>-0.18318500000168569</c:v>
                      </c:pt>
                      <c:pt idx="41">
                        <c:v>-0.18789500000275439</c:v>
                      </c:pt>
                      <c:pt idx="42">
                        <c:v>-0.18943500000750646</c:v>
                      </c:pt>
                      <c:pt idx="43">
                        <c:v>-0.18874500000674743</c:v>
                      </c:pt>
                      <c:pt idx="44">
                        <c:v>-0.18804500000260305</c:v>
                      </c:pt>
                      <c:pt idx="45">
                        <c:v>-0.18735500000184402</c:v>
                      </c:pt>
                      <c:pt idx="46">
                        <c:v>-0.18595500000083121</c:v>
                      </c:pt>
                      <c:pt idx="50">
                        <c:v>-0.19014500000776025</c:v>
                      </c:pt>
                      <c:pt idx="52">
                        <c:v>-0.19188500000018394</c:v>
                      </c:pt>
                      <c:pt idx="55">
                        <c:v>-0.18908500000543427</c:v>
                      </c:pt>
                      <c:pt idx="57">
                        <c:v>-0.19217500000377186</c:v>
                      </c:pt>
                      <c:pt idx="67">
                        <c:v>-0.1935250000024098</c:v>
                      </c:pt>
                      <c:pt idx="68">
                        <c:v>-0.18746500000270316</c:v>
                      </c:pt>
                      <c:pt idx="70">
                        <c:v>-0.18666500000108499</c:v>
                      </c:pt>
                      <c:pt idx="72">
                        <c:v>-0.19723500000691274</c:v>
                      </c:pt>
                      <c:pt idx="74">
                        <c:v>-0.19877500000438886</c:v>
                      </c:pt>
                      <c:pt idx="75">
                        <c:v>-0.20110500000737375</c:v>
                      </c:pt>
                      <c:pt idx="76">
                        <c:v>2.0779999998921994E-2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438F-43E9-B71A-0190707561EA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0">
                        <c:v>-2307.5</c:v>
                      </c:pt>
                      <c:pt idx="1">
                        <c:v>-2307.5</c:v>
                      </c:pt>
                      <c:pt idx="2">
                        <c:v>-2281</c:v>
                      </c:pt>
                      <c:pt idx="3">
                        <c:v>-2249.5</c:v>
                      </c:pt>
                      <c:pt idx="4">
                        <c:v>-2248</c:v>
                      </c:pt>
                      <c:pt idx="5">
                        <c:v>-2179.5</c:v>
                      </c:pt>
                      <c:pt idx="6">
                        <c:v>-2111</c:v>
                      </c:pt>
                      <c:pt idx="7">
                        <c:v>-2082</c:v>
                      </c:pt>
                      <c:pt idx="8">
                        <c:v>-1836.5</c:v>
                      </c:pt>
                      <c:pt idx="9">
                        <c:v>-1608</c:v>
                      </c:pt>
                      <c:pt idx="10">
                        <c:v>-1586.5</c:v>
                      </c:pt>
                      <c:pt idx="11">
                        <c:v>-1499</c:v>
                      </c:pt>
                      <c:pt idx="12">
                        <c:v>-1472.5</c:v>
                      </c:pt>
                      <c:pt idx="13">
                        <c:v>-1443.5</c:v>
                      </c:pt>
                      <c:pt idx="14">
                        <c:v>-1443.5</c:v>
                      </c:pt>
                      <c:pt idx="15">
                        <c:v>-1443.5</c:v>
                      </c:pt>
                      <c:pt idx="16">
                        <c:v>-1443.5</c:v>
                      </c:pt>
                      <c:pt idx="17">
                        <c:v>-1433</c:v>
                      </c:pt>
                      <c:pt idx="18">
                        <c:v>-1400</c:v>
                      </c:pt>
                      <c:pt idx="19">
                        <c:v>-1367.5</c:v>
                      </c:pt>
                      <c:pt idx="20">
                        <c:v>-1339.5</c:v>
                      </c:pt>
                      <c:pt idx="21">
                        <c:v>-1334</c:v>
                      </c:pt>
                      <c:pt idx="22">
                        <c:v>-1333</c:v>
                      </c:pt>
                      <c:pt idx="23">
                        <c:v>-714.5</c:v>
                      </c:pt>
                      <c:pt idx="24">
                        <c:v>-466</c:v>
                      </c:pt>
                      <c:pt idx="25">
                        <c:v>-466</c:v>
                      </c:pt>
                      <c:pt idx="26">
                        <c:v>-428</c:v>
                      </c:pt>
                      <c:pt idx="27">
                        <c:v>-397.5</c:v>
                      </c:pt>
                      <c:pt idx="28">
                        <c:v>-337</c:v>
                      </c:pt>
                      <c:pt idx="29">
                        <c:v>-337</c:v>
                      </c:pt>
                      <c:pt idx="30">
                        <c:v>-324</c:v>
                      </c:pt>
                      <c:pt idx="31">
                        <c:v>-220</c:v>
                      </c:pt>
                      <c:pt idx="32">
                        <c:v>-220</c:v>
                      </c:pt>
                      <c:pt idx="33">
                        <c:v>-159.5</c:v>
                      </c:pt>
                      <c:pt idx="34">
                        <c:v>-31.5</c:v>
                      </c:pt>
                      <c:pt idx="35">
                        <c:v>0</c:v>
                      </c:pt>
                      <c:pt idx="36">
                        <c:v>24</c:v>
                      </c:pt>
                      <c:pt idx="37">
                        <c:v>28</c:v>
                      </c:pt>
                      <c:pt idx="38">
                        <c:v>75</c:v>
                      </c:pt>
                      <c:pt idx="39">
                        <c:v>75</c:v>
                      </c:pt>
                      <c:pt idx="40">
                        <c:v>86</c:v>
                      </c:pt>
                      <c:pt idx="41">
                        <c:v>89.5</c:v>
                      </c:pt>
                      <c:pt idx="42">
                        <c:v>101.5</c:v>
                      </c:pt>
                      <c:pt idx="43">
                        <c:v>101.5</c:v>
                      </c:pt>
                      <c:pt idx="44">
                        <c:v>101.5</c:v>
                      </c:pt>
                      <c:pt idx="45">
                        <c:v>101.5</c:v>
                      </c:pt>
                      <c:pt idx="46">
                        <c:v>135.5</c:v>
                      </c:pt>
                      <c:pt idx="47">
                        <c:v>137</c:v>
                      </c:pt>
                      <c:pt idx="48">
                        <c:v>157</c:v>
                      </c:pt>
                      <c:pt idx="49">
                        <c:v>161</c:v>
                      </c:pt>
                      <c:pt idx="50">
                        <c:v>164.5</c:v>
                      </c:pt>
                      <c:pt idx="51">
                        <c:v>166</c:v>
                      </c:pt>
                      <c:pt idx="52">
                        <c:v>168.5</c:v>
                      </c:pt>
                      <c:pt idx="53">
                        <c:v>170</c:v>
                      </c:pt>
                      <c:pt idx="54">
                        <c:v>170</c:v>
                      </c:pt>
                      <c:pt idx="55">
                        <c:v>188.5</c:v>
                      </c:pt>
                      <c:pt idx="56">
                        <c:v>199</c:v>
                      </c:pt>
                      <c:pt idx="57">
                        <c:v>217.5</c:v>
                      </c:pt>
                      <c:pt idx="58">
                        <c:v>226</c:v>
                      </c:pt>
                      <c:pt idx="59">
                        <c:v>226</c:v>
                      </c:pt>
                      <c:pt idx="60">
                        <c:v>246</c:v>
                      </c:pt>
                      <c:pt idx="61">
                        <c:v>256</c:v>
                      </c:pt>
                      <c:pt idx="62">
                        <c:v>256</c:v>
                      </c:pt>
                      <c:pt idx="63">
                        <c:v>265</c:v>
                      </c:pt>
                      <c:pt idx="64">
                        <c:v>265</c:v>
                      </c:pt>
                      <c:pt idx="65">
                        <c:v>285</c:v>
                      </c:pt>
                      <c:pt idx="66">
                        <c:v>285</c:v>
                      </c:pt>
                      <c:pt idx="67">
                        <c:v>292.5</c:v>
                      </c:pt>
                      <c:pt idx="68">
                        <c:v>296.5</c:v>
                      </c:pt>
                      <c:pt idx="69">
                        <c:v>297</c:v>
                      </c:pt>
                      <c:pt idx="70">
                        <c:v>316.5</c:v>
                      </c:pt>
                      <c:pt idx="71">
                        <c:v>326</c:v>
                      </c:pt>
                      <c:pt idx="72">
                        <c:v>423.5</c:v>
                      </c:pt>
                      <c:pt idx="73">
                        <c:v>425</c:v>
                      </c:pt>
                      <c:pt idx="74">
                        <c:v>447.5</c:v>
                      </c:pt>
                      <c:pt idx="75">
                        <c:v>480.5</c:v>
                      </c:pt>
                      <c:pt idx="76">
                        <c:v>612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1'!$T$21:$T$918</c15:sqref>
                        </c15:formulaRef>
                      </c:ext>
                    </c:extLst>
                    <c:numCache>
                      <c:formatCode>General</c:formatCode>
                      <c:ptCount val="89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438F-43E9-B71A-0190707561EA}"/>
                  </c:ext>
                </c:extLst>
              </c15:ser>
            </c15:filteredScatterSeries>
          </c:ext>
        </c:extLst>
      </c:scatterChart>
      <c:valAx>
        <c:axId val="71662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919697621019742E-2"/>
              <c:y val="0.37082062526994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2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92097264437689974"/>
          <c:w val="0.82024079879495759"/>
          <c:h val="5.96318814578557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Prim. O-C Diagr.</a:t>
            </a:r>
          </a:p>
        </c:rich>
      </c:tx>
      <c:layout>
        <c:manualLayout>
          <c:xMode val="edge"/>
          <c:yMode val="edge"/>
          <c:x val="0.30145551972323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1'!$R$21:$R$918</c:f>
              <c:numCache>
                <c:formatCode>General</c:formatCode>
                <c:ptCount val="898"/>
                <c:pt idx="0">
                  <c:v>-7.4250000034226105E-3</c:v>
                </c:pt>
                <c:pt idx="1">
                  <c:v>1.5574999997625127E-2</c:v>
                </c:pt>
                <c:pt idx="2">
                  <c:v>6.809999995311955E-3</c:v>
                </c:pt>
                <c:pt idx="3">
                  <c:v>-0.12600500000189641</c:v>
                </c:pt>
                <c:pt idx="4">
                  <c:v>5.7479999999486608E-2</c:v>
                </c:pt>
                <c:pt idx="5">
                  <c:v>4.4294999996054685E-2</c:v>
                </c:pt>
                <c:pt idx="6">
                  <c:v>2.7109999995445833E-2</c:v>
                </c:pt>
                <c:pt idx="7">
                  <c:v>-8.3180000001448207E-2</c:v>
                </c:pt>
                <c:pt idx="8">
                  <c:v>-0.10013500000422937</c:v>
                </c:pt>
                <c:pt idx="9">
                  <c:v>-5.9200000105192885E-3</c:v>
                </c:pt>
                <c:pt idx="10">
                  <c:v>-2.6350000043748878E-3</c:v>
                </c:pt>
                <c:pt idx="11">
                  <c:v>-2.6010000001406297E-2</c:v>
                </c:pt>
                <c:pt idx="12">
                  <c:v>-1.7775000000256114E-2</c:v>
                </c:pt>
                <c:pt idx="13">
                  <c:v>-0.10706500000378583</c:v>
                </c:pt>
                <c:pt idx="14">
                  <c:v>-8.706499999971129E-2</c:v>
                </c:pt>
                <c:pt idx="16">
                  <c:v>-4.0065000001050066E-2</c:v>
                </c:pt>
                <c:pt idx="17">
                  <c:v>2.7329999989888165E-2</c:v>
                </c:pt>
                <c:pt idx="18">
                  <c:v>9.3999999997322448E-2</c:v>
                </c:pt>
                <c:pt idx="19">
                  <c:v>-0.25382500000705477</c:v>
                </c:pt>
                <c:pt idx="20">
                  <c:v>-0.15410500000143657</c:v>
                </c:pt>
                <c:pt idx="21">
                  <c:v>0.11733999999705702</c:v>
                </c:pt>
                <c:pt idx="22">
                  <c:v>-5.3670000001147855E-2</c:v>
                </c:pt>
                <c:pt idx="25">
                  <c:v>-4.5400000017252751E-3</c:v>
                </c:pt>
                <c:pt idx="26">
                  <c:v>1.6279999996186234E-2</c:v>
                </c:pt>
                <c:pt idx="28">
                  <c:v>-4.6300000030896626E-3</c:v>
                </c:pt>
                <c:pt idx="29">
                  <c:v>-3.629999999247957E-3</c:v>
                </c:pt>
                <c:pt idx="30">
                  <c:v>5.2399999985937029E-3</c:v>
                </c:pt>
                <c:pt idx="31">
                  <c:v>1.5999999959603883E-3</c:v>
                </c:pt>
                <c:pt idx="32">
                  <c:v>1.7000000007101335E-3</c:v>
                </c:pt>
                <c:pt idx="35">
                  <c:v>0</c:v>
                </c:pt>
                <c:pt idx="36">
                  <c:v>-4.1400000045541674E-3</c:v>
                </c:pt>
                <c:pt idx="37">
                  <c:v>-2.8800000072806142E-3</c:v>
                </c:pt>
                <c:pt idx="38">
                  <c:v>-4.2400000020279549E-3</c:v>
                </c:pt>
                <c:pt idx="39">
                  <c:v>-3.4499999965191819E-3</c:v>
                </c:pt>
                <c:pt idx="40">
                  <c:v>-4.3500000028871E-3</c:v>
                </c:pt>
                <c:pt idx="47">
                  <c:v>-6.1700000005657785E-3</c:v>
                </c:pt>
                <c:pt idx="48">
                  <c:v>-4.27000000490807E-3</c:v>
                </c:pt>
                <c:pt idx="49">
                  <c:v>-4.4100000013713725E-3</c:v>
                </c:pt>
                <c:pt idx="51">
                  <c:v>-5.1600000006146729E-3</c:v>
                </c:pt>
                <c:pt idx="53">
                  <c:v>-4.5000000100117177E-3</c:v>
                </c:pt>
                <c:pt idx="54">
                  <c:v>-4.1000000055646524E-3</c:v>
                </c:pt>
                <c:pt idx="56">
                  <c:v>-4.9900000012712553E-3</c:v>
                </c:pt>
                <c:pt idx="58">
                  <c:v>-5.6600000025355257E-3</c:v>
                </c:pt>
                <c:pt idx="59">
                  <c:v>-4.4600000037462451E-3</c:v>
                </c:pt>
                <c:pt idx="60">
                  <c:v>-5.7700000033946708E-3</c:v>
                </c:pt>
                <c:pt idx="61">
                  <c:v>-5.9600000022328459E-3</c:v>
                </c:pt>
                <c:pt idx="62">
                  <c:v>-5.2599999980884604E-3</c:v>
                </c:pt>
                <c:pt idx="63">
                  <c:v>-6.1500000083469786E-3</c:v>
                </c:pt>
                <c:pt idx="64">
                  <c:v>-5.4500000042025931E-3</c:v>
                </c:pt>
                <c:pt idx="65">
                  <c:v>-6.8500000052154064E-3</c:v>
                </c:pt>
                <c:pt idx="66">
                  <c:v>-6.3500000032945536E-3</c:v>
                </c:pt>
                <c:pt idx="69">
                  <c:v>-6.8300000057206489E-3</c:v>
                </c:pt>
                <c:pt idx="71">
                  <c:v>-5.150000004505273E-3</c:v>
                </c:pt>
                <c:pt idx="73">
                  <c:v>-6.9500000026891939E-3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6-4A1C-879A-F66021C654B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1'!$O$21:$O$918</c:f>
              <c:numCache>
                <c:formatCode>General</c:formatCode>
                <c:ptCount val="898"/>
                <c:pt idx="0">
                  <c:v>-3.1126195870892173E-2</c:v>
                </c:pt>
                <c:pt idx="1">
                  <c:v>-3.1126195870892173E-2</c:v>
                </c:pt>
                <c:pt idx="2">
                  <c:v>-3.0859206400143155E-2</c:v>
                </c:pt>
                <c:pt idx="3">
                  <c:v>-3.0541841557554704E-2</c:v>
                </c:pt>
                <c:pt idx="4">
                  <c:v>-3.0526728946002869E-2</c:v>
                </c:pt>
                <c:pt idx="5">
                  <c:v>-2.9836586351802585E-2</c:v>
                </c:pt>
                <c:pt idx="6">
                  <c:v>-2.9146443757602294E-2</c:v>
                </c:pt>
                <c:pt idx="7">
                  <c:v>-2.8854266600933563E-2</c:v>
                </c:pt>
                <c:pt idx="8">
                  <c:v>-2.6380835843617209E-2</c:v>
                </c:pt>
                <c:pt idx="9">
                  <c:v>-2.4078681350554937E-2</c:v>
                </c:pt>
                <c:pt idx="10">
                  <c:v>-2.3862067251645358E-2</c:v>
                </c:pt>
                <c:pt idx="11">
                  <c:v>-2.2980498244455208E-2</c:v>
                </c:pt>
                <c:pt idx="12">
                  <c:v>-2.271350877370619E-2</c:v>
                </c:pt>
                <c:pt idx="13">
                  <c:v>-2.2421331617037459E-2</c:v>
                </c:pt>
                <c:pt idx="14">
                  <c:v>-2.2421331617037459E-2</c:v>
                </c:pt>
                <c:pt idx="15">
                  <c:v>-2.2421331617037459E-2</c:v>
                </c:pt>
                <c:pt idx="16">
                  <c:v>-2.2421331617037459E-2</c:v>
                </c:pt>
                <c:pt idx="17">
                  <c:v>-2.231554333617464E-2</c:v>
                </c:pt>
                <c:pt idx="18">
                  <c:v>-2.1983065882034355E-2</c:v>
                </c:pt>
                <c:pt idx="19">
                  <c:v>-2.1655625965078015E-2</c:v>
                </c:pt>
                <c:pt idx="20">
                  <c:v>-2.1373523882777169E-2</c:v>
                </c:pt>
                <c:pt idx="21">
                  <c:v>-2.1318110973753787E-2</c:v>
                </c:pt>
                <c:pt idx="22">
                  <c:v>-2.1308035899385902E-2</c:v>
                </c:pt>
                <c:pt idx="23">
                  <c:v>-1.5076602402847541E-2</c:v>
                </c:pt>
                <c:pt idx="24">
                  <c:v>-1.2572946422427525E-2</c:v>
                </c:pt>
                <c:pt idx="25">
                  <c:v>-1.2572946422427525E-2</c:v>
                </c:pt>
                <c:pt idx="26">
                  <c:v>-1.2190093596447803E-2</c:v>
                </c:pt>
                <c:pt idx="27">
                  <c:v>-1.1882803828227238E-2</c:v>
                </c:pt>
                <c:pt idx="28">
                  <c:v>-1.1273261828970049E-2</c:v>
                </c:pt>
                <c:pt idx="29">
                  <c:v>-1.1273261828970049E-2</c:v>
                </c:pt>
                <c:pt idx="30">
                  <c:v>-1.1142285862187512E-2</c:v>
                </c:pt>
                <c:pt idx="31">
                  <c:v>-1.0094478127927223E-2</c:v>
                </c:pt>
                <c:pt idx="32">
                  <c:v>-1.0094478127927223E-2</c:v>
                </c:pt>
                <c:pt idx="33">
                  <c:v>-9.4849361286700358E-3</c:v>
                </c:pt>
                <c:pt idx="34">
                  <c:v>-8.1953266095804479E-3</c:v>
                </c:pt>
                <c:pt idx="35">
                  <c:v>-7.8779617669919953E-3</c:v>
                </c:pt>
                <c:pt idx="36">
                  <c:v>-7.6361599821626975E-3</c:v>
                </c:pt>
                <c:pt idx="37">
                  <c:v>-7.5958596846911483E-3</c:v>
                </c:pt>
                <c:pt idx="38">
                  <c:v>-7.1223311894004406E-3</c:v>
                </c:pt>
                <c:pt idx="39">
                  <c:v>-7.1223311894004406E-3</c:v>
                </c:pt>
                <c:pt idx="40">
                  <c:v>-7.0115053713536791E-3</c:v>
                </c:pt>
                <c:pt idx="41">
                  <c:v>-6.9762426110660733E-3</c:v>
                </c:pt>
                <c:pt idx="42">
                  <c:v>-6.855341718651424E-3</c:v>
                </c:pt>
                <c:pt idx="43">
                  <c:v>-6.855341718651424E-3</c:v>
                </c:pt>
                <c:pt idx="44">
                  <c:v>-6.855341718651424E-3</c:v>
                </c:pt>
                <c:pt idx="45">
                  <c:v>-6.855341718651424E-3</c:v>
                </c:pt>
                <c:pt idx="46">
                  <c:v>-6.5127891901432524E-3</c:v>
                </c:pt>
                <c:pt idx="47">
                  <c:v>-6.4976765785914213E-3</c:v>
                </c:pt>
                <c:pt idx="48">
                  <c:v>-6.2961750912336736E-3</c:v>
                </c:pt>
                <c:pt idx="49">
                  <c:v>-6.2558747937621235E-3</c:v>
                </c:pt>
                <c:pt idx="50">
                  <c:v>-6.2206120334745178E-3</c:v>
                </c:pt>
                <c:pt idx="51">
                  <c:v>-6.2054994219226866E-3</c:v>
                </c:pt>
                <c:pt idx="52">
                  <c:v>-6.1803117360029686E-3</c:v>
                </c:pt>
                <c:pt idx="53">
                  <c:v>-6.1651991244511374E-3</c:v>
                </c:pt>
                <c:pt idx="54">
                  <c:v>-6.1651991244511374E-3</c:v>
                </c:pt>
                <c:pt idx="55">
                  <c:v>-5.9788102486452201E-3</c:v>
                </c:pt>
                <c:pt idx="56">
                  <c:v>-5.8730219677824028E-3</c:v>
                </c:pt>
                <c:pt idx="57">
                  <c:v>-5.6866330919764854E-3</c:v>
                </c:pt>
                <c:pt idx="58">
                  <c:v>-5.6009949598494427E-3</c:v>
                </c:pt>
                <c:pt idx="59">
                  <c:v>-5.6009949598494427E-3</c:v>
                </c:pt>
                <c:pt idx="60">
                  <c:v>-5.3994934724916951E-3</c:v>
                </c:pt>
                <c:pt idx="61">
                  <c:v>-5.2987427288128212E-3</c:v>
                </c:pt>
                <c:pt idx="62">
                  <c:v>-5.2987427288128212E-3</c:v>
                </c:pt>
                <c:pt idx="63">
                  <c:v>-5.2080670595018343E-3</c:v>
                </c:pt>
                <c:pt idx="64">
                  <c:v>-5.2080670595018343E-3</c:v>
                </c:pt>
                <c:pt idx="65">
                  <c:v>-5.0065655721440866E-3</c:v>
                </c:pt>
                <c:pt idx="66">
                  <c:v>-5.0065655721440866E-3</c:v>
                </c:pt>
                <c:pt idx="67">
                  <c:v>-4.9310025143849308E-3</c:v>
                </c:pt>
                <c:pt idx="68">
                  <c:v>-4.8907022169133816E-3</c:v>
                </c:pt>
                <c:pt idx="69">
                  <c:v>-4.8856646797294373E-3</c:v>
                </c:pt>
                <c:pt idx="70">
                  <c:v>-4.6892007295556331E-3</c:v>
                </c:pt>
                <c:pt idx="71">
                  <c:v>-4.5934875230607027E-3</c:v>
                </c:pt>
                <c:pt idx="72">
                  <c:v>-3.6111677721916815E-3</c:v>
                </c:pt>
                <c:pt idx="73">
                  <c:v>-3.5960551606398503E-3</c:v>
                </c:pt>
                <c:pt idx="74">
                  <c:v>-3.3693659873623837E-3</c:v>
                </c:pt>
                <c:pt idx="75">
                  <c:v>-3.0368885332220999E-3</c:v>
                </c:pt>
                <c:pt idx="76">
                  <c:v>-1.7120162538449063E-3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6-4A1C-879A-F66021C654B2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1'!$U$21:$U$918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F6-4A1C-879A-F66021C6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067896"/>
        <c:axId val="1"/>
      </c:scatterChart>
      <c:valAx>
        <c:axId val="717067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067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03577957121262"/>
          <c:y val="0.92073298764483702"/>
          <c:w val="0.43451187104730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Sec. O-C Diagr.</a:t>
            </a:r>
          </a:p>
        </c:rich>
      </c:tx>
      <c:layout>
        <c:manualLayout>
          <c:xMode val="edge"/>
          <c:yMode val="edge"/>
          <c:x val="0.310204295891584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1'!$S$21:$S$918</c:f>
              <c:numCache>
                <c:formatCode>General</c:formatCode>
                <c:ptCount val="898"/>
                <c:pt idx="15">
                  <c:v>-5.8065000004717149E-2</c:v>
                </c:pt>
                <c:pt idx="23">
                  <c:v>-0.14235499999631429</c:v>
                </c:pt>
                <c:pt idx="33">
                  <c:v>-0.18440500000724569</c:v>
                </c:pt>
                <c:pt idx="34">
                  <c:v>-0.18318500000168569</c:v>
                </c:pt>
                <c:pt idx="41">
                  <c:v>-0.18789500000275439</c:v>
                </c:pt>
                <c:pt idx="42">
                  <c:v>-0.18943500000750646</c:v>
                </c:pt>
                <c:pt idx="43">
                  <c:v>-0.18874500000674743</c:v>
                </c:pt>
                <c:pt idx="44">
                  <c:v>-0.18804500000260305</c:v>
                </c:pt>
                <c:pt idx="45">
                  <c:v>-0.18735500000184402</c:v>
                </c:pt>
                <c:pt idx="46">
                  <c:v>-0.18595500000083121</c:v>
                </c:pt>
                <c:pt idx="50">
                  <c:v>-0.19014500000776025</c:v>
                </c:pt>
                <c:pt idx="52">
                  <c:v>-0.19188500000018394</c:v>
                </c:pt>
                <c:pt idx="55">
                  <c:v>-0.18908500000543427</c:v>
                </c:pt>
                <c:pt idx="57">
                  <c:v>-0.19217500000377186</c:v>
                </c:pt>
                <c:pt idx="67">
                  <c:v>-0.1935250000024098</c:v>
                </c:pt>
                <c:pt idx="68">
                  <c:v>-0.18746500000270316</c:v>
                </c:pt>
                <c:pt idx="70">
                  <c:v>-0.18666500000108499</c:v>
                </c:pt>
                <c:pt idx="72">
                  <c:v>-0.19723500000691274</c:v>
                </c:pt>
                <c:pt idx="74">
                  <c:v>-0.19877500000438886</c:v>
                </c:pt>
                <c:pt idx="75">
                  <c:v>-0.20110500000737375</c:v>
                </c:pt>
                <c:pt idx="76">
                  <c:v>2.0779999998921994E-2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39-4ACA-B023-70480105445E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-2307.5</c:v>
                </c:pt>
                <c:pt idx="1">
                  <c:v>-2307.5</c:v>
                </c:pt>
                <c:pt idx="2">
                  <c:v>-2281</c:v>
                </c:pt>
                <c:pt idx="3">
                  <c:v>-2249.5</c:v>
                </c:pt>
                <c:pt idx="4">
                  <c:v>-2248</c:v>
                </c:pt>
                <c:pt idx="5">
                  <c:v>-2179.5</c:v>
                </c:pt>
                <c:pt idx="6">
                  <c:v>-2111</c:v>
                </c:pt>
                <c:pt idx="7">
                  <c:v>-2082</c:v>
                </c:pt>
                <c:pt idx="8">
                  <c:v>-1836.5</c:v>
                </c:pt>
                <c:pt idx="9">
                  <c:v>-1608</c:v>
                </c:pt>
                <c:pt idx="10">
                  <c:v>-1586.5</c:v>
                </c:pt>
                <c:pt idx="11">
                  <c:v>-1499</c:v>
                </c:pt>
                <c:pt idx="12">
                  <c:v>-1472.5</c:v>
                </c:pt>
                <c:pt idx="13">
                  <c:v>-1443.5</c:v>
                </c:pt>
                <c:pt idx="14">
                  <c:v>-1443.5</c:v>
                </c:pt>
                <c:pt idx="15">
                  <c:v>-1443.5</c:v>
                </c:pt>
                <c:pt idx="16">
                  <c:v>-1443.5</c:v>
                </c:pt>
                <c:pt idx="17">
                  <c:v>-1433</c:v>
                </c:pt>
                <c:pt idx="18">
                  <c:v>-1400</c:v>
                </c:pt>
                <c:pt idx="19">
                  <c:v>-1367.5</c:v>
                </c:pt>
                <c:pt idx="20">
                  <c:v>-1339.5</c:v>
                </c:pt>
                <c:pt idx="21">
                  <c:v>-1334</c:v>
                </c:pt>
                <c:pt idx="22">
                  <c:v>-1333</c:v>
                </c:pt>
                <c:pt idx="23">
                  <c:v>-714.5</c:v>
                </c:pt>
                <c:pt idx="24">
                  <c:v>-466</c:v>
                </c:pt>
                <c:pt idx="25">
                  <c:v>-466</c:v>
                </c:pt>
                <c:pt idx="26">
                  <c:v>-428</c:v>
                </c:pt>
                <c:pt idx="27">
                  <c:v>-397.5</c:v>
                </c:pt>
                <c:pt idx="28">
                  <c:v>-337</c:v>
                </c:pt>
                <c:pt idx="29">
                  <c:v>-337</c:v>
                </c:pt>
                <c:pt idx="30">
                  <c:v>-324</c:v>
                </c:pt>
                <c:pt idx="31">
                  <c:v>-220</c:v>
                </c:pt>
                <c:pt idx="32">
                  <c:v>-220</c:v>
                </c:pt>
                <c:pt idx="33">
                  <c:v>-159.5</c:v>
                </c:pt>
                <c:pt idx="34">
                  <c:v>-31.5</c:v>
                </c:pt>
                <c:pt idx="35">
                  <c:v>0</c:v>
                </c:pt>
                <c:pt idx="36">
                  <c:v>24</c:v>
                </c:pt>
                <c:pt idx="37">
                  <c:v>28</c:v>
                </c:pt>
                <c:pt idx="38">
                  <c:v>75</c:v>
                </c:pt>
                <c:pt idx="39">
                  <c:v>75</c:v>
                </c:pt>
                <c:pt idx="40">
                  <c:v>86</c:v>
                </c:pt>
                <c:pt idx="41">
                  <c:v>89.5</c:v>
                </c:pt>
                <c:pt idx="42">
                  <c:v>101.5</c:v>
                </c:pt>
                <c:pt idx="43">
                  <c:v>101.5</c:v>
                </c:pt>
                <c:pt idx="44">
                  <c:v>101.5</c:v>
                </c:pt>
                <c:pt idx="45">
                  <c:v>101.5</c:v>
                </c:pt>
                <c:pt idx="46">
                  <c:v>135.5</c:v>
                </c:pt>
                <c:pt idx="47">
                  <c:v>137</c:v>
                </c:pt>
                <c:pt idx="48">
                  <c:v>157</c:v>
                </c:pt>
                <c:pt idx="49">
                  <c:v>161</c:v>
                </c:pt>
                <c:pt idx="50">
                  <c:v>164.5</c:v>
                </c:pt>
                <c:pt idx="51">
                  <c:v>166</c:v>
                </c:pt>
                <c:pt idx="52">
                  <c:v>168.5</c:v>
                </c:pt>
                <c:pt idx="53">
                  <c:v>170</c:v>
                </c:pt>
                <c:pt idx="54">
                  <c:v>170</c:v>
                </c:pt>
                <c:pt idx="55">
                  <c:v>188.5</c:v>
                </c:pt>
                <c:pt idx="56">
                  <c:v>199</c:v>
                </c:pt>
                <c:pt idx="57">
                  <c:v>217.5</c:v>
                </c:pt>
                <c:pt idx="58">
                  <c:v>226</c:v>
                </c:pt>
                <c:pt idx="59">
                  <c:v>226</c:v>
                </c:pt>
                <c:pt idx="60">
                  <c:v>246</c:v>
                </c:pt>
                <c:pt idx="61">
                  <c:v>256</c:v>
                </c:pt>
                <c:pt idx="62">
                  <c:v>256</c:v>
                </c:pt>
                <c:pt idx="63">
                  <c:v>265</c:v>
                </c:pt>
                <c:pt idx="64">
                  <c:v>265</c:v>
                </c:pt>
                <c:pt idx="65">
                  <c:v>285</c:v>
                </c:pt>
                <c:pt idx="66">
                  <c:v>285</c:v>
                </c:pt>
                <c:pt idx="67">
                  <c:v>292.5</c:v>
                </c:pt>
                <c:pt idx="68">
                  <c:v>296.5</c:v>
                </c:pt>
                <c:pt idx="69">
                  <c:v>297</c:v>
                </c:pt>
                <c:pt idx="70">
                  <c:v>316.5</c:v>
                </c:pt>
                <c:pt idx="71">
                  <c:v>326</c:v>
                </c:pt>
                <c:pt idx="72">
                  <c:v>423.5</c:v>
                </c:pt>
                <c:pt idx="73">
                  <c:v>425</c:v>
                </c:pt>
                <c:pt idx="74">
                  <c:v>447.5</c:v>
                </c:pt>
                <c:pt idx="75">
                  <c:v>480.5</c:v>
                </c:pt>
                <c:pt idx="76">
                  <c:v>612</c:v>
                </c:pt>
              </c:numCache>
            </c:numRef>
          </c:xVal>
          <c:yVal>
            <c:numRef>
              <c:f>'Active 1'!$P$21:$P$918</c:f>
              <c:numCache>
                <c:formatCode>General</c:formatCode>
                <c:ptCount val="898"/>
                <c:pt idx="0">
                  <c:v>-8.444145779067927E-2</c:v>
                </c:pt>
                <c:pt idx="1">
                  <c:v>-8.444145779067927E-2</c:v>
                </c:pt>
                <c:pt idx="2">
                  <c:v>-8.5404373699939584E-2</c:v>
                </c:pt>
                <c:pt idx="3">
                  <c:v>-8.6548971856230159E-2</c:v>
                </c:pt>
                <c:pt idx="4">
                  <c:v>-8.660347653033923E-2</c:v>
                </c:pt>
                <c:pt idx="5">
                  <c:v>-8.9092523314653629E-2</c:v>
                </c:pt>
                <c:pt idx="6">
                  <c:v>-9.1581570098968029E-2</c:v>
                </c:pt>
                <c:pt idx="7">
                  <c:v>-9.2635327131743481E-2</c:v>
                </c:pt>
                <c:pt idx="8">
                  <c:v>-0.10155592546092868</c:v>
                </c:pt>
                <c:pt idx="9">
                  <c:v>-0.10985880415021101</c:v>
                </c:pt>
                <c:pt idx="10">
                  <c:v>-0.11064003781244108</c:v>
                </c:pt>
                <c:pt idx="11">
                  <c:v>-0.11381947713547044</c:v>
                </c:pt>
                <c:pt idx="12">
                  <c:v>-0.11478239304473076</c:v>
                </c:pt>
                <c:pt idx="13">
                  <c:v>-0.11583615007750619</c:v>
                </c:pt>
                <c:pt idx="14">
                  <c:v>-0.11583615007750619</c:v>
                </c:pt>
                <c:pt idx="15">
                  <c:v>-0.11583615007750619</c:v>
                </c:pt>
                <c:pt idx="16">
                  <c:v>-0.11583615007750619</c:v>
                </c:pt>
                <c:pt idx="17">
                  <c:v>-0.11621768279626972</c:v>
                </c:pt>
                <c:pt idx="18">
                  <c:v>-0.11741678562666935</c:v>
                </c:pt>
                <c:pt idx="19">
                  <c:v>-0.11859772023236598</c:v>
                </c:pt>
                <c:pt idx="20">
                  <c:v>-0.11961514081573536</c:v>
                </c:pt>
                <c:pt idx="21">
                  <c:v>-0.11981499128746864</c:v>
                </c:pt>
                <c:pt idx="22">
                  <c:v>-0.11985132773687468</c:v>
                </c:pt>
                <c:pt idx="23">
                  <c:v>-0.1423254216945164</c:v>
                </c:pt>
                <c:pt idx="24">
                  <c:v>-0.15135502937191975</c:v>
                </c:pt>
                <c:pt idx="25">
                  <c:v>-0.15135502937191975</c:v>
                </c:pt>
                <c:pt idx="26">
                  <c:v>-0.15273581444934964</c:v>
                </c:pt>
                <c:pt idx="27">
                  <c:v>-0.15384407615623416</c:v>
                </c:pt>
                <c:pt idx="28">
                  <c:v>-0.15604243134530016</c:v>
                </c:pt>
                <c:pt idx="29">
                  <c:v>-0.15604243134530016</c:v>
                </c:pt>
                <c:pt idx="30">
                  <c:v>-0.15651480518757882</c:v>
                </c:pt>
                <c:pt idx="31">
                  <c:v>-0.16029379592580797</c:v>
                </c:pt>
                <c:pt idx="32">
                  <c:v>-0.16029379592580797</c:v>
                </c:pt>
                <c:pt idx="33">
                  <c:v>-0.16249215111487397</c:v>
                </c:pt>
                <c:pt idx="34">
                  <c:v>-0.16714321663884835</c:v>
                </c:pt>
                <c:pt idx="35">
                  <c:v>-0.16828781479513891</c:v>
                </c:pt>
                <c:pt idx="36">
                  <c:v>-0.1691598895808841</c:v>
                </c:pt>
                <c:pt idx="37">
                  <c:v>-0.16930523537850831</c:v>
                </c:pt>
                <c:pt idx="38">
                  <c:v>-0.17101304850059262</c:v>
                </c:pt>
                <c:pt idx="39">
                  <c:v>-0.17101304850059262</c:v>
                </c:pt>
                <c:pt idx="40">
                  <c:v>-0.17141274944405918</c:v>
                </c:pt>
                <c:pt idx="41">
                  <c:v>-0.17153992701698034</c:v>
                </c:pt>
                <c:pt idx="42">
                  <c:v>-0.17197596440985294</c:v>
                </c:pt>
                <c:pt idx="43">
                  <c:v>-0.17197596440985294</c:v>
                </c:pt>
                <c:pt idx="44">
                  <c:v>-0.17197596440985294</c:v>
                </c:pt>
                <c:pt idx="45">
                  <c:v>-0.17197596440985294</c:v>
                </c:pt>
                <c:pt idx="46">
                  <c:v>-0.17321140368965865</c:v>
                </c:pt>
                <c:pt idx="47">
                  <c:v>-0.17326590836376771</c:v>
                </c:pt>
                <c:pt idx="48">
                  <c:v>-0.17399263735188872</c:v>
                </c:pt>
                <c:pt idx="49">
                  <c:v>-0.1741379831495129</c:v>
                </c:pt>
                <c:pt idx="50">
                  <c:v>-0.17426516072243409</c:v>
                </c:pt>
                <c:pt idx="51">
                  <c:v>-0.17431966539654314</c:v>
                </c:pt>
                <c:pt idx="52">
                  <c:v>-0.17441050652005827</c:v>
                </c:pt>
                <c:pt idx="53">
                  <c:v>-0.17446501119416735</c:v>
                </c:pt>
                <c:pt idx="54">
                  <c:v>-0.17446501119416735</c:v>
                </c:pt>
                <c:pt idx="55">
                  <c:v>-0.17513723550817928</c:v>
                </c:pt>
                <c:pt idx="56">
                  <c:v>-0.17551876822694279</c:v>
                </c:pt>
                <c:pt idx="57">
                  <c:v>-0.17619099254095472</c:v>
                </c:pt>
                <c:pt idx="58">
                  <c:v>-0.17649985236090612</c:v>
                </c:pt>
                <c:pt idx="59">
                  <c:v>-0.17649985236090612</c:v>
                </c:pt>
                <c:pt idx="60">
                  <c:v>-0.17722658134902713</c:v>
                </c:pt>
                <c:pt idx="61">
                  <c:v>-0.17758994584308763</c:v>
                </c:pt>
                <c:pt idx="62">
                  <c:v>-0.17758994584308763</c:v>
                </c:pt>
                <c:pt idx="63">
                  <c:v>-0.17791697388774208</c:v>
                </c:pt>
                <c:pt idx="64">
                  <c:v>-0.17791697388774208</c:v>
                </c:pt>
                <c:pt idx="65">
                  <c:v>-0.17864370287586306</c:v>
                </c:pt>
                <c:pt idx="66">
                  <c:v>-0.17864370287586306</c:v>
                </c:pt>
                <c:pt idx="67">
                  <c:v>-0.17891622624640843</c:v>
                </c:pt>
                <c:pt idx="68">
                  <c:v>-0.17906157204403264</c:v>
                </c:pt>
                <c:pt idx="69">
                  <c:v>-0.17907974026873566</c:v>
                </c:pt>
                <c:pt idx="70">
                  <c:v>-0.17978830103215362</c:v>
                </c:pt>
                <c:pt idx="71">
                  <c:v>-0.1801334973015111</c:v>
                </c:pt>
                <c:pt idx="72">
                  <c:v>-0.18367630111860095</c:v>
                </c:pt>
                <c:pt idx="73">
                  <c:v>-0.18373080579271003</c:v>
                </c:pt>
                <c:pt idx="74">
                  <c:v>-0.18454837590434614</c:v>
                </c:pt>
                <c:pt idx="75">
                  <c:v>-0.18574747873474579</c:v>
                </c:pt>
                <c:pt idx="76">
                  <c:v>-0.19052572183164132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39-4ACA-B023-704801054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92912"/>
        <c:axId val="1"/>
      </c:scatterChart>
      <c:valAx>
        <c:axId val="72269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9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0</xdr:row>
      <xdr:rowOff>1</xdr:rowOff>
    </xdr:from>
    <xdr:to>
      <xdr:col>18</xdr:col>
      <xdr:colOff>619124</xdr:colOff>
      <xdr:row>18</xdr:row>
      <xdr:rowOff>1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130DDBDF-2572-6107-F2BD-F743D3D60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9524</xdr:rowOff>
    </xdr:from>
    <xdr:to>
      <xdr:col>12</xdr:col>
      <xdr:colOff>561975</xdr:colOff>
      <xdr:row>22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B0EACD-AC41-64AA-6C46-3324A8D3B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22</xdr:row>
      <xdr:rowOff>123825</xdr:rowOff>
    </xdr:from>
    <xdr:to>
      <xdr:col>12</xdr:col>
      <xdr:colOff>581025</xdr:colOff>
      <xdr:row>42</xdr:row>
      <xdr:rowOff>142875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B0D46ED-B71E-871D-F8FA-4C5B8B918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0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konkoly.hu/cgi-bin/IBVS?6014" TargetMode="External"/><Relationship Id="rId38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konkoly.hu/cgi-bin/IBVS?5670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5972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5764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www.konkoly.hu/cgi-bin/IBVS?601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764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www.konkoly.hu/cgi-bin/IBVS?6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2"/>
  <sheetViews>
    <sheetView tabSelected="1" workbookViewId="0">
      <pane xSplit="13" ySplit="22" topLeftCell="N77" activePane="bottomRight" state="frozen"/>
      <selection pane="topRight" activeCell="N1" sqref="N1"/>
      <selection pane="bottomLeft" activeCell="A23" sqref="A23"/>
      <selection pane="bottomRight" activeCell="U99" sqref="U99"/>
    </sheetView>
  </sheetViews>
  <sheetFormatPr defaultColWidth="10.28515625" defaultRowHeight="12.75"/>
  <cols>
    <col min="1" max="1" width="16.5703125" customWidth="1"/>
    <col min="2" max="2" width="5.140625" style="46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22" max="16384" width="10.28515625" style="21"/>
  </cols>
  <sheetData>
    <row r="1" spans="1:6" ht="20.25">
      <c r="A1" s="1" t="s">
        <v>33</v>
      </c>
      <c r="C1" s="8"/>
    </row>
    <row r="2" spans="1:6" ht="12.95" customHeight="1">
      <c r="A2" t="s">
        <v>20</v>
      </c>
      <c r="B2" s="53" t="s">
        <v>34</v>
      </c>
    </row>
    <row r="3" spans="1:6" ht="12.95" customHeight="1" thickBot="1"/>
    <row r="4" spans="1:6" ht="12.95" customHeight="1" thickTop="1" thickBot="1">
      <c r="A4" s="5" t="s">
        <v>3</v>
      </c>
      <c r="C4" s="2">
        <v>36317.578999999998</v>
      </c>
      <c r="D4" s="3">
        <v>5.6054500000000003</v>
      </c>
      <c r="E4" t="s">
        <v>35</v>
      </c>
    </row>
    <row r="5" spans="1:6" ht="12.95" customHeight="1" thickTop="1">
      <c r="A5" s="57" t="s">
        <v>326</v>
      </c>
      <c r="B5" s="13"/>
      <c r="C5" s="58">
        <v>-9.5</v>
      </c>
      <c r="D5" s="13" t="s">
        <v>327</v>
      </c>
    </row>
    <row r="6" spans="1:6" ht="12.95" customHeight="1">
      <c r="A6" s="5" t="s">
        <v>4</v>
      </c>
      <c r="E6" s="88" t="s">
        <v>37</v>
      </c>
    </row>
    <row r="7" spans="1:6" ht="12.95" customHeight="1">
      <c r="A7" t="s">
        <v>5</v>
      </c>
      <c r="C7">
        <v>52500.73</v>
      </c>
      <c r="D7" s="70" t="s">
        <v>336</v>
      </c>
      <c r="E7" s="89">
        <v>47276.315999999999</v>
      </c>
    </row>
    <row r="8" spans="1:6" ht="12.95" customHeight="1">
      <c r="A8" t="s">
        <v>6</v>
      </c>
      <c r="C8">
        <v>11.21101</v>
      </c>
      <c r="D8" s="70" t="s">
        <v>336</v>
      </c>
      <c r="E8" s="90">
        <v>11.210900000000001</v>
      </c>
    </row>
    <row r="9" spans="1:6" ht="12.95" customHeight="1">
      <c r="A9" s="11" t="s">
        <v>30</v>
      </c>
      <c r="B9" s="54"/>
      <c r="C9" s="62">
        <v>21</v>
      </c>
      <c r="D9" s="62">
        <v>21</v>
      </c>
    </row>
    <row r="10" spans="1:6" ht="12.95" customHeight="1" thickBot="1">
      <c r="A10" s="13"/>
      <c r="B10" s="55"/>
      <c r="C10" s="4" t="s">
        <v>21</v>
      </c>
      <c r="D10" s="4" t="s">
        <v>22</v>
      </c>
      <c r="E10" s="77" t="s">
        <v>332</v>
      </c>
      <c r="F10" s="84" t="s">
        <v>335</v>
      </c>
    </row>
    <row r="11" spans="1:6" ht="12.95" customHeight="1">
      <c r="A11" s="13" t="s">
        <v>17</v>
      </c>
      <c r="B11" s="55"/>
      <c r="C11" s="14">
        <f ca="1">INTERCEPT(INDIRECT(C14):R$932,INDIRECT(C13):$F$932)</f>
        <v>-7.8779617669919953E-3</v>
      </c>
      <c r="D11" s="14">
        <f ca="1">INTERCEPT(INDIRECT(D14):S$932,INDIRECT(D13):$F$932)</f>
        <v>-0.16828781479513891</v>
      </c>
      <c r="E11" s="78" t="s">
        <v>59</v>
      </c>
      <c r="F11" s="83">
        <v>1</v>
      </c>
    </row>
    <row r="12" spans="1:6" ht="12.95" customHeight="1">
      <c r="A12" s="13" t="s">
        <v>18</v>
      </c>
      <c r="B12" s="55"/>
      <c r="C12" s="14">
        <f ca="1">SLOPE(INDIRECT(C14):R$932,INDIRECT(C13):$F$932)</f>
        <v>1.00750743678874E-5</v>
      </c>
      <c r="D12" s="14">
        <f ca="1">SLOPE(INDIRECT(D14):S$932,INDIRECT(D13):$F$932)</f>
        <v>-3.6336449406049679E-5</v>
      </c>
      <c r="E12" s="78" t="s">
        <v>60</v>
      </c>
      <c r="F12" s="79">
        <f ca="1">NOW()+15018.5+$C$5/24</f>
        <v>60527.532444328703</v>
      </c>
    </row>
    <row r="13" spans="1:6" ht="12.95" customHeight="1">
      <c r="A13" s="11" t="s">
        <v>31</v>
      </c>
      <c r="B13" s="54"/>
      <c r="C13" s="12" t="str">
        <f>"F"&amp;C9</f>
        <v>F21</v>
      </c>
      <c r="D13" s="12" t="str">
        <f>"F"&amp;D9</f>
        <v>F21</v>
      </c>
      <c r="E13" s="78" t="s">
        <v>61</v>
      </c>
      <c r="F13" s="79">
        <f ca="1">ROUND(2*($F$12-$C$7)/$C$8,0)/2+$F$11</f>
        <v>717</v>
      </c>
    </row>
    <row r="14" spans="1:6" ht="12.95" customHeight="1">
      <c r="A14" s="11" t="s">
        <v>32</v>
      </c>
      <c r="B14" s="54"/>
      <c r="C14" s="12" t="str">
        <f>"R"&amp;C9</f>
        <v>R21</v>
      </c>
      <c r="D14" s="12" t="str">
        <f>"S"&amp;D9</f>
        <v>S21</v>
      </c>
      <c r="E14" s="78" t="s">
        <v>62</v>
      </c>
      <c r="F14" s="80">
        <f ca="1">ROUND(2*($F$12-$C$15)/$C$16,0)/2+$F$11</f>
        <v>105</v>
      </c>
    </row>
    <row r="15" spans="1:6" ht="12.95" customHeight="1">
      <c r="A15" s="15" t="s">
        <v>19</v>
      </c>
      <c r="B15" s="55"/>
      <c r="C15" s="16">
        <f ca="1">($C7+C11)+($C8+C12)*INT(MAX($F21:$F3530))</f>
        <v>59361.866407983747</v>
      </c>
      <c r="D15" s="16">
        <f ca="1">($C7+D11)+($C8+D12)*INT(MAX($F21:$F3530))</f>
        <v>59361.677594278168</v>
      </c>
      <c r="E15" s="78" t="s">
        <v>333</v>
      </c>
      <c r="F15" s="81">
        <f ca="1">+$C$15+$C$16*$F$14-15018.5-$C$5/24</f>
        <v>45520.919349199889</v>
      </c>
    </row>
    <row r="16" spans="1:6" ht="12.95" customHeight="1">
      <c r="A16" s="17" t="s">
        <v>7</v>
      </c>
      <c r="B16" s="55"/>
      <c r="C16" s="18">
        <f ca="1">+$C8+C12</f>
        <v>11.211020075074368</v>
      </c>
      <c r="D16" s="14">
        <f ca="1">+$C8+D12</f>
        <v>11.210973663550593</v>
      </c>
      <c r="E16" s="82" t="s">
        <v>334</v>
      </c>
      <c r="F16" s="85">
        <f ca="1">+($D$15+$D$16*$F$14)-($D$16/2)-15018.5-$C$5/24</f>
        <v>45515.120175452539</v>
      </c>
    </row>
    <row r="17" spans="1:21" ht="12.95" customHeight="1" thickBot="1">
      <c r="A17" s="10" t="s">
        <v>29</v>
      </c>
      <c r="C17">
        <f>COUNT(C21:C1244)</f>
        <v>77</v>
      </c>
    </row>
    <row r="18" spans="1:21" ht="12.95" customHeight="1" thickTop="1" thickBot="1">
      <c r="A18" s="5" t="s">
        <v>24</v>
      </c>
      <c r="C18" s="2">
        <f ca="1">+C15</f>
        <v>59361.866407983747</v>
      </c>
      <c r="D18" s="3">
        <f ca="1">+C16</f>
        <v>11.211020075074368</v>
      </c>
      <c r="E18" s="86">
        <f>R19</f>
        <v>54</v>
      </c>
    </row>
    <row r="19" spans="1:21" ht="12.95" customHeight="1" thickTop="1" thickBot="1">
      <c r="A19" s="5" t="s">
        <v>25</v>
      </c>
      <c r="C19" s="2">
        <f ca="1">+D15</f>
        <v>59361.677594278168</v>
      </c>
      <c r="D19" s="3">
        <f ca="1">+D16</f>
        <v>11.210973663550593</v>
      </c>
      <c r="E19" s="86">
        <f>S19</f>
        <v>21</v>
      </c>
      <c r="R19">
        <f>COUNT(R21:R319)</f>
        <v>54</v>
      </c>
      <c r="S19">
        <f>COUNT(S21:S319)</f>
        <v>21</v>
      </c>
    </row>
    <row r="20" spans="1:21" ht="12.95" customHeight="1" thickTop="1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70</v>
      </c>
      <c r="I20" s="7" t="s">
        <v>73</v>
      </c>
      <c r="J20" s="7" t="s">
        <v>67</v>
      </c>
      <c r="K20" s="7" t="s">
        <v>65</v>
      </c>
      <c r="L20" s="7" t="s">
        <v>328</v>
      </c>
      <c r="M20" s="7" t="s">
        <v>329</v>
      </c>
      <c r="N20" s="7" t="s">
        <v>23</v>
      </c>
      <c r="O20" s="7" t="s">
        <v>26</v>
      </c>
      <c r="P20" s="6" t="s">
        <v>27</v>
      </c>
      <c r="Q20" s="4" t="s">
        <v>16</v>
      </c>
      <c r="R20" s="6" t="s">
        <v>21</v>
      </c>
      <c r="S20" s="6" t="s">
        <v>22</v>
      </c>
      <c r="U20" s="65" t="s">
        <v>1</v>
      </c>
    </row>
    <row r="21" spans="1:21" ht="12.95" customHeight="1">
      <c r="A21" s="52" t="s">
        <v>79</v>
      </c>
      <c r="B21" s="56" t="s">
        <v>46</v>
      </c>
      <c r="C21" s="52">
        <v>26631.316999999999</v>
      </c>
      <c r="D21" s="52" t="s">
        <v>73</v>
      </c>
      <c r="E21" s="21">
        <f>+(C21-C$7)/C$8</f>
        <v>-2307.5006622953688</v>
      </c>
      <c r="F21" s="21">
        <f>ROUND(2*E21,0)/2</f>
        <v>-2307.5</v>
      </c>
      <c r="G21" s="21">
        <f>+C21-(C$7+F21*C$8)</f>
        <v>-7.4250000034226105E-3</v>
      </c>
      <c r="H21" s="21"/>
      <c r="I21" s="21">
        <f>+G21</f>
        <v>-7.4250000034226105E-3</v>
      </c>
      <c r="J21" s="21"/>
      <c r="K21" s="21"/>
      <c r="L21" s="21"/>
      <c r="M21" s="21"/>
      <c r="N21" s="21"/>
      <c r="O21" s="21">
        <f ca="1">+C$11+C$12*$F21</f>
        <v>-3.1126195870892173E-2</v>
      </c>
      <c r="P21" s="21">
        <f ca="1">+D$11+D$12*$F21</f>
        <v>-8.444145779067927E-2</v>
      </c>
      <c r="Q21" s="24">
        <f>+C21-15018.5</f>
        <v>11612.816999999999</v>
      </c>
      <c r="R21" s="21">
        <f>G21</f>
        <v>-7.4250000034226105E-3</v>
      </c>
    </row>
    <row r="22" spans="1:21" ht="12.95" customHeight="1">
      <c r="A22" s="52" t="s">
        <v>79</v>
      </c>
      <c r="B22" s="56" t="s">
        <v>46</v>
      </c>
      <c r="C22" s="52">
        <v>26631.34</v>
      </c>
      <c r="D22" s="52" t="s">
        <v>73</v>
      </c>
      <c r="E22" s="21">
        <f>+(C22-C$7)/C$8</f>
        <v>-2307.4986107406917</v>
      </c>
      <c r="F22" s="21">
        <f>ROUND(2*E22,0)/2</f>
        <v>-2307.5</v>
      </c>
      <c r="G22" s="21">
        <f>+C22-(C$7+F22*C$8)</f>
        <v>1.5574999997625127E-2</v>
      </c>
      <c r="H22" s="21"/>
      <c r="I22" s="21">
        <f>+G22</f>
        <v>1.5574999997625127E-2</v>
      </c>
      <c r="J22" s="21"/>
      <c r="K22" s="21"/>
      <c r="L22" s="21"/>
      <c r="M22" s="21"/>
      <c r="N22" s="21"/>
      <c r="O22" s="21">
        <f ca="1">+C$11+C$12*$F22</f>
        <v>-3.1126195870892173E-2</v>
      </c>
      <c r="P22" s="21">
        <f ca="1">+D$11+D$12*$F22</f>
        <v>-8.444145779067927E-2</v>
      </c>
      <c r="Q22" s="24">
        <f>+C22-15018.5</f>
        <v>11612.84</v>
      </c>
      <c r="R22" s="21">
        <f>G22</f>
        <v>1.5574999997625127E-2</v>
      </c>
    </row>
    <row r="23" spans="1:21" ht="12.95" customHeight="1">
      <c r="A23" s="52" t="s">
        <v>79</v>
      </c>
      <c r="B23" s="56" t="s">
        <v>46</v>
      </c>
      <c r="C23" s="52">
        <v>26928.422999999999</v>
      </c>
      <c r="D23" s="52" t="s">
        <v>73</v>
      </c>
      <c r="E23" s="21">
        <f>+(C23-C$7)/C$8</f>
        <v>-2280.9993925614199</v>
      </c>
      <c r="F23" s="21">
        <f>ROUND(2*E23,0)/2</f>
        <v>-2281</v>
      </c>
      <c r="G23" s="21">
        <f>+C23-(C$7+F23*C$8)</f>
        <v>6.809999995311955E-3</v>
      </c>
      <c r="H23" s="21"/>
      <c r="I23" s="21">
        <f>+G23</f>
        <v>6.809999995311955E-3</v>
      </c>
      <c r="J23" s="21"/>
      <c r="K23" s="21"/>
      <c r="L23" s="21"/>
      <c r="M23" s="21"/>
      <c r="N23" s="21"/>
      <c r="O23" s="21">
        <f ca="1">+C$11+C$12*$F23</f>
        <v>-3.0859206400143155E-2</v>
      </c>
      <c r="P23" s="21">
        <f ca="1">+D$11+D$12*$F23</f>
        <v>-8.5404373699939584E-2</v>
      </c>
      <c r="Q23" s="24">
        <f>+C23-15018.5</f>
        <v>11909.922999999999</v>
      </c>
      <c r="R23" s="21">
        <f>G23</f>
        <v>6.809999995311955E-3</v>
      </c>
    </row>
    <row r="24" spans="1:21" ht="12.95" customHeight="1">
      <c r="A24" s="52" t="s">
        <v>79</v>
      </c>
      <c r="B24" s="56" t="s">
        <v>46</v>
      </c>
      <c r="C24" s="52">
        <v>27281.437000000002</v>
      </c>
      <c r="D24" s="52" t="s">
        <v>73</v>
      </c>
      <c r="E24" s="21">
        <f>+(C24-C$7)/C$8</f>
        <v>-2249.5112393976992</v>
      </c>
      <c r="F24" s="21">
        <f>ROUND(2*E24,0)/2</f>
        <v>-2249.5</v>
      </c>
      <c r="G24" s="21">
        <f>+C24-(C$7+F24*C$8)</f>
        <v>-0.12600500000189641</v>
      </c>
      <c r="H24" s="21"/>
      <c r="I24" s="21">
        <f>+G24</f>
        <v>-0.12600500000189641</v>
      </c>
      <c r="J24" s="21"/>
      <c r="K24" s="21"/>
      <c r="L24" s="21"/>
      <c r="M24" s="21"/>
      <c r="N24" s="21"/>
      <c r="O24" s="21">
        <f ca="1">+C$11+C$12*$F24</f>
        <v>-3.0541841557554704E-2</v>
      </c>
      <c r="P24" s="21">
        <f ca="1">+D$11+D$12*$F24</f>
        <v>-8.6548971856230159E-2</v>
      </c>
      <c r="Q24" s="24">
        <f>+C24-15018.5</f>
        <v>12262.937000000002</v>
      </c>
      <c r="R24" s="21">
        <f>G24</f>
        <v>-0.12600500000189641</v>
      </c>
    </row>
    <row r="25" spans="1:21" ht="12.95" customHeight="1">
      <c r="A25" s="52" t="s">
        <v>79</v>
      </c>
      <c r="B25" s="56" t="s">
        <v>46</v>
      </c>
      <c r="C25" s="52">
        <v>27298.437000000002</v>
      </c>
      <c r="D25" s="52" t="s">
        <v>73</v>
      </c>
      <c r="E25" s="21">
        <f>+(C25-C$7)/C$8</f>
        <v>-2247.9948728972681</v>
      </c>
      <c r="F25" s="21">
        <f>ROUND(2*E25,0)/2</f>
        <v>-2248</v>
      </c>
      <c r="G25" s="21">
        <f>+C25-(C$7+F25*C$8)</f>
        <v>5.7479999999486608E-2</v>
      </c>
      <c r="H25" s="21"/>
      <c r="I25" s="21">
        <f>+G25</f>
        <v>5.7479999999486608E-2</v>
      </c>
      <c r="J25" s="21"/>
      <c r="K25" s="21"/>
      <c r="L25" s="21"/>
      <c r="M25" s="21"/>
      <c r="N25" s="21"/>
      <c r="O25" s="21">
        <f ca="1">+C$11+C$12*$F25</f>
        <v>-3.0526728946002869E-2</v>
      </c>
      <c r="P25" s="21">
        <f ca="1">+D$11+D$12*$F25</f>
        <v>-8.660347653033923E-2</v>
      </c>
      <c r="Q25" s="24">
        <f>+C25-15018.5</f>
        <v>12279.937000000002</v>
      </c>
      <c r="R25" s="21">
        <f>G25</f>
        <v>5.7479999999486608E-2</v>
      </c>
    </row>
    <row r="26" spans="1:21" ht="12.95" customHeight="1">
      <c r="A26" s="52" t="s">
        <v>79</v>
      </c>
      <c r="B26" s="56" t="s">
        <v>46</v>
      </c>
      <c r="C26" s="52">
        <v>28066.378000000001</v>
      </c>
      <c r="D26" s="52" t="s">
        <v>73</v>
      </c>
      <c r="E26" s="21">
        <f>+(C26-C$7)/C$8</f>
        <v>-2179.4960489732862</v>
      </c>
      <c r="F26" s="21">
        <f>ROUND(2*E26,0)/2</f>
        <v>-2179.5</v>
      </c>
      <c r="G26" s="21">
        <f>+C26-(C$7+F26*C$8)</f>
        <v>4.4294999996054685E-2</v>
      </c>
      <c r="H26" s="21"/>
      <c r="I26" s="21">
        <f>+G26</f>
        <v>4.4294999996054685E-2</v>
      </c>
      <c r="J26" s="21"/>
      <c r="K26" s="21"/>
      <c r="L26" s="21"/>
      <c r="M26" s="21"/>
      <c r="N26" s="21"/>
      <c r="O26" s="21">
        <f ca="1">+C$11+C$12*$F26</f>
        <v>-2.9836586351802585E-2</v>
      </c>
      <c r="P26" s="21">
        <f ca="1">+D$11+D$12*$F26</f>
        <v>-8.9092523314653629E-2</v>
      </c>
      <c r="Q26" s="24">
        <f>+C26-15018.5</f>
        <v>13047.878000000001</v>
      </c>
      <c r="R26" s="21">
        <f>G26</f>
        <v>4.4294999996054685E-2</v>
      </c>
    </row>
    <row r="27" spans="1:21" ht="12.95" customHeight="1">
      <c r="A27" s="52" t="s">
        <v>79</v>
      </c>
      <c r="B27" s="56" t="s">
        <v>46</v>
      </c>
      <c r="C27" s="52">
        <v>28834.314999999999</v>
      </c>
      <c r="D27" s="52" t="s">
        <v>73</v>
      </c>
      <c r="E27" s="21">
        <f>+(C27-C$7)/C$8</f>
        <v>-2110.9975818414223</v>
      </c>
      <c r="F27" s="21">
        <f>ROUND(2*E27,0)/2</f>
        <v>-2111</v>
      </c>
      <c r="G27" s="21">
        <f>+C27-(C$7+F27*C$8)</f>
        <v>2.7109999995445833E-2</v>
      </c>
      <c r="H27" s="21"/>
      <c r="I27" s="21">
        <f>+G27</f>
        <v>2.7109999995445833E-2</v>
      </c>
      <c r="J27" s="21"/>
      <c r="K27" s="21"/>
      <c r="L27" s="21"/>
      <c r="M27" s="21"/>
      <c r="N27" s="21"/>
      <c r="O27" s="21">
        <f ca="1">+C$11+C$12*$F27</f>
        <v>-2.9146443757602294E-2</v>
      </c>
      <c r="P27" s="21">
        <f ca="1">+D$11+D$12*$F27</f>
        <v>-9.1581570098968029E-2</v>
      </c>
      <c r="Q27" s="24">
        <f>+C27-15018.5</f>
        <v>13815.814999999999</v>
      </c>
      <c r="R27" s="21">
        <f>G27</f>
        <v>2.7109999995445833E-2</v>
      </c>
    </row>
    <row r="28" spans="1:21" ht="12.95" customHeight="1">
      <c r="A28" s="52" t="s">
        <v>79</v>
      </c>
      <c r="B28" s="56" t="s">
        <v>46</v>
      </c>
      <c r="C28" s="52">
        <v>29159.324000000001</v>
      </c>
      <c r="D28" s="52" t="s">
        <v>73</v>
      </c>
      <c r="E28" s="21">
        <f>+(C28-C$7)/C$8</f>
        <v>-2082.007419492089</v>
      </c>
      <c r="F28" s="21">
        <f>ROUND(2*E28,0)/2</f>
        <v>-2082</v>
      </c>
      <c r="G28" s="21">
        <f>+C28-(C$7+F28*C$8)</f>
        <v>-8.3180000001448207E-2</v>
      </c>
      <c r="H28" s="21"/>
      <c r="I28" s="21">
        <f>+G28</f>
        <v>-8.3180000001448207E-2</v>
      </c>
      <c r="J28" s="21"/>
      <c r="K28" s="21"/>
      <c r="L28" s="21"/>
      <c r="M28" s="21"/>
      <c r="N28" s="21"/>
      <c r="O28" s="21">
        <f ca="1">+C$11+C$12*$F28</f>
        <v>-2.8854266600933563E-2</v>
      </c>
      <c r="P28" s="21">
        <f ca="1">+D$11+D$12*$F28</f>
        <v>-9.2635327131743481E-2</v>
      </c>
      <c r="Q28" s="24">
        <f>+C28-15018.5</f>
        <v>14140.824000000001</v>
      </c>
      <c r="R28" s="21">
        <f>G28</f>
        <v>-8.3180000001448207E-2</v>
      </c>
    </row>
    <row r="29" spans="1:21" ht="12.95" customHeight="1">
      <c r="A29" s="52" t="s">
        <v>105</v>
      </c>
      <c r="B29" s="56" t="s">
        <v>46</v>
      </c>
      <c r="C29" s="52">
        <v>31911.61</v>
      </c>
      <c r="D29" s="52" t="s">
        <v>73</v>
      </c>
      <c r="E29" s="21">
        <f>+(C29-C$7)/C$8</f>
        <v>-1836.508931844678</v>
      </c>
      <c r="F29" s="21">
        <f>ROUND(2*E29,0)/2</f>
        <v>-1836.5</v>
      </c>
      <c r="G29" s="21">
        <f>+C29-(C$7+F29*C$8)</f>
        <v>-0.10013500000422937</v>
      </c>
      <c r="H29" s="21"/>
      <c r="I29" s="21">
        <f>+G29</f>
        <v>-0.10013500000422937</v>
      </c>
      <c r="J29" s="21"/>
      <c r="K29" s="21"/>
      <c r="L29" s="21"/>
      <c r="M29" s="21"/>
      <c r="N29" s="21"/>
      <c r="O29" s="21">
        <f ca="1">+C$11+C$12*$F29</f>
        <v>-2.6380835843617209E-2</v>
      </c>
      <c r="P29" s="21">
        <f ca="1">+D$11+D$12*$F29</f>
        <v>-0.10155592546092868</v>
      </c>
      <c r="Q29" s="24">
        <f>+C29-15018.5</f>
        <v>16893.11</v>
      </c>
      <c r="R29" s="21">
        <f>G29</f>
        <v>-0.10013500000422937</v>
      </c>
    </row>
    <row r="30" spans="1:21" ht="12.95" customHeight="1">
      <c r="A30" s="52" t="s">
        <v>105</v>
      </c>
      <c r="B30" s="56" t="s">
        <v>46</v>
      </c>
      <c r="C30" s="52">
        <v>34473.42</v>
      </c>
      <c r="D30" s="52" t="s">
        <v>73</v>
      </c>
      <c r="E30" s="21">
        <f>+(C30-C$7)/C$8</f>
        <v>-1608.0005280523346</v>
      </c>
      <c r="F30" s="21">
        <f>ROUND(2*E30,0)/2</f>
        <v>-1608</v>
      </c>
      <c r="G30" s="21">
        <f>+C30-(C$7+F30*C$8)</f>
        <v>-5.9200000105192885E-3</v>
      </c>
      <c r="H30" s="21"/>
      <c r="I30" s="21">
        <f>+G30</f>
        <v>-5.9200000105192885E-3</v>
      </c>
      <c r="J30" s="21"/>
      <c r="K30" s="21"/>
      <c r="L30" s="21"/>
      <c r="M30" s="21"/>
      <c r="N30" s="21"/>
      <c r="O30" s="21">
        <f ca="1">+C$11+C$12*$F30</f>
        <v>-2.4078681350554937E-2</v>
      </c>
      <c r="P30" s="21">
        <f ca="1">+D$11+D$12*$F30</f>
        <v>-0.10985880415021101</v>
      </c>
      <c r="Q30" s="24">
        <f>+C30-15018.5</f>
        <v>19454.919999999998</v>
      </c>
      <c r="R30" s="21">
        <f>G30</f>
        <v>-5.9200000105192885E-3</v>
      </c>
    </row>
    <row r="31" spans="1:21" ht="12.95" customHeight="1">
      <c r="A31" s="52" t="s">
        <v>105</v>
      </c>
      <c r="B31" s="56" t="s">
        <v>46</v>
      </c>
      <c r="C31" s="52">
        <v>34714.46</v>
      </c>
      <c r="D31" s="52" t="s">
        <v>73</v>
      </c>
      <c r="E31" s="21">
        <f>+(C31-C$7)/C$8</f>
        <v>-1586.5002350368079</v>
      </c>
      <c r="F31" s="21">
        <f>ROUND(2*E31,0)/2</f>
        <v>-1586.5</v>
      </c>
      <c r="G31" s="21">
        <f>+C31-(C$7+F31*C$8)</f>
        <v>-2.6350000043748878E-3</v>
      </c>
      <c r="H31" s="21"/>
      <c r="I31" s="21">
        <f>+G31</f>
        <v>-2.6350000043748878E-3</v>
      </c>
      <c r="J31" s="21"/>
      <c r="K31" s="21"/>
      <c r="L31" s="21"/>
      <c r="M31" s="21"/>
      <c r="N31" s="21"/>
      <c r="O31" s="21">
        <f ca="1">+C$11+C$12*$F31</f>
        <v>-2.3862067251645358E-2</v>
      </c>
      <c r="P31" s="21">
        <f ca="1">+D$11+D$12*$F31</f>
        <v>-0.11064003781244108</v>
      </c>
      <c r="Q31" s="24">
        <f>+C31-15018.5</f>
        <v>19695.96</v>
      </c>
      <c r="R31" s="21">
        <f>G31</f>
        <v>-2.6350000043748878E-3</v>
      </c>
    </row>
    <row r="32" spans="1:21" ht="12.95" customHeight="1">
      <c r="A32" s="52" t="s">
        <v>105</v>
      </c>
      <c r="B32" s="56" t="s">
        <v>46</v>
      </c>
      <c r="C32" s="52">
        <v>35695.4</v>
      </c>
      <c r="D32" s="52" t="s">
        <v>73</v>
      </c>
      <c r="E32" s="21">
        <f>+(C32-C$7)/C$8</f>
        <v>-1499.0023200407459</v>
      </c>
      <c r="F32" s="21">
        <f>ROUND(2*E32,0)/2</f>
        <v>-1499</v>
      </c>
      <c r="G32" s="21">
        <f>+C32-(C$7+F32*C$8)</f>
        <v>-2.6010000001406297E-2</v>
      </c>
      <c r="H32" s="21"/>
      <c r="I32" s="21">
        <f>+G32</f>
        <v>-2.6010000001406297E-2</v>
      </c>
      <c r="J32" s="21"/>
      <c r="K32" s="21"/>
      <c r="L32" s="21"/>
      <c r="M32" s="21"/>
      <c r="N32" s="21"/>
      <c r="O32" s="21">
        <f ca="1">+C$11+C$12*$F32</f>
        <v>-2.2980498244455208E-2</v>
      </c>
      <c r="P32" s="21">
        <f ca="1">+D$11+D$12*$F32</f>
        <v>-0.11381947713547044</v>
      </c>
      <c r="Q32" s="24">
        <f>+C32-15018.5</f>
        <v>20676.900000000001</v>
      </c>
      <c r="R32" s="21">
        <f>G32</f>
        <v>-2.6010000001406297E-2</v>
      </c>
    </row>
    <row r="33" spans="1:21" ht="12.95" customHeight="1">
      <c r="A33" s="52" t="s">
        <v>105</v>
      </c>
      <c r="B33" s="56" t="s">
        <v>46</v>
      </c>
      <c r="C33" s="52">
        <v>35992.5</v>
      </c>
      <c r="D33" s="52" t="s">
        <v>73</v>
      </c>
      <c r="E33" s="21">
        <f>+(C33-C$7)/C$8</f>
        <v>-1472.5015854949736</v>
      </c>
      <c r="F33" s="21">
        <f>ROUND(2*E33,0)/2</f>
        <v>-1472.5</v>
      </c>
      <c r="G33" s="21">
        <f>+C33-(C$7+F33*C$8)</f>
        <v>-1.7775000000256114E-2</v>
      </c>
      <c r="H33" s="21"/>
      <c r="I33" s="21">
        <f>+G33</f>
        <v>-1.7775000000256114E-2</v>
      </c>
      <c r="J33" s="21"/>
      <c r="K33" s="21"/>
      <c r="L33" s="21"/>
      <c r="M33" s="21"/>
      <c r="N33" s="21"/>
      <c r="O33" s="21">
        <f ca="1">+C$11+C$12*$F33</f>
        <v>-2.271350877370619E-2</v>
      </c>
      <c r="P33" s="21">
        <f ca="1">+D$11+D$12*$F33</f>
        <v>-0.11478239304473076</v>
      </c>
      <c r="Q33" s="24">
        <f>+C33-15018.5</f>
        <v>20974</v>
      </c>
      <c r="R33" s="21">
        <f>G33</f>
        <v>-1.7775000000256114E-2</v>
      </c>
    </row>
    <row r="34" spans="1:21" ht="12.95" customHeight="1">
      <c r="A34" s="52" t="s">
        <v>105</v>
      </c>
      <c r="B34" s="56" t="s">
        <v>46</v>
      </c>
      <c r="C34" s="52">
        <v>36317.53</v>
      </c>
      <c r="D34" s="52" t="s">
        <v>73</v>
      </c>
      <c r="E34" s="21">
        <f>+(C34-C$7)/C$8</f>
        <v>-1443.5095499870222</v>
      </c>
      <c r="F34" s="21">
        <f>ROUND(2*E34,0)/2</f>
        <v>-1443.5</v>
      </c>
      <c r="G34" s="21">
        <f>+C34-(C$7+F34*C$8)</f>
        <v>-0.10706500000378583</v>
      </c>
      <c r="H34" s="21"/>
      <c r="I34" s="21">
        <f>+G34</f>
        <v>-0.10706500000378583</v>
      </c>
      <c r="J34" s="21"/>
      <c r="K34" s="21"/>
      <c r="L34" s="21"/>
      <c r="M34" s="21"/>
      <c r="N34" s="21"/>
      <c r="O34" s="21">
        <f ca="1">+C$11+C$12*$F34</f>
        <v>-2.2421331617037459E-2</v>
      </c>
      <c r="P34" s="21">
        <f ca="1">+D$11+D$12*$F34</f>
        <v>-0.11583615007750619</v>
      </c>
      <c r="Q34" s="24">
        <f>+C34-15018.5</f>
        <v>21299.03</v>
      </c>
      <c r="R34" s="21">
        <f>G34</f>
        <v>-0.10706500000378583</v>
      </c>
    </row>
    <row r="35" spans="1:21" ht="12.95" customHeight="1">
      <c r="A35" s="52" t="s">
        <v>79</v>
      </c>
      <c r="B35" s="56" t="s">
        <v>46</v>
      </c>
      <c r="C35" s="52">
        <v>36317.550000000003</v>
      </c>
      <c r="D35" s="52" t="s">
        <v>73</v>
      </c>
      <c r="E35" s="21">
        <f>+(C35-C$7)/C$8</f>
        <v>-1443.507766026433</v>
      </c>
      <c r="F35" s="21">
        <f>ROUND(2*E35,0)/2</f>
        <v>-1443.5</v>
      </c>
      <c r="G35" s="21">
        <f>+C35-(C$7+F35*C$8)</f>
        <v>-8.706499999971129E-2</v>
      </c>
      <c r="H35" s="21"/>
      <c r="I35" s="21">
        <f>+G35</f>
        <v>-8.706499999971129E-2</v>
      </c>
      <c r="J35" s="21"/>
      <c r="K35" s="21"/>
      <c r="L35" s="21"/>
      <c r="M35" s="21"/>
      <c r="N35" s="21"/>
      <c r="O35" s="21">
        <f ca="1">+C$11+C$12*$F35</f>
        <v>-2.2421331617037459E-2</v>
      </c>
      <c r="P35" s="21">
        <f ca="1">+D$11+D$12*$F35</f>
        <v>-0.11583615007750619</v>
      </c>
      <c r="Q35" s="24">
        <f>+C35-15018.5</f>
        <v>21299.050000000003</v>
      </c>
      <c r="R35" s="21">
        <f>G35</f>
        <v>-8.706499999971129E-2</v>
      </c>
    </row>
    <row r="36" spans="1:21" ht="12.95" customHeight="1">
      <c r="A36" s="21" t="s">
        <v>14</v>
      </c>
      <c r="B36" s="27"/>
      <c r="C36" s="23">
        <v>36317.578999999998</v>
      </c>
      <c r="D36" s="23" t="s">
        <v>28</v>
      </c>
      <c r="E36" s="21">
        <f>+(C36-C$7)/C$8</f>
        <v>-1443.5051792835798</v>
      </c>
      <c r="F36" s="21">
        <f>ROUND(2*E36,0)/2</f>
        <v>-1443.5</v>
      </c>
      <c r="G36" s="21">
        <f>+C36-(C$7+F36*C$8)</f>
        <v>-5.8065000004717149E-2</v>
      </c>
      <c r="H36" s="21">
        <f>+G36</f>
        <v>-5.8065000004717149E-2</v>
      </c>
      <c r="I36" s="21"/>
      <c r="J36" s="21"/>
      <c r="K36" s="21"/>
      <c r="L36" s="21"/>
      <c r="M36" s="21"/>
      <c r="N36" s="21"/>
      <c r="O36" s="21">
        <f ca="1">+C$11+C$12*$F36</f>
        <v>-2.2421331617037459E-2</v>
      </c>
      <c r="P36" s="21">
        <f ca="1">+D$11+D$12*$F36</f>
        <v>-0.11583615007750619</v>
      </c>
      <c r="Q36" s="24">
        <f>+C36-15018.5</f>
        <v>21299.078999999998</v>
      </c>
      <c r="R36" s="21"/>
      <c r="S36" s="21">
        <f>G36</f>
        <v>-5.8065000004717149E-2</v>
      </c>
      <c r="T36" s="21"/>
      <c r="U36" s="21"/>
    </row>
    <row r="37" spans="1:21" ht="12.95" customHeight="1">
      <c r="A37" s="52" t="s">
        <v>79</v>
      </c>
      <c r="B37" s="56" t="s">
        <v>46</v>
      </c>
      <c r="C37" s="52">
        <v>36317.597000000002</v>
      </c>
      <c r="D37" s="52" t="s">
        <v>73</v>
      </c>
      <c r="E37" s="21">
        <f>+(C37-C$7)/C$8</f>
        <v>-1443.5035737190497</v>
      </c>
      <c r="F37" s="21">
        <f>ROUND(2*E37,0)/2</f>
        <v>-1443.5</v>
      </c>
      <c r="G37" s="21">
        <f>+C37-(C$7+F37*C$8)</f>
        <v>-4.0065000001050066E-2</v>
      </c>
      <c r="H37" s="21"/>
      <c r="I37" s="21">
        <f>+G37</f>
        <v>-4.0065000001050066E-2</v>
      </c>
      <c r="J37" s="21"/>
      <c r="K37" s="21"/>
      <c r="L37" s="21"/>
      <c r="M37" s="21"/>
      <c r="N37" s="21"/>
      <c r="O37" s="21">
        <f ca="1">+C$11+C$12*$F37</f>
        <v>-2.2421331617037459E-2</v>
      </c>
      <c r="P37" s="21">
        <f ca="1">+D$11+D$12*$F37</f>
        <v>-0.11583615007750619</v>
      </c>
      <c r="Q37" s="24">
        <f>+C37-15018.5</f>
        <v>21299.097000000002</v>
      </c>
      <c r="R37" s="21">
        <f>G37</f>
        <v>-4.0065000001050066E-2</v>
      </c>
    </row>
    <row r="38" spans="1:21" ht="12.95" customHeight="1">
      <c r="A38" s="52" t="s">
        <v>105</v>
      </c>
      <c r="B38" s="56" t="s">
        <v>46</v>
      </c>
      <c r="C38" s="52">
        <v>36435.379999999997</v>
      </c>
      <c r="D38" s="52" t="s">
        <v>73</v>
      </c>
      <c r="E38" s="21">
        <f>+(C38-C$7)/C$8</f>
        <v>-1432.9975622178561</v>
      </c>
      <c r="F38" s="21">
        <f>ROUND(2*E38,0)/2</f>
        <v>-1433</v>
      </c>
      <c r="G38" s="21">
        <f>+C38-(C$7+F38*C$8)</f>
        <v>2.7329999989888165E-2</v>
      </c>
      <c r="H38" s="21"/>
      <c r="I38" s="21">
        <f>+G38</f>
        <v>2.7329999989888165E-2</v>
      </c>
      <c r="J38" s="21"/>
      <c r="K38" s="21"/>
      <c r="L38" s="21"/>
      <c r="M38" s="21"/>
      <c r="N38" s="21"/>
      <c r="O38" s="21">
        <f ca="1">+C$11+C$12*$F38</f>
        <v>-2.231554333617464E-2</v>
      </c>
      <c r="P38" s="21">
        <f ca="1">+D$11+D$12*$F38</f>
        <v>-0.11621768279626972</v>
      </c>
      <c r="Q38" s="24">
        <f>+C38-15018.5</f>
        <v>21416.879999999997</v>
      </c>
      <c r="R38" s="21">
        <f>G38</f>
        <v>2.7329999989888165E-2</v>
      </c>
    </row>
    <row r="39" spans="1:21" ht="12.95" customHeight="1">
      <c r="A39" s="52" t="s">
        <v>105</v>
      </c>
      <c r="B39" s="56" t="s">
        <v>46</v>
      </c>
      <c r="C39" s="52">
        <v>36805.410000000003</v>
      </c>
      <c r="D39" s="52" t="s">
        <v>73</v>
      </c>
      <c r="E39" s="21">
        <f>+(C39-C$7)/C$8</f>
        <v>-1399.991615385233</v>
      </c>
      <c r="F39" s="21">
        <f>ROUND(2*E39,0)/2</f>
        <v>-1400</v>
      </c>
      <c r="G39" s="21">
        <f>+C39-(C$7+F39*C$8)</f>
        <v>9.3999999997322448E-2</v>
      </c>
      <c r="H39" s="21"/>
      <c r="I39" s="21">
        <f>+G39</f>
        <v>9.3999999997322448E-2</v>
      </c>
      <c r="J39" s="21"/>
      <c r="K39" s="21"/>
      <c r="L39" s="21"/>
      <c r="M39" s="21"/>
      <c r="N39" s="21"/>
      <c r="O39" s="21">
        <f ca="1">+C$11+C$12*$F39</f>
        <v>-2.1983065882034355E-2</v>
      </c>
      <c r="P39" s="21">
        <f ca="1">+D$11+D$12*$F39</f>
        <v>-0.11741678562666935</v>
      </c>
      <c r="Q39" s="24">
        <f>+C39-15018.5</f>
        <v>21786.910000000003</v>
      </c>
      <c r="R39" s="21">
        <f>G39</f>
        <v>9.3999999997322448E-2</v>
      </c>
    </row>
    <row r="40" spans="1:21" ht="12.95" customHeight="1">
      <c r="A40" s="52" t="s">
        <v>105</v>
      </c>
      <c r="B40" s="56" t="s">
        <v>46</v>
      </c>
      <c r="C40" s="52">
        <v>37169.42</v>
      </c>
      <c r="D40" s="52" t="s">
        <v>73</v>
      </c>
      <c r="E40" s="21">
        <f>+(C40-C$7)/C$8</f>
        <v>-1367.5226406898223</v>
      </c>
      <c r="F40" s="21">
        <f>ROUND(2*E40,0)/2</f>
        <v>-1367.5</v>
      </c>
      <c r="G40" s="21">
        <f>+C40-(C$7+F40*C$8)</f>
        <v>-0.25382500000705477</v>
      </c>
      <c r="H40" s="21"/>
      <c r="I40" s="21">
        <f>+G40</f>
        <v>-0.25382500000705477</v>
      </c>
      <c r="J40" s="21"/>
      <c r="K40" s="21"/>
      <c r="L40" s="21"/>
      <c r="M40" s="21"/>
      <c r="N40" s="21"/>
      <c r="O40" s="21">
        <f ca="1">+C$11+C$12*$F40</f>
        <v>-2.1655625965078015E-2</v>
      </c>
      <c r="P40" s="21">
        <f ca="1">+D$11+D$12*$F40</f>
        <v>-0.11859772023236598</v>
      </c>
      <c r="Q40" s="24">
        <f>+C40-15018.5</f>
        <v>22150.92</v>
      </c>
      <c r="R40" s="21">
        <f>G40</f>
        <v>-0.25382500000705477</v>
      </c>
    </row>
    <row r="41" spans="1:21" ht="12.95" customHeight="1">
      <c r="A41" s="52" t="s">
        <v>79</v>
      </c>
      <c r="B41" s="56" t="s">
        <v>46</v>
      </c>
      <c r="C41" s="52">
        <v>37483.428</v>
      </c>
      <c r="D41" s="52" t="s">
        <v>73</v>
      </c>
      <c r="E41" s="21">
        <f>+(C41-C$7)/C$8</f>
        <v>-1339.5137458623267</v>
      </c>
      <c r="F41" s="21">
        <f>ROUND(2*E41,0)/2</f>
        <v>-1339.5</v>
      </c>
      <c r="G41" s="21">
        <f>+C41-(C$7+F41*C$8)</f>
        <v>-0.15410500000143657</v>
      </c>
      <c r="H41" s="21"/>
      <c r="I41" s="21">
        <f>+G41</f>
        <v>-0.15410500000143657</v>
      </c>
      <c r="J41" s="21"/>
      <c r="K41" s="21"/>
      <c r="L41" s="21"/>
      <c r="M41" s="21"/>
      <c r="N41" s="21"/>
      <c r="O41" s="21">
        <f ca="1">+C$11+C$12*$F41</f>
        <v>-2.1373523882777169E-2</v>
      </c>
      <c r="P41" s="21">
        <f ca="1">+D$11+D$12*$F41</f>
        <v>-0.11961514081573536</v>
      </c>
      <c r="Q41" s="24">
        <f>+C41-15018.5</f>
        <v>22464.928</v>
      </c>
      <c r="R41" s="21">
        <f>G41</f>
        <v>-0.15410500000143657</v>
      </c>
    </row>
    <row r="42" spans="1:21" ht="12.95" customHeight="1">
      <c r="A42" s="52" t="s">
        <v>105</v>
      </c>
      <c r="B42" s="56" t="s">
        <v>46</v>
      </c>
      <c r="C42" s="52">
        <v>37545.360000000001</v>
      </c>
      <c r="D42" s="52" t="s">
        <v>73</v>
      </c>
      <c r="E42" s="21">
        <f>+(C42-C$7)/C$8</f>
        <v>-1333.9895335032261</v>
      </c>
      <c r="F42" s="21">
        <f>ROUND(2*E42,0)/2</f>
        <v>-1334</v>
      </c>
      <c r="G42" s="21">
        <f>+C42-(C$7+F42*C$8)</f>
        <v>0.11733999999705702</v>
      </c>
      <c r="H42" s="21"/>
      <c r="I42" s="21">
        <f>+G42</f>
        <v>0.11733999999705702</v>
      </c>
      <c r="J42" s="21"/>
      <c r="K42" s="21"/>
      <c r="L42" s="21"/>
      <c r="M42" s="21"/>
      <c r="N42" s="21"/>
      <c r="O42" s="21">
        <f ca="1">+C$11+C$12*$F42</f>
        <v>-2.1318110973753787E-2</v>
      </c>
      <c r="P42" s="21">
        <f ca="1">+D$11+D$12*$F42</f>
        <v>-0.11981499128746864</v>
      </c>
      <c r="Q42" s="24">
        <f>+C42-15018.5</f>
        <v>22526.86</v>
      </c>
      <c r="R42" s="21">
        <f>G42</f>
        <v>0.11733999999705702</v>
      </c>
    </row>
    <row r="43" spans="1:21" ht="12.95" customHeight="1">
      <c r="A43" s="52" t="s">
        <v>105</v>
      </c>
      <c r="B43" s="56" t="s">
        <v>46</v>
      </c>
      <c r="C43" s="52">
        <v>37556.400000000001</v>
      </c>
      <c r="D43" s="52" t="s">
        <v>73</v>
      </c>
      <c r="E43" s="21">
        <f>+(C43-C$7)/C$8</f>
        <v>-1333.00478725824</v>
      </c>
      <c r="F43" s="21">
        <f>ROUND(2*E43,0)/2</f>
        <v>-1333</v>
      </c>
      <c r="G43" s="21">
        <f>+C43-(C$7+F43*C$8)</f>
        <v>-5.3670000001147855E-2</v>
      </c>
      <c r="H43" s="21"/>
      <c r="I43" s="21">
        <f>+G43</f>
        <v>-5.3670000001147855E-2</v>
      </c>
      <c r="J43" s="21"/>
      <c r="K43" s="21"/>
      <c r="L43" s="21"/>
      <c r="M43" s="21"/>
      <c r="N43" s="21"/>
      <c r="O43" s="21">
        <f ca="1">+C$11+C$12*$F43</f>
        <v>-2.1308035899385902E-2</v>
      </c>
      <c r="P43" s="21">
        <f ca="1">+D$11+D$12*$F43</f>
        <v>-0.11985132773687468</v>
      </c>
      <c r="Q43" s="24">
        <f>+C43-15018.5</f>
        <v>22537.9</v>
      </c>
      <c r="R43" s="21">
        <f>G43</f>
        <v>-5.3670000001147855E-2</v>
      </c>
    </row>
    <row r="44" spans="1:21" ht="12.95" customHeight="1">
      <c r="A44" s="21" t="s">
        <v>36</v>
      </c>
      <c r="B44" s="27"/>
      <c r="C44" s="22">
        <v>44490.321000000004</v>
      </c>
      <c r="D44" s="23"/>
      <c r="E44" s="21">
        <f>+(C44-C$7)/C$8</f>
        <v>-714.51269778548044</v>
      </c>
      <c r="F44" s="21">
        <f>ROUND(2*E44,0)/2</f>
        <v>-714.5</v>
      </c>
      <c r="G44" s="21">
        <f>+C44-(C$7+F44*C$8)</f>
        <v>-0.14235499999631429</v>
      </c>
      <c r="H44" s="21"/>
      <c r="I44" s="21">
        <f>+G44</f>
        <v>-0.14235499999631429</v>
      </c>
      <c r="J44" s="21"/>
      <c r="K44" s="21"/>
      <c r="L44" s="21"/>
      <c r="M44" s="21"/>
      <c r="N44" s="21"/>
      <c r="O44" s="21">
        <f ca="1">+C$11+C$12*$F44</f>
        <v>-1.5076602402847541E-2</v>
      </c>
      <c r="P44" s="21">
        <f ca="1">+D$11+D$12*$F44</f>
        <v>-0.1423254216945164</v>
      </c>
      <c r="Q44" s="24">
        <f>+C44-15018.5</f>
        <v>29471.821000000004</v>
      </c>
      <c r="R44" s="21"/>
      <c r="S44" s="21">
        <f>G44</f>
        <v>-0.14235499999631429</v>
      </c>
      <c r="T44" s="21"/>
      <c r="U44" s="21"/>
    </row>
    <row r="45" spans="1:21" ht="12.95" customHeight="1">
      <c r="A45" s="21" t="s">
        <v>37</v>
      </c>
      <c r="B45" s="27"/>
      <c r="C45" s="25">
        <v>47276.315999999999</v>
      </c>
      <c r="D45" s="23"/>
      <c r="E45" s="21">
        <f>+(C45-C$7)/C$8</f>
        <v>-466.00743376377369</v>
      </c>
      <c r="F45" s="21">
        <f>ROUND(2*E45,0)/2</f>
        <v>-466</v>
      </c>
      <c r="G45" s="21"/>
      <c r="H45" s="21"/>
      <c r="I45" s="21"/>
      <c r="J45" s="21"/>
      <c r="K45" s="21"/>
      <c r="L45" s="21"/>
      <c r="M45" s="21"/>
      <c r="N45" s="30">
        <v>0</v>
      </c>
      <c r="O45" s="21">
        <f ca="1">+C$11+C$12*$F45</f>
        <v>-1.2572946422427525E-2</v>
      </c>
      <c r="P45" s="21">
        <f ca="1">+D$11+D$12*$F45</f>
        <v>-0.15135502937191975</v>
      </c>
      <c r="Q45" s="24">
        <f>+C45-15018.5</f>
        <v>32257.815999999999</v>
      </c>
      <c r="R45" s="21"/>
      <c r="S45" s="21"/>
      <c r="T45" s="21"/>
      <c r="U45" s="21"/>
    </row>
    <row r="46" spans="1:21" ht="12.95" customHeight="1">
      <c r="A46" s="21" t="s">
        <v>38</v>
      </c>
      <c r="B46" s="27"/>
      <c r="C46" s="22">
        <v>47276.394800000002</v>
      </c>
      <c r="D46" s="23"/>
      <c r="E46" s="21">
        <f>+(C46-C$7)/C$8</f>
        <v>-466.00040495905375</v>
      </c>
      <c r="F46" s="21">
        <f>ROUND(2*E46,0)/2</f>
        <v>-466</v>
      </c>
      <c r="G46" s="21">
        <f>+C46-(C$7+F46*C$8)</f>
        <v>-4.5400000017252751E-3</v>
      </c>
      <c r="H46" s="21"/>
      <c r="I46" s="21">
        <f>+G46</f>
        <v>-4.5400000017252751E-3</v>
      </c>
      <c r="J46" s="21"/>
      <c r="K46" s="21"/>
      <c r="L46" s="21"/>
      <c r="M46" s="21"/>
      <c r="N46" s="21"/>
      <c r="O46" s="21">
        <f ca="1">+C$11+C$12*$F46</f>
        <v>-1.2572946422427525E-2</v>
      </c>
      <c r="P46" s="21">
        <f ca="1">+D$11+D$12*$F46</f>
        <v>-0.15135502937191975</v>
      </c>
      <c r="Q46" s="24">
        <f>+C46-15018.5</f>
        <v>32257.894800000002</v>
      </c>
      <c r="R46" s="21">
        <f>G46</f>
        <v>-4.5400000017252751E-3</v>
      </c>
      <c r="S46" s="21"/>
      <c r="T46" s="21"/>
      <c r="U46" s="21"/>
    </row>
    <row r="47" spans="1:21" ht="12.95" customHeight="1">
      <c r="A47" s="21" t="s">
        <v>39</v>
      </c>
      <c r="B47" s="27"/>
      <c r="C47" s="22">
        <v>47702.434000000001</v>
      </c>
      <c r="D47" s="23"/>
      <c r="E47" s="21">
        <f>+(C47-C$7)/C$8</f>
        <v>-427.99854785608096</v>
      </c>
      <c r="F47" s="21">
        <f>ROUND(2*E47,0)/2</f>
        <v>-428</v>
      </c>
      <c r="G47" s="21">
        <f>+C47-(C$7+F47*C$8)</f>
        <v>1.6279999996186234E-2</v>
      </c>
      <c r="H47" s="21"/>
      <c r="I47" s="21">
        <f>+G47</f>
        <v>1.6279999996186234E-2</v>
      </c>
      <c r="J47" s="21"/>
      <c r="K47" s="21"/>
      <c r="L47" s="21"/>
      <c r="M47" s="21"/>
      <c r="N47" s="21"/>
      <c r="O47" s="21">
        <f ca="1">+C$11+C$12*$F47</f>
        <v>-1.2190093596447803E-2</v>
      </c>
      <c r="P47" s="21">
        <f ca="1">+D$11+D$12*$F47</f>
        <v>-0.15273581444934964</v>
      </c>
      <c r="Q47" s="24">
        <f>+C47-15018.5</f>
        <v>32683.934000000001</v>
      </c>
      <c r="R47" s="21">
        <f>G47</f>
        <v>1.6279999996186234E-2</v>
      </c>
      <c r="S47" s="21"/>
      <c r="T47" s="21"/>
      <c r="U47" s="21"/>
    </row>
    <row r="48" spans="1:21" ht="12.95" customHeight="1">
      <c r="A48" s="21" t="s">
        <v>40</v>
      </c>
      <c r="B48" s="27"/>
      <c r="C48" s="22">
        <v>48044.385000000002</v>
      </c>
      <c r="D48" s="23"/>
      <c r="E48" s="21">
        <f>+(C48-C$7)/C$8</f>
        <v>-397.4971924920236</v>
      </c>
      <c r="F48" s="21">
        <f>ROUND(2*E48,0)/2</f>
        <v>-397.5</v>
      </c>
      <c r="G48" s="21"/>
      <c r="H48" s="21"/>
      <c r="I48" s="30">
        <v>0.12235000000509899</v>
      </c>
      <c r="J48" s="21"/>
      <c r="K48" s="21"/>
      <c r="L48" s="21"/>
      <c r="M48" s="21"/>
      <c r="N48" s="21"/>
      <c r="O48" s="21">
        <f ca="1">+C$11+C$12*$F48</f>
        <v>-1.1882803828227238E-2</v>
      </c>
      <c r="P48" s="21">
        <f ca="1">+D$11+D$12*$F48</f>
        <v>-0.15384407615623416</v>
      </c>
      <c r="Q48" s="24">
        <f>+C48-15018.5</f>
        <v>33025.885000000002</v>
      </c>
      <c r="R48" s="21"/>
      <c r="S48" s="21"/>
      <c r="T48" s="21"/>
      <c r="U48" s="21"/>
    </row>
    <row r="49" spans="1:21" ht="12.95" customHeight="1">
      <c r="A49" s="21" t="s">
        <v>41</v>
      </c>
      <c r="B49" s="27"/>
      <c r="C49" s="22">
        <v>48722.614999999998</v>
      </c>
      <c r="D49" s="23"/>
      <c r="E49" s="21">
        <f>+(C49-C$7)/C$8</f>
        <v>-337.00041298687677</v>
      </c>
      <c r="F49" s="21">
        <f>ROUND(2*E49,0)/2</f>
        <v>-337</v>
      </c>
      <c r="G49" s="21">
        <f>+C49-(C$7+F49*C$8)</f>
        <v>-4.6300000030896626E-3</v>
      </c>
      <c r="H49" s="21"/>
      <c r="I49" s="21">
        <f>+G49</f>
        <v>-4.6300000030896626E-3</v>
      </c>
      <c r="J49" s="21"/>
      <c r="K49" s="21"/>
      <c r="L49" s="21"/>
      <c r="M49" s="21"/>
      <c r="N49" s="21"/>
      <c r="O49" s="21">
        <f ca="1">+C$11+C$12*$F49</f>
        <v>-1.1273261828970049E-2</v>
      </c>
      <c r="P49" s="21">
        <f ca="1">+D$11+D$12*$F49</f>
        <v>-0.15604243134530016</v>
      </c>
      <c r="Q49" s="24">
        <f>+C49-15018.5</f>
        <v>33704.114999999998</v>
      </c>
      <c r="R49" s="21">
        <f>G49</f>
        <v>-4.6300000030896626E-3</v>
      </c>
      <c r="S49" s="21"/>
      <c r="T49" s="21"/>
      <c r="U49" s="21"/>
    </row>
    <row r="50" spans="1:21" ht="12.95" customHeight="1">
      <c r="A50" s="21" t="s">
        <v>41</v>
      </c>
      <c r="B50" s="27"/>
      <c r="C50" s="22">
        <v>48722.616000000002</v>
      </c>
      <c r="D50" s="23"/>
      <c r="E50" s="21">
        <f>+(C50-C$7)/C$8</f>
        <v>-337.00032378884697</v>
      </c>
      <c r="F50" s="21">
        <f>ROUND(2*E50,0)/2</f>
        <v>-337</v>
      </c>
      <c r="G50" s="21">
        <f>+C50-(C$7+F50*C$8)</f>
        <v>-3.629999999247957E-3</v>
      </c>
      <c r="H50" s="21"/>
      <c r="I50" s="21">
        <f>+G50</f>
        <v>-3.629999999247957E-3</v>
      </c>
      <c r="J50" s="21"/>
      <c r="K50" s="21"/>
      <c r="L50" s="21"/>
      <c r="M50" s="21"/>
      <c r="N50" s="21"/>
      <c r="O50" s="21">
        <f ca="1">+C$11+C$12*$F50</f>
        <v>-1.1273261828970049E-2</v>
      </c>
      <c r="P50" s="21">
        <f ca="1">+D$11+D$12*$F50</f>
        <v>-0.15604243134530016</v>
      </c>
      <c r="Q50" s="24">
        <f>+C50-15018.5</f>
        <v>33704.116000000002</v>
      </c>
      <c r="R50" s="21">
        <f>G50</f>
        <v>-3.629999999247957E-3</v>
      </c>
      <c r="S50" s="21"/>
      <c r="T50" s="21"/>
      <c r="U50" s="21"/>
    </row>
    <row r="51" spans="1:21" ht="12.95" customHeight="1">
      <c r="A51" s="21" t="s">
        <v>42</v>
      </c>
      <c r="B51" s="27"/>
      <c r="C51" s="22">
        <v>48868.368000000002</v>
      </c>
      <c r="D51" s="23">
        <v>4.0000000000000002E-4</v>
      </c>
      <c r="E51" s="21">
        <f>+(C51-C$7)/C$8</f>
        <v>-323.99953260232581</v>
      </c>
      <c r="F51" s="21">
        <f>ROUND(2*E51,0)/2</f>
        <v>-324</v>
      </c>
      <c r="G51" s="21">
        <f>+C51-(C$7+F51*C$8)</f>
        <v>5.2399999985937029E-3</v>
      </c>
      <c r="H51" s="21"/>
      <c r="I51" s="21">
        <f>+G51</f>
        <v>5.2399999985937029E-3</v>
      </c>
      <c r="J51" s="21"/>
      <c r="K51" s="21"/>
      <c r="L51" s="21"/>
      <c r="M51" s="21"/>
      <c r="N51" s="21"/>
      <c r="O51" s="21">
        <f ca="1">+C$11+C$12*$F51</f>
        <v>-1.1142285862187512E-2</v>
      </c>
      <c r="P51" s="21">
        <f ca="1">+D$11+D$12*$F51</f>
        <v>-0.15651480518757882</v>
      </c>
      <c r="Q51" s="24">
        <f>+C51-15018.5</f>
        <v>33849.868000000002</v>
      </c>
      <c r="R51" s="21">
        <f>G51</f>
        <v>5.2399999985937029E-3</v>
      </c>
      <c r="S51" s="21"/>
      <c r="T51" s="21"/>
      <c r="U51" s="21"/>
    </row>
    <row r="52" spans="1:21" ht="12.95" customHeight="1">
      <c r="A52" s="52" t="s">
        <v>183</v>
      </c>
      <c r="B52" s="56" t="s">
        <v>46</v>
      </c>
      <c r="C52" s="52">
        <v>50034.309399999998</v>
      </c>
      <c r="D52" s="52" t="s">
        <v>73</v>
      </c>
      <c r="E52" s="21">
        <f>+(C52-C$7)/C$8</f>
        <v>-219.99985728315335</v>
      </c>
      <c r="F52" s="21">
        <f>ROUND(2*E52,0)/2</f>
        <v>-220</v>
      </c>
      <c r="G52" s="21">
        <f>+C52-(C$7+F52*C$8)</f>
        <v>1.5999999959603883E-3</v>
      </c>
      <c r="H52" s="21"/>
      <c r="J52" s="21">
        <f>+G52</f>
        <v>1.5999999959603883E-3</v>
      </c>
      <c r="K52" s="21"/>
      <c r="L52" s="21"/>
      <c r="M52" s="21"/>
      <c r="N52" s="21"/>
      <c r="O52" s="21">
        <f ca="1">+C$11+C$12*$F52</f>
        <v>-1.0094478127927223E-2</v>
      </c>
      <c r="P52" s="21">
        <f ca="1">+D$11+D$12*$F52</f>
        <v>-0.16029379592580797</v>
      </c>
      <c r="Q52" s="24">
        <f>+C52-15018.5</f>
        <v>35015.809399999998</v>
      </c>
      <c r="R52" s="21">
        <f>G52</f>
        <v>1.5999999959603883E-3</v>
      </c>
    </row>
    <row r="53" spans="1:21" ht="12.95" customHeight="1">
      <c r="A53" s="21" t="s">
        <v>43</v>
      </c>
      <c r="B53" s="27"/>
      <c r="C53" s="22">
        <v>50034.309500000003</v>
      </c>
      <c r="D53" s="23">
        <v>8.9999999999999998E-4</v>
      </c>
      <c r="E53" s="21">
        <f>+(C53-C$7)/C$8</f>
        <v>-219.99984836334997</v>
      </c>
      <c r="F53" s="21">
        <f>ROUND(2*E53,0)/2</f>
        <v>-220</v>
      </c>
      <c r="G53" s="21">
        <f>+C53-(C$7+F53*C$8)</f>
        <v>1.7000000007101335E-3</v>
      </c>
      <c r="H53" s="21"/>
      <c r="I53" s="21"/>
      <c r="J53" s="21">
        <f>+G53</f>
        <v>1.7000000007101335E-3</v>
      </c>
      <c r="K53" s="21"/>
      <c r="L53" s="21"/>
      <c r="M53" s="21"/>
      <c r="N53" s="21"/>
      <c r="O53" s="21">
        <f ca="1">+C$11+C$12*$F53</f>
        <v>-1.0094478127927223E-2</v>
      </c>
      <c r="P53" s="21">
        <f ca="1">+D$11+D$12*$F53</f>
        <v>-0.16029379592580797</v>
      </c>
      <c r="Q53" s="24">
        <f>+C53-15018.5</f>
        <v>35015.809500000003</v>
      </c>
      <c r="R53" s="21">
        <f>G53</f>
        <v>1.7000000007101335E-3</v>
      </c>
      <c r="S53" s="21"/>
      <c r="T53" s="21"/>
      <c r="U53" s="21"/>
    </row>
    <row r="54" spans="1:21" ht="12.95" customHeight="1">
      <c r="A54" s="21" t="s">
        <v>44</v>
      </c>
      <c r="B54" s="27"/>
      <c r="C54" s="26">
        <v>50712.389499999997</v>
      </c>
      <c r="D54" s="26">
        <v>1E-3</v>
      </c>
      <c r="E54" s="21">
        <f>+(C54-C$7)/C$8</f>
        <v>-159.51644856261888</v>
      </c>
      <c r="F54" s="21">
        <f>ROUND(2*E54,0)/2</f>
        <v>-159.5</v>
      </c>
      <c r="G54" s="21">
        <f>+C54-(C$7+F54*C$8)</f>
        <v>-0.18440500000724569</v>
      </c>
      <c r="H54" s="21"/>
      <c r="I54" s="21"/>
      <c r="J54" s="21">
        <f>+G54</f>
        <v>-0.18440500000724569</v>
      </c>
      <c r="K54" s="21"/>
      <c r="L54" s="21"/>
      <c r="M54" s="21"/>
      <c r="N54" s="21"/>
      <c r="O54" s="21">
        <f ca="1">+C$11+C$12*$F54</f>
        <v>-9.4849361286700358E-3</v>
      </c>
      <c r="P54" s="21">
        <f ca="1">+D$11+D$12*$F54</f>
        <v>-0.16249215111487397</v>
      </c>
      <c r="Q54" s="24">
        <f>+C54-15018.5</f>
        <v>35693.889499999997</v>
      </c>
      <c r="R54" s="21"/>
      <c r="S54" s="21">
        <f>G54</f>
        <v>-0.18440500000724569</v>
      </c>
      <c r="T54" s="21"/>
      <c r="U54" s="21"/>
    </row>
    <row r="55" spans="1:21" ht="12.95" customHeight="1">
      <c r="A55" s="52" t="s">
        <v>190</v>
      </c>
      <c r="B55" s="56" t="s">
        <v>46</v>
      </c>
      <c r="C55" s="52">
        <v>52147.4</v>
      </c>
      <c r="D55" s="52" t="s">
        <v>73</v>
      </c>
      <c r="E55" s="21">
        <f>+(C55-C$7)/C$8</f>
        <v>-31.516339741022598</v>
      </c>
      <c r="F55" s="21">
        <f>ROUND(2*E55,0)/2</f>
        <v>-31.5</v>
      </c>
      <c r="G55" s="21">
        <f>+C55-(C$7+F55*C$8)</f>
        <v>-0.18318500000168569</v>
      </c>
      <c r="H55" s="21"/>
      <c r="I55" s="21">
        <f>+G55</f>
        <v>-0.18318500000168569</v>
      </c>
      <c r="K55" s="21"/>
      <c r="L55" s="21"/>
      <c r="M55" s="21"/>
      <c r="N55" s="21"/>
      <c r="O55" s="21">
        <f ca="1">+C$11+C$12*$F55</f>
        <v>-8.1953266095804479E-3</v>
      </c>
      <c r="P55" s="21">
        <f ca="1">+D$11+D$12*$F55</f>
        <v>-0.16714321663884835</v>
      </c>
      <c r="Q55" s="24">
        <f>+C55-15018.5</f>
        <v>37128.9</v>
      </c>
      <c r="S55" s="21">
        <f>G55</f>
        <v>-0.18318500000168569</v>
      </c>
      <c r="U55" s="21"/>
    </row>
    <row r="56" spans="1:21" s="70" customFormat="1" ht="12.95" customHeight="1">
      <c r="A56" s="87" t="s">
        <v>336</v>
      </c>
      <c r="B56" s="60"/>
      <c r="C56" s="61">
        <v>52500.73</v>
      </c>
      <c r="D56" s="61"/>
      <c r="E56" s="68">
        <f>+(C56-C$7)/C$8</f>
        <v>0</v>
      </c>
      <c r="F56" s="68">
        <f>ROUND(2*E56,0)/2</f>
        <v>0</v>
      </c>
      <c r="G56" s="68">
        <f>+C56-(C$7+F56*C$8)</f>
        <v>0</v>
      </c>
      <c r="H56" s="68"/>
      <c r="I56" s="68"/>
      <c r="J56" s="68"/>
      <c r="K56" s="68">
        <f>+G56</f>
        <v>0</v>
      </c>
      <c r="L56" s="68"/>
      <c r="M56" s="68"/>
      <c r="N56" s="68"/>
      <c r="O56" s="68">
        <f ca="1">+C$11+C$12*$F56</f>
        <v>-7.8779617669919953E-3</v>
      </c>
      <c r="P56" s="68">
        <f ca="1">+D$11+D$12*$F56</f>
        <v>-0.16828781479513891</v>
      </c>
      <c r="Q56" s="69">
        <f>+C56-15018.5</f>
        <v>37482.230000000003</v>
      </c>
      <c r="R56" s="68">
        <f>G56</f>
        <v>0</v>
      </c>
    </row>
    <row r="57" spans="1:21" s="70" customFormat="1" ht="12.95" customHeight="1">
      <c r="A57" s="19" t="s">
        <v>45</v>
      </c>
      <c r="B57" s="20" t="s">
        <v>46</v>
      </c>
      <c r="C57" s="19">
        <v>52769.790099999998</v>
      </c>
      <c r="D57" s="19">
        <v>1E-4</v>
      </c>
      <c r="E57" s="21">
        <f>+(C57-C$7)/C$8</f>
        <v>23.999630720157697</v>
      </c>
      <c r="F57" s="21">
        <f>ROUND(2*E57,0)/2</f>
        <v>24</v>
      </c>
      <c r="G57" s="21">
        <f>+C57-(C$7+F57*C$8)</f>
        <v>-4.1400000045541674E-3</v>
      </c>
      <c r="H57" s="21"/>
      <c r="I57" s="21"/>
      <c r="J57" s="21"/>
      <c r="K57" s="21">
        <f>+G57</f>
        <v>-4.1400000045541674E-3</v>
      </c>
      <c r="L57" s="21"/>
      <c r="M57" s="21"/>
      <c r="N57" s="21"/>
      <c r="O57" s="21">
        <f ca="1">+C$11+C$12*$F57</f>
        <v>-7.6361599821626975E-3</v>
      </c>
      <c r="P57" s="21">
        <f ca="1">+D$11+D$12*$F57</f>
        <v>-0.1691598895808841</v>
      </c>
      <c r="Q57" s="24">
        <f>+C57-15018.5</f>
        <v>37751.290099999998</v>
      </c>
      <c r="R57" s="21">
        <f>G57</f>
        <v>-4.1400000045541674E-3</v>
      </c>
      <c r="S57" s="21"/>
      <c r="T57" s="21"/>
      <c r="U57" s="21"/>
    </row>
    <row r="58" spans="1:21" s="70" customFormat="1" ht="12.95" customHeight="1">
      <c r="A58" s="19" t="s">
        <v>45</v>
      </c>
      <c r="B58" s="20" t="s">
        <v>46</v>
      </c>
      <c r="C58" s="19">
        <v>52814.635399999999</v>
      </c>
      <c r="D58" s="19">
        <v>2.9999999999999997E-4</v>
      </c>
      <c r="E58" s="21">
        <f>+(C58-C$7)/C$8</f>
        <v>27.999743109674863</v>
      </c>
      <c r="F58" s="21">
        <f>ROUND(2*E58,0)/2</f>
        <v>28</v>
      </c>
      <c r="G58" s="21">
        <f>+C58-(C$7+F58*C$8)</f>
        <v>-2.8800000072806142E-3</v>
      </c>
      <c r="H58" s="21"/>
      <c r="I58" s="21"/>
      <c r="J58" s="21"/>
      <c r="K58" s="21">
        <f>+G58</f>
        <v>-2.8800000072806142E-3</v>
      </c>
      <c r="L58" s="21"/>
      <c r="M58" s="21"/>
      <c r="N58" s="21"/>
      <c r="O58" s="21">
        <f ca="1">+C$11+C$12*$F58</f>
        <v>-7.5958596846911483E-3</v>
      </c>
      <c r="P58" s="21">
        <f ca="1">+D$11+D$12*$F58</f>
        <v>-0.16930523537850831</v>
      </c>
      <c r="Q58" s="24">
        <f>+C58-15018.5</f>
        <v>37796.135399999999</v>
      </c>
      <c r="R58" s="21">
        <f>G58</f>
        <v>-2.8800000072806142E-3</v>
      </c>
      <c r="S58" s="21"/>
      <c r="T58" s="21"/>
      <c r="U58" s="21"/>
    </row>
    <row r="59" spans="1:21" s="70" customFormat="1" ht="12.95" customHeight="1">
      <c r="A59" s="21" t="s">
        <v>47</v>
      </c>
      <c r="B59" s="27" t="s">
        <v>46</v>
      </c>
      <c r="C59" s="28">
        <v>53341.551509999998</v>
      </c>
      <c r="D59" s="28">
        <v>2.2000000000000001E-4</v>
      </c>
      <c r="E59" s="21">
        <f>+(C59-C$7)/C$8</f>
        <v>74.999621800354674</v>
      </c>
      <c r="F59" s="21">
        <f>ROUND(2*E59,0)/2</f>
        <v>75</v>
      </c>
      <c r="G59" s="21">
        <f>+C59-(C$7+F59*C$8)</f>
        <v>-4.2400000020279549E-3</v>
      </c>
      <c r="H59" s="21"/>
      <c r="I59" s="21"/>
      <c r="J59" s="21"/>
      <c r="K59" s="21">
        <f>+G59</f>
        <v>-4.2400000020279549E-3</v>
      </c>
      <c r="L59" s="21"/>
      <c r="M59" s="21"/>
      <c r="N59" s="21"/>
      <c r="O59" s="21">
        <f ca="1">+C$11+C$12*$F59</f>
        <v>-7.1223311894004406E-3</v>
      </c>
      <c r="P59" s="21">
        <f ca="1">+D$11+D$12*$F59</f>
        <v>-0.17101304850059262</v>
      </c>
      <c r="Q59" s="24">
        <f>+C59-15018.5</f>
        <v>38323.051509999998</v>
      </c>
      <c r="R59" s="21">
        <f>G59</f>
        <v>-4.2400000020279549E-3</v>
      </c>
      <c r="S59" s="21"/>
      <c r="T59" s="21"/>
      <c r="U59" s="21"/>
    </row>
    <row r="60" spans="1:21" s="70" customFormat="1" ht="12.95" customHeight="1">
      <c r="A60" s="9" t="s">
        <v>48</v>
      </c>
      <c r="B60" s="29" t="s">
        <v>46</v>
      </c>
      <c r="C60" s="9">
        <v>53341.552300000003</v>
      </c>
      <c r="D60" s="9">
        <v>1E-4</v>
      </c>
      <c r="E60" s="21">
        <f>+(C60-C$7)/C$8</f>
        <v>74.999692266798419</v>
      </c>
      <c r="F60" s="21">
        <f>ROUND(2*E60,0)/2</f>
        <v>75</v>
      </c>
      <c r="G60" s="21">
        <f>+C60-(C$7+F60*C$8)</f>
        <v>-3.4499999965191819E-3</v>
      </c>
      <c r="H60" s="21"/>
      <c r="I60" s="21"/>
      <c r="J60" s="21"/>
      <c r="K60" s="21">
        <f>+G60</f>
        <v>-3.4499999965191819E-3</v>
      </c>
      <c r="L60" s="21"/>
      <c r="M60" s="21"/>
      <c r="N60" s="21"/>
      <c r="O60" s="21">
        <f ca="1">+C$11+C$12*$F60</f>
        <v>-7.1223311894004406E-3</v>
      </c>
      <c r="P60" s="21">
        <f ca="1">+D$11+D$12*$F60</f>
        <v>-0.17101304850059262</v>
      </c>
      <c r="Q60" s="24">
        <f>+C60-15018.5</f>
        <v>38323.052300000003</v>
      </c>
      <c r="R60" s="21">
        <f>G60</f>
        <v>-3.4499999965191819E-3</v>
      </c>
      <c r="S60" s="21"/>
      <c r="T60" s="21"/>
      <c r="U60" s="21"/>
    </row>
    <row r="61" spans="1:21" s="70" customFormat="1" ht="12.95" customHeight="1">
      <c r="A61" s="21" t="s">
        <v>47</v>
      </c>
      <c r="B61" s="27" t="s">
        <v>46</v>
      </c>
      <c r="C61" s="28">
        <v>53464.872510000001</v>
      </c>
      <c r="D61" s="28">
        <v>1.2E-4</v>
      </c>
      <c r="E61" s="21">
        <f>+(C61-C$7)/C$8</f>
        <v>85.999611988571758</v>
      </c>
      <c r="F61" s="21">
        <f>ROUND(2*E61,0)/2</f>
        <v>86</v>
      </c>
      <c r="G61" s="21">
        <f>+C61-(C$7+F61*C$8)</f>
        <v>-4.3500000028871E-3</v>
      </c>
      <c r="H61" s="21"/>
      <c r="I61" s="21"/>
      <c r="J61" s="21"/>
      <c r="K61" s="21">
        <f>+G61</f>
        <v>-4.3500000028871E-3</v>
      </c>
      <c r="L61" s="21"/>
      <c r="M61" s="21"/>
      <c r="N61" s="21"/>
      <c r="O61" s="21">
        <f ca="1">+C$11+C$12*$F61</f>
        <v>-7.0115053713536791E-3</v>
      </c>
      <c r="P61" s="21">
        <f ca="1">+D$11+D$12*$F61</f>
        <v>-0.17141274944405918</v>
      </c>
      <c r="Q61" s="24">
        <f>+C61-15018.5</f>
        <v>38446.372510000001</v>
      </c>
      <c r="R61" s="21">
        <f>G61</f>
        <v>-4.3500000028871E-3</v>
      </c>
      <c r="S61" s="21"/>
      <c r="T61" s="21"/>
      <c r="U61" s="21"/>
    </row>
    <row r="62" spans="1:21" ht="12.95" customHeight="1">
      <c r="A62" s="21" t="s">
        <v>47</v>
      </c>
      <c r="B62" s="27" t="s">
        <v>49</v>
      </c>
      <c r="C62" s="28">
        <v>53503.927499999998</v>
      </c>
      <c r="D62" s="28">
        <v>4.0000000000000002E-4</v>
      </c>
      <c r="E62" s="21">
        <f>+(C62-C$7)/C$8</f>
        <v>89.483240136258445</v>
      </c>
      <c r="F62" s="21">
        <f>ROUND(2*E62,0)/2</f>
        <v>89.5</v>
      </c>
      <c r="G62" s="21">
        <f>+C62-(C$7+F62*C$8)</f>
        <v>-0.18789500000275439</v>
      </c>
      <c r="H62" s="21"/>
      <c r="I62" s="21"/>
      <c r="J62" s="21"/>
      <c r="K62" s="21">
        <f>+G62</f>
        <v>-0.18789500000275439</v>
      </c>
      <c r="L62" s="21"/>
      <c r="M62" s="21"/>
      <c r="N62" s="21"/>
      <c r="O62" s="21">
        <f ca="1">+C$11+C$12*$F62</f>
        <v>-6.9762426110660733E-3</v>
      </c>
      <c r="P62" s="21">
        <f ca="1">+D$11+D$12*$F62</f>
        <v>-0.17153992701698034</v>
      </c>
      <c r="Q62" s="24">
        <f>+C62-15018.5</f>
        <v>38485.427499999998</v>
      </c>
      <c r="R62" s="21"/>
      <c r="S62" s="21">
        <f>G62</f>
        <v>-0.18789500000275439</v>
      </c>
      <c r="T62" s="21"/>
      <c r="U62" s="21"/>
    </row>
    <row r="63" spans="1:21" ht="12.95" customHeight="1">
      <c r="A63" s="9" t="s">
        <v>51</v>
      </c>
      <c r="B63" s="29" t="s">
        <v>46</v>
      </c>
      <c r="C63" s="9">
        <v>53638.458079999997</v>
      </c>
      <c r="D63" s="9">
        <v>5.3E-3</v>
      </c>
      <c r="E63" s="21">
        <f>+(C63-C$7)/C$8</f>
        <v>101.48310277129299</v>
      </c>
      <c r="F63" s="21">
        <f>ROUND(2*E63,0)/2</f>
        <v>101.5</v>
      </c>
      <c r="G63" s="21">
        <f>+C63-(C$7+F63*C$8)</f>
        <v>-0.18943500000750646</v>
      </c>
      <c r="H63" s="21"/>
      <c r="I63" s="21"/>
      <c r="J63" s="21"/>
      <c r="K63" s="21">
        <f>+G63</f>
        <v>-0.18943500000750646</v>
      </c>
      <c r="L63" s="21"/>
      <c r="M63" s="21"/>
      <c r="N63" s="21"/>
      <c r="O63" s="21">
        <f ca="1">+C$11+C$12*$F63</f>
        <v>-6.855341718651424E-3</v>
      </c>
      <c r="P63" s="21">
        <f ca="1">+D$11+D$12*$F63</f>
        <v>-0.17197596440985294</v>
      </c>
      <c r="Q63" s="24">
        <f>+C63-15018.5</f>
        <v>38619.958079999997</v>
      </c>
      <c r="R63" s="21"/>
      <c r="S63" s="21">
        <f>G63</f>
        <v>-0.18943500000750646</v>
      </c>
      <c r="T63" s="21"/>
      <c r="U63" s="21"/>
    </row>
    <row r="64" spans="1:21" ht="12.95" customHeight="1">
      <c r="A64" s="9" t="s">
        <v>51</v>
      </c>
      <c r="B64" s="29" t="s">
        <v>46</v>
      </c>
      <c r="C64" s="9">
        <v>53638.458769999997</v>
      </c>
      <c r="D64" s="9">
        <v>5.4000000000000003E-3</v>
      </c>
      <c r="E64" s="21">
        <f>+(C64-C$7)/C$8</f>
        <v>101.48316431793337</v>
      </c>
      <c r="F64" s="21">
        <f>ROUND(2*E64,0)/2</f>
        <v>101.5</v>
      </c>
      <c r="G64" s="21">
        <f>+C64-(C$7+F64*C$8)</f>
        <v>-0.18874500000674743</v>
      </c>
      <c r="H64" s="21"/>
      <c r="I64" s="21"/>
      <c r="J64" s="21"/>
      <c r="K64" s="21">
        <f>+G64</f>
        <v>-0.18874500000674743</v>
      </c>
      <c r="L64" s="21"/>
      <c r="M64" s="21"/>
      <c r="N64" s="21"/>
      <c r="O64" s="21">
        <f ca="1">+C$11+C$12*$F64</f>
        <v>-6.855341718651424E-3</v>
      </c>
      <c r="P64" s="21">
        <f ca="1">+D$11+D$12*$F64</f>
        <v>-0.17197596440985294</v>
      </c>
      <c r="Q64" s="24">
        <f>+C64-15018.5</f>
        <v>38619.958769999997</v>
      </c>
      <c r="R64" s="21"/>
      <c r="S64" s="21">
        <f>G64</f>
        <v>-0.18874500000674743</v>
      </c>
      <c r="T64" s="21"/>
      <c r="U64" s="21"/>
    </row>
    <row r="65" spans="1:21" ht="12.95" customHeight="1">
      <c r="A65" s="9" t="s">
        <v>51</v>
      </c>
      <c r="B65" s="29" t="s">
        <v>46</v>
      </c>
      <c r="C65" s="9">
        <v>53638.459470000002</v>
      </c>
      <c r="D65" s="9">
        <v>5.1999999999999998E-3</v>
      </c>
      <c r="E65" s="21">
        <f>+(C65-C$7)/C$8</f>
        <v>101.48322675655436</v>
      </c>
      <c r="F65" s="21">
        <f>ROUND(2*E65,0)/2</f>
        <v>101.5</v>
      </c>
      <c r="G65" s="21">
        <f>+C65-(C$7+F65*C$8)</f>
        <v>-0.18804500000260305</v>
      </c>
      <c r="H65" s="21"/>
      <c r="I65" s="21"/>
      <c r="J65" s="21"/>
      <c r="K65" s="21">
        <f>+G65</f>
        <v>-0.18804500000260305</v>
      </c>
      <c r="L65" s="21"/>
      <c r="M65" s="21"/>
      <c r="N65" s="21"/>
      <c r="O65" s="21">
        <f ca="1">+C$11+C$12*$F65</f>
        <v>-6.855341718651424E-3</v>
      </c>
      <c r="P65" s="21">
        <f ca="1">+D$11+D$12*$F65</f>
        <v>-0.17197596440985294</v>
      </c>
      <c r="Q65" s="24">
        <f>+C65-15018.5</f>
        <v>38619.959470000002</v>
      </c>
      <c r="R65" s="21"/>
      <c r="S65" s="21">
        <f>G65</f>
        <v>-0.18804500000260305</v>
      </c>
      <c r="T65" s="21"/>
      <c r="U65" s="21"/>
    </row>
    <row r="66" spans="1:21" ht="12.95" customHeight="1">
      <c r="A66" s="9" t="s">
        <v>51</v>
      </c>
      <c r="B66" s="29" t="s">
        <v>46</v>
      </c>
      <c r="C66" s="9">
        <v>53638.460160000002</v>
      </c>
      <c r="D66" s="9">
        <v>5.3E-3</v>
      </c>
      <c r="E66" s="21">
        <f>+(C66-C$7)/C$8</f>
        <v>101.48328830319473</v>
      </c>
      <c r="F66" s="21">
        <f>ROUND(2*E66,0)/2</f>
        <v>101.5</v>
      </c>
      <c r="G66" s="21">
        <f>+C66-(C$7+F66*C$8)</f>
        <v>-0.18735500000184402</v>
      </c>
      <c r="H66" s="21"/>
      <c r="I66" s="21"/>
      <c r="J66" s="21"/>
      <c r="K66" s="21">
        <f>+G66</f>
        <v>-0.18735500000184402</v>
      </c>
      <c r="L66" s="21"/>
      <c r="M66" s="21"/>
      <c r="N66" s="21"/>
      <c r="O66" s="21">
        <f ca="1">+C$11+C$12*$F66</f>
        <v>-6.855341718651424E-3</v>
      </c>
      <c r="P66" s="21">
        <f ca="1">+D$11+D$12*$F66</f>
        <v>-0.17197596440985294</v>
      </c>
      <c r="Q66" s="24">
        <f>+C66-15018.5</f>
        <v>38619.960160000002</v>
      </c>
      <c r="R66" s="21"/>
      <c r="S66" s="21">
        <f>G66</f>
        <v>-0.18735500000184402</v>
      </c>
      <c r="T66" s="21"/>
      <c r="U66" s="21"/>
    </row>
    <row r="67" spans="1:21" ht="12.95" customHeight="1">
      <c r="A67" s="9" t="s">
        <v>53</v>
      </c>
      <c r="B67" s="29" t="s">
        <v>49</v>
      </c>
      <c r="C67" s="9">
        <v>54019.635900000001</v>
      </c>
      <c r="D67" s="9">
        <v>5.9999999999999995E-4</v>
      </c>
      <c r="E67" s="21">
        <f>+(C67-C$7)/C$8</f>
        <v>135.48341318043583</v>
      </c>
      <c r="F67" s="21">
        <f>ROUND(2*E67,0)/2</f>
        <v>135.5</v>
      </c>
      <c r="G67" s="21">
        <f>+C67-(C$7+F67*C$8)</f>
        <v>-0.18595500000083121</v>
      </c>
      <c r="H67" s="21"/>
      <c r="I67" s="21"/>
      <c r="K67" s="21">
        <f>+G67</f>
        <v>-0.18595500000083121</v>
      </c>
      <c r="L67" s="21"/>
      <c r="M67" s="21"/>
      <c r="N67" s="21"/>
      <c r="O67" s="21">
        <f ca="1">+C$11+C$12*$F67</f>
        <v>-6.5127891901432524E-3</v>
      </c>
      <c r="P67" s="21">
        <f ca="1">+D$11+D$12*$F67</f>
        <v>-0.17321140368965865</v>
      </c>
      <c r="Q67" s="24">
        <f>+C67-15018.5</f>
        <v>39001.135900000001</v>
      </c>
      <c r="R67" s="21"/>
      <c r="S67" s="21">
        <f>G67</f>
        <v>-0.18595500000083121</v>
      </c>
    </row>
    <row r="68" spans="1:21" ht="12.95" customHeight="1">
      <c r="A68" s="9" t="s">
        <v>53</v>
      </c>
      <c r="B68" s="29" t="s">
        <v>46</v>
      </c>
      <c r="C68" s="9">
        <v>54036.6322</v>
      </c>
      <c r="D68" s="9">
        <v>2.0000000000000001E-4</v>
      </c>
      <c r="E68" s="21">
        <f>+(C68-C$7)/C$8</f>
        <v>136.99944964815808</v>
      </c>
      <c r="F68" s="21">
        <f>ROUND(2*E68,0)/2</f>
        <v>137</v>
      </c>
      <c r="G68" s="21">
        <f>+C68-(C$7+F68*C$8)</f>
        <v>-6.1700000005657785E-3</v>
      </c>
      <c r="H68" s="21"/>
      <c r="I68" s="21"/>
      <c r="K68" s="21">
        <f>+G68</f>
        <v>-6.1700000005657785E-3</v>
      </c>
      <c r="L68" s="21"/>
      <c r="M68" s="21"/>
      <c r="N68" s="21"/>
      <c r="O68" s="21">
        <f ca="1">+C$11+C$12*$F68</f>
        <v>-6.4976765785914213E-3</v>
      </c>
      <c r="P68" s="21">
        <f ca="1">+D$11+D$12*$F68</f>
        <v>-0.17326590836376771</v>
      </c>
      <c r="Q68" s="24">
        <f>+C68-15018.5</f>
        <v>39018.1322</v>
      </c>
      <c r="R68" s="21">
        <f>G68</f>
        <v>-6.1700000005657785E-3</v>
      </c>
    </row>
    <row r="69" spans="1:21" ht="12.95" customHeight="1">
      <c r="A69" s="31" t="s">
        <v>50</v>
      </c>
      <c r="B69" s="32" t="s">
        <v>46</v>
      </c>
      <c r="C69" s="31">
        <v>54260.854299999999</v>
      </c>
      <c r="D69" s="31">
        <v>5.0000000000000001E-4</v>
      </c>
      <c r="E69" s="21">
        <f>+(C69-C$7)/C$8</f>
        <v>156.99961912441393</v>
      </c>
      <c r="F69" s="21">
        <f>ROUND(2*E69,0)/2</f>
        <v>157</v>
      </c>
      <c r="G69" s="21">
        <f>+C69-(C$7+F69*C$8)</f>
        <v>-4.27000000490807E-3</v>
      </c>
      <c r="H69" s="21"/>
      <c r="I69" s="21"/>
      <c r="J69" s="21"/>
      <c r="K69" s="21">
        <f>+G69</f>
        <v>-4.27000000490807E-3</v>
      </c>
      <c r="L69" s="21"/>
      <c r="M69" s="21"/>
      <c r="N69" s="21"/>
      <c r="O69" s="21">
        <f ca="1">+C$11+C$12*$F69</f>
        <v>-6.2961750912336736E-3</v>
      </c>
      <c r="P69" s="21">
        <f ca="1">+D$11+D$12*$F69</f>
        <v>-0.17399263735188872</v>
      </c>
      <c r="Q69" s="24">
        <f>+C69-15018.5</f>
        <v>39242.354299999999</v>
      </c>
      <c r="R69" s="21">
        <f>G69</f>
        <v>-4.27000000490807E-3</v>
      </c>
      <c r="S69" s="21"/>
      <c r="T69" s="21"/>
      <c r="U69" s="21"/>
    </row>
    <row r="70" spans="1:21" ht="12.95" customHeight="1">
      <c r="A70" s="31" t="s">
        <v>50</v>
      </c>
      <c r="B70" s="32" t="s">
        <v>46</v>
      </c>
      <c r="C70" s="31">
        <v>54305.698199999999</v>
      </c>
      <c r="D70" s="31">
        <v>2.9999999999999997E-4</v>
      </c>
      <c r="E70" s="21">
        <f>+(C70-C$7)/C$8</f>
        <v>160.9996066366898</v>
      </c>
      <c r="F70" s="21">
        <f>ROUND(2*E70,0)/2</f>
        <v>161</v>
      </c>
      <c r="G70" s="21">
        <f>+C70-(C$7+F70*C$8)</f>
        <v>-4.4100000013713725E-3</v>
      </c>
      <c r="H70" s="21"/>
      <c r="I70" s="21"/>
      <c r="J70" s="21"/>
      <c r="K70" s="21">
        <f>+G70</f>
        <v>-4.4100000013713725E-3</v>
      </c>
      <c r="L70" s="21"/>
      <c r="M70" s="21"/>
      <c r="N70" s="21"/>
      <c r="O70" s="21">
        <f ca="1">+C$11+C$12*$F70</f>
        <v>-6.2558747937621235E-3</v>
      </c>
      <c r="P70" s="21">
        <f ca="1">+D$11+D$12*$F70</f>
        <v>-0.1741379831495129</v>
      </c>
      <c r="Q70" s="24">
        <f>+C70-15018.5</f>
        <v>39287.198199999999</v>
      </c>
      <c r="R70" s="21">
        <f>G70</f>
        <v>-4.4100000013713725E-3</v>
      </c>
      <c r="S70" s="21"/>
      <c r="T70" s="21"/>
      <c r="U70" s="21"/>
    </row>
    <row r="71" spans="1:21" ht="12.95" customHeight="1">
      <c r="A71" s="31" t="s">
        <v>50</v>
      </c>
      <c r="B71" s="32" t="s">
        <v>49</v>
      </c>
      <c r="C71" s="31">
        <v>54344.750999999997</v>
      </c>
      <c r="D71" s="31">
        <v>5.9999999999999995E-4</v>
      </c>
      <c r="E71" s="21">
        <f>+(C71-C$7)/C$8</f>
        <v>164.4830394406921</v>
      </c>
      <c r="F71" s="21">
        <f>ROUND(2*E71,0)/2</f>
        <v>164.5</v>
      </c>
      <c r="G71" s="21">
        <f>+C71-(C$7+F71*C$8)</f>
        <v>-0.19014500000776025</v>
      </c>
      <c r="H71" s="21"/>
      <c r="I71" s="21"/>
      <c r="J71" s="21"/>
      <c r="K71" s="21">
        <f>+G71</f>
        <v>-0.19014500000776025</v>
      </c>
      <c r="L71" s="21"/>
      <c r="M71" s="21"/>
      <c r="N71" s="21"/>
      <c r="O71" s="21">
        <f ca="1">+C$11+C$12*$F71</f>
        <v>-6.2206120334745178E-3</v>
      </c>
      <c r="P71" s="21">
        <f ca="1">+D$11+D$12*$F71</f>
        <v>-0.17426516072243409</v>
      </c>
      <c r="Q71" s="24">
        <f>+C71-15018.5</f>
        <v>39326.250999999997</v>
      </c>
      <c r="R71" s="21"/>
      <c r="S71" s="21">
        <f>G71</f>
        <v>-0.19014500000776025</v>
      </c>
      <c r="T71" s="21"/>
      <c r="U71" s="21"/>
    </row>
    <row r="72" spans="1:21" ht="12.95" customHeight="1">
      <c r="A72" s="31" t="s">
        <v>50</v>
      </c>
      <c r="B72" s="32" t="s">
        <v>46</v>
      </c>
      <c r="C72" s="31">
        <v>54361.752500000002</v>
      </c>
      <c r="D72" s="31">
        <v>4.0000000000000002E-4</v>
      </c>
      <c r="E72" s="21">
        <f>+(C72-C$7)/C$8</f>
        <v>165.99953973816804</v>
      </c>
      <c r="F72" s="21">
        <f>ROUND(2*E72,0)/2</f>
        <v>166</v>
      </c>
      <c r="G72" s="21">
        <f>+C72-(C$7+F72*C$8)</f>
        <v>-5.1600000006146729E-3</v>
      </c>
      <c r="H72" s="21"/>
      <c r="I72" s="21"/>
      <c r="J72" s="21"/>
      <c r="K72" s="21">
        <f>+G72</f>
        <v>-5.1600000006146729E-3</v>
      </c>
      <c r="L72" s="21"/>
      <c r="M72" s="21"/>
      <c r="N72" s="21"/>
      <c r="O72" s="21">
        <f ca="1">+C$11+C$12*$F72</f>
        <v>-6.2054994219226866E-3</v>
      </c>
      <c r="P72" s="21">
        <f ca="1">+D$11+D$12*$F72</f>
        <v>-0.17431966539654314</v>
      </c>
      <c r="Q72" s="24">
        <f>+C72-15018.5</f>
        <v>39343.252500000002</v>
      </c>
      <c r="R72" s="21">
        <f>G72</f>
        <v>-5.1600000006146729E-3</v>
      </c>
      <c r="S72" s="21"/>
      <c r="T72" s="21"/>
      <c r="U72" s="21"/>
    </row>
    <row r="73" spans="1:21" ht="12.95" customHeight="1">
      <c r="A73" s="52" t="s">
        <v>256</v>
      </c>
      <c r="B73" s="56" t="s">
        <v>46</v>
      </c>
      <c r="C73" s="52">
        <v>54389.5933</v>
      </c>
      <c r="D73" s="52" t="s">
        <v>73</v>
      </c>
      <c r="E73" s="21">
        <f>+(C73-C$7)/C$8</f>
        <v>168.48288423612121</v>
      </c>
      <c r="F73" s="21">
        <f>ROUND(2*E73,0)/2</f>
        <v>168.5</v>
      </c>
      <c r="G73" s="21">
        <f>+C73-(C$7+F73*C$8)</f>
        <v>-0.19188500000018394</v>
      </c>
      <c r="H73" s="21"/>
      <c r="J73" s="21"/>
      <c r="K73" s="21">
        <f>+G73</f>
        <v>-0.19188500000018394</v>
      </c>
      <c r="L73" s="21"/>
      <c r="M73" s="21"/>
      <c r="N73" s="21"/>
      <c r="O73" s="21">
        <f ca="1">+C$11+C$12*$F73</f>
        <v>-6.1803117360029686E-3</v>
      </c>
      <c r="P73" s="21">
        <f ca="1">+D$11+D$12*$F73</f>
        <v>-0.17441050652005827</v>
      </c>
      <c r="Q73" s="24">
        <f>+C73-15018.5</f>
        <v>39371.0933</v>
      </c>
      <c r="S73" s="21">
        <f>G73</f>
        <v>-0.19188500000018394</v>
      </c>
    </row>
    <row r="74" spans="1:21" ht="12.95" customHeight="1">
      <c r="A74" s="31" t="s">
        <v>50</v>
      </c>
      <c r="B74" s="32" t="s">
        <v>46</v>
      </c>
      <c r="C74" s="31">
        <v>54406.597199999997</v>
      </c>
      <c r="D74" s="31">
        <v>2.9999999999999997E-4</v>
      </c>
      <c r="E74" s="21">
        <f>+(C74-C$7)/C$8</f>
        <v>169.99959860886693</v>
      </c>
      <c r="F74" s="21">
        <f>ROUND(2*E74,0)/2</f>
        <v>170</v>
      </c>
      <c r="G74" s="21">
        <f>+C74-(C$7+F74*C$8)</f>
        <v>-4.5000000100117177E-3</v>
      </c>
      <c r="H74" s="21"/>
      <c r="I74" s="21"/>
      <c r="J74" s="21"/>
      <c r="K74" s="21">
        <f>+G74</f>
        <v>-4.5000000100117177E-3</v>
      </c>
      <c r="L74" s="21"/>
      <c r="M74" s="21"/>
      <c r="N74" s="21"/>
      <c r="O74" s="21">
        <f ca="1">+C$11+C$12*$F74</f>
        <v>-6.1651991244511374E-3</v>
      </c>
      <c r="P74" s="21">
        <f ca="1">+D$11+D$12*$F74</f>
        <v>-0.17446501119416735</v>
      </c>
      <c r="Q74" s="24">
        <f>+C74-15018.5</f>
        <v>39388.097199999997</v>
      </c>
      <c r="R74" s="21">
        <f>G74</f>
        <v>-4.5000000100117177E-3</v>
      </c>
      <c r="S74" s="21"/>
      <c r="T74" s="21"/>
      <c r="U74" s="21"/>
    </row>
    <row r="75" spans="1:21" ht="12.95" customHeight="1">
      <c r="A75" s="31" t="s">
        <v>50</v>
      </c>
      <c r="B75" s="32" t="s">
        <v>46</v>
      </c>
      <c r="C75" s="31">
        <v>54406.597600000001</v>
      </c>
      <c r="D75" s="31">
        <v>2.0000000000000001E-4</v>
      </c>
      <c r="E75" s="21">
        <f>+(C75-C$7)/C$8</f>
        <v>169.99963428807911</v>
      </c>
      <c r="F75" s="21">
        <f>ROUND(2*E75,0)/2</f>
        <v>170</v>
      </c>
      <c r="G75" s="21">
        <f>+C75-(C$7+F75*C$8)</f>
        <v>-4.1000000055646524E-3</v>
      </c>
      <c r="H75" s="21"/>
      <c r="I75" s="21"/>
      <c r="J75" s="21"/>
      <c r="K75" s="21">
        <f>+G75</f>
        <v>-4.1000000055646524E-3</v>
      </c>
      <c r="L75" s="21"/>
      <c r="M75" s="21"/>
      <c r="N75" s="21"/>
      <c r="O75" s="21">
        <f ca="1">+C$11+C$12*$F75</f>
        <v>-6.1651991244511374E-3</v>
      </c>
      <c r="P75" s="21">
        <f ca="1">+D$11+D$12*$F75</f>
        <v>-0.17446501119416735</v>
      </c>
      <c r="Q75" s="24">
        <f>+C75-15018.5</f>
        <v>39388.097600000001</v>
      </c>
      <c r="R75" s="21">
        <f>G75</f>
        <v>-4.1000000055646524E-3</v>
      </c>
      <c r="S75" s="21"/>
      <c r="T75" s="21"/>
      <c r="U75" s="21"/>
    </row>
    <row r="76" spans="1:21" ht="12.95" customHeight="1">
      <c r="A76" s="31" t="s">
        <v>50</v>
      </c>
      <c r="B76" s="32" t="s">
        <v>49</v>
      </c>
      <c r="C76" s="31">
        <v>54613.816299999999</v>
      </c>
      <c r="D76" s="31">
        <v>4.0000000000000002E-4</v>
      </c>
      <c r="E76" s="21">
        <f>+(C76-C$7)/C$8</f>
        <v>188.48313399060348</v>
      </c>
      <c r="F76" s="21">
        <f>ROUND(2*E76,0)/2</f>
        <v>188.5</v>
      </c>
      <c r="G76" s="21">
        <f>+C76-(C$7+F76*C$8)</f>
        <v>-0.18908500000543427</v>
      </c>
      <c r="H76" s="21"/>
      <c r="I76" s="21"/>
      <c r="J76" s="21"/>
      <c r="K76" s="21">
        <f>+G76</f>
        <v>-0.18908500000543427</v>
      </c>
      <c r="L76" s="21"/>
      <c r="M76" s="21"/>
      <c r="N76" s="21"/>
      <c r="O76" s="21">
        <f ca="1">+C$11+C$12*$F76</f>
        <v>-5.9788102486452201E-3</v>
      </c>
      <c r="P76" s="21">
        <f ca="1">+D$11+D$12*$F76</f>
        <v>-0.17513723550817928</v>
      </c>
      <c r="Q76" s="24">
        <f>+C76-15018.5</f>
        <v>39595.316299999999</v>
      </c>
      <c r="R76" s="21"/>
      <c r="S76" s="21">
        <f>G76</f>
        <v>-0.18908500000543427</v>
      </c>
      <c r="T76" s="21"/>
      <c r="U76" s="21"/>
    </row>
    <row r="77" spans="1:21" ht="12.95" customHeight="1">
      <c r="A77" s="31" t="s">
        <v>50</v>
      </c>
      <c r="B77" s="32" t="s">
        <v>46</v>
      </c>
      <c r="C77" s="31">
        <v>54731.716</v>
      </c>
      <c r="D77" s="31">
        <v>2.0000000000000001E-4</v>
      </c>
      <c r="E77" s="21">
        <f>+(C77-C$7)/C$8</f>
        <v>198.99955490183285</v>
      </c>
      <c r="F77" s="21">
        <f>ROUND(2*E77,0)/2</f>
        <v>199</v>
      </c>
      <c r="G77" s="21">
        <f>+C77-(C$7+F77*C$8)</f>
        <v>-4.9900000012712553E-3</v>
      </c>
      <c r="H77" s="21"/>
      <c r="I77" s="21"/>
      <c r="J77" s="21"/>
      <c r="K77" s="21">
        <f>+G77</f>
        <v>-4.9900000012712553E-3</v>
      </c>
      <c r="L77" s="21"/>
      <c r="M77" s="21"/>
      <c r="N77" s="21"/>
      <c r="O77" s="21">
        <f ca="1">+C$11+C$12*$F77</f>
        <v>-5.8730219677824028E-3</v>
      </c>
      <c r="P77" s="21">
        <f ca="1">+D$11+D$12*$F77</f>
        <v>-0.17551876822694279</v>
      </c>
      <c r="Q77" s="24">
        <f>+C77-15018.5</f>
        <v>39713.216</v>
      </c>
      <c r="R77" s="21">
        <f>G77</f>
        <v>-4.9900000012712553E-3</v>
      </c>
      <c r="S77" s="21"/>
      <c r="T77" s="21"/>
      <c r="U77" s="21"/>
    </row>
    <row r="78" spans="1:21" ht="12.95" customHeight="1">
      <c r="A78" s="31" t="s">
        <v>50</v>
      </c>
      <c r="B78" s="32" t="s">
        <v>49</v>
      </c>
      <c r="C78" s="31">
        <v>54938.932500000003</v>
      </c>
      <c r="D78" s="31">
        <v>1.1999999999999999E-3</v>
      </c>
      <c r="E78" s="21">
        <f>+(C78-C$7)/C$8</f>
        <v>217.48285836869286</v>
      </c>
      <c r="F78" s="21">
        <f>ROUND(2*E78,0)/2</f>
        <v>217.5</v>
      </c>
      <c r="G78" s="21">
        <f>+C78-(C$7+F78*C$8)</f>
        <v>-0.19217500000377186</v>
      </c>
      <c r="H78" s="21"/>
      <c r="I78" s="21"/>
      <c r="J78" s="21"/>
      <c r="K78" s="21">
        <f>+G78</f>
        <v>-0.19217500000377186</v>
      </c>
      <c r="L78" s="21"/>
      <c r="M78" s="21"/>
      <c r="N78" s="21"/>
      <c r="O78" s="21">
        <f ca="1">+C$11+C$12*$F78</f>
        <v>-5.6866330919764854E-3</v>
      </c>
      <c r="P78" s="21">
        <f ca="1">+D$11+D$12*$F78</f>
        <v>-0.17619099254095472</v>
      </c>
      <c r="Q78" s="24">
        <f>+C78-15018.5</f>
        <v>39920.432500000003</v>
      </c>
      <c r="R78" s="21"/>
      <c r="S78" s="21">
        <f>G78</f>
        <v>-0.19217500000377186</v>
      </c>
      <c r="T78" s="21"/>
      <c r="U78" s="21"/>
    </row>
    <row r="79" spans="1:21" ht="12.95" customHeight="1">
      <c r="A79" s="9" t="s">
        <v>54</v>
      </c>
      <c r="B79" s="29" t="s">
        <v>46</v>
      </c>
      <c r="C79" s="9">
        <v>55034.412600000003</v>
      </c>
      <c r="D79" s="9">
        <v>1E-4</v>
      </c>
      <c r="E79" s="21">
        <f>+(C79-C$7)/C$8</f>
        <v>225.9994951391534</v>
      </c>
      <c r="F79" s="21">
        <f>ROUND(2*E79,0)/2</f>
        <v>226</v>
      </c>
      <c r="G79" s="21">
        <f>+C79-(C$7+F79*C$8)</f>
        <v>-5.6600000025355257E-3</v>
      </c>
      <c r="H79" s="21"/>
      <c r="I79" s="21"/>
      <c r="J79" s="21">
        <f>+G79</f>
        <v>-5.6600000025355257E-3</v>
      </c>
      <c r="K79" s="21"/>
      <c r="L79" s="21"/>
      <c r="M79" s="21"/>
      <c r="N79" s="21"/>
      <c r="O79" s="21">
        <f ca="1">+C$11+C$12*$F79</f>
        <v>-5.6009949598494427E-3</v>
      </c>
      <c r="P79" s="21">
        <f ca="1">+D$11+D$12*$F79</f>
        <v>-0.17649985236090612</v>
      </c>
      <c r="Q79" s="24">
        <f>+C79-15018.5</f>
        <v>40015.912600000003</v>
      </c>
      <c r="R79" s="21">
        <f>G79</f>
        <v>-5.6600000025355257E-3</v>
      </c>
    </row>
    <row r="80" spans="1:21" ht="12.95" customHeight="1">
      <c r="A80" s="52" t="s">
        <v>280</v>
      </c>
      <c r="B80" s="56" t="s">
        <v>46</v>
      </c>
      <c r="C80" s="52">
        <v>55034.413800000002</v>
      </c>
      <c r="D80" s="52" t="s">
        <v>73</v>
      </c>
      <c r="E80" s="21">
        <f>+(C80-C$7)/C$8</f>
        <v>225.99960217678861</v>
      </c>
      <c r="F80" s="21">
        <f>ROUND(2*E80,0)/2</f>
        <v>226</v>
      </c>
      <c r="G80" s="21">
        <f>+C80-(C$7+F80*C$8)</f>
        <v>-4.4600000037462451E-3</v>
      </c>
      <c r="H80" s="21"/>
      <c r="J80" s="21"/>
      <c r="K80" s="21">
        <f>+G80</f>
        <v>-4.4600000037462451E-3</v>
      </c>
      <c r="L80" s="21"/>
      <c r="M80" s="21"/>
      <c r="N80" s="21"/>
      <c r="O80" s="21">
        <f ca="1">+C$11+C$12*$F80</f>
        <v>-5.6009949598494427E-3</v>
      </c>
      <c r="P80" s="21">
        <f ca="1">+D$11+D$12*$F80</f>
        <v>-0.17649985236090612</v>
      </c>
      <c r="Q80" s="24">
        <f>+C80-15018.5</f>
        <v>40015.913800000002</v>
      </c>
      <c r="R80" s="21">
        <f>G80</f>
        <v>-4.4600000037462451E-3</v>
      </c>
    </row>
    <row r="81" spans="1:21" ht="12.95" customHeight="1">
      <c r="A81" s="33" t="s">
        <v>52</v>
      </c>
      <c r="B81" s="34" t="s">
        <v>49</v>
      </c>
      <c r="C81" s="35">
        <v>55258.632689999999</v>
      </c>
      <c r="D81" s="35">
        <v>2.0000000000000001E-4</v>
      </c>
      <c r="E81" s="21">
        <f>+(C81-C$7)/C$8</f>
        <v>245.99948532736974</v>
      </c>
      <c r="F81" s="21">
        <f>ROUND(2*E81,0)/2</f>
        <v>246</v>
      </c>
      <c r="G81" s="21">
        <f>+C81-(C$7+F81*C$8)</f>
        <v>-5.7700000033946708E-3</v>
      </c>
      <c r="H81" s="21"/>
      <c r="I81" s="21"/>
      <c r="J81" s="21"/>
      <c r="K81" s="21">
        <f>+G81</f>
        <v>-5.7700000033946708E-3</v>
      </c>
      <c r="L81" s="21"/>
      <c r="M81" s="21"/>
      <c r="N81" s="21"/>
      <c r="O81" s="21">
        <f ca="1">+C$11+C$12*$F81</f>
        <v>-5.3994934724916951E-3</v>
      </c>
      <c r="P81" s="21">
        <f ca="1">+D$11+D$12*$F81</f>
        <v>-0.17722658134902713</v>
      </c>
      <c r="Q81" s="24">
        <f>+C81-15018.5</f>
        <v>40240.132689999999</v>
      </c>
      <c r="R81" s="21">
        <f>G81</f>
        <v>-5.7700000033946708E-3</v>
      </c>
    </row>
    <row r="82" spans="1:21" ht="12.95" customHeight="1">
      <c r="A82" s="52" t="s">
        <v>330</v>
      </c>
      <c r="B82" s="56" t="s">
        <v>46</v>
      </c>
      <c r="C82" s="52">
        <v>55370.742599999998</v>
      </c>
      <c r="D82" s="52" t="s">
        <v>73</v>
      </c>
      <c r="E82" s="21">
        <f>+(C82-C$7)/C$8</f>
        <v>255.99946837974406</v>
      </c>
      <c r="F82" s="21">
        <f>ROUND(2*E82,0)/2</f>
        <v>256</v>
      </c>
      <c r="G82" s="21">
        <f>+C82-(C$7+F82*C$8)</f>
        <v>-5.9600000022328459E-3</v>
      </c>
      <c r="H82" s="21"/>
      <c r="I82" s="21"/>
      <c r="J82" s="21"/>
      <c r="K82" s="21">
        <f>+G82</f>
        <v>-5.9600000022328459E-3</v>
      </c>
      <c r="L82" s="21"/>
      <c r="M82" s="21"/>
      <c r="N82" s="21"/>
      <c r="O82" s="21">
        <f ca="1">+C$11+C$12*$F82</f>
        <v>-5.2987427288128212E-3</v>
      </c>
      <c r="P82" s="21">
        <f ca="1">+D$11+D$12*$F82</f>
        <v>-0.17758994584308763</v>
      </c>
      <c r="Q82" s="24">
        <f>+C82-15018.5</f>
        <v>40352.242599999998</v>
      </c>
      <c r="R82" s="21">
        <f>G82</f>
        <v>-5.9600000022328459E-3</v>
      </c>
    </row>
    <row r="83" spans="1:21" ht="12.95" customHeight="1">
      <c r="A83" s="52" t="s">
        <v>330</v>
      </c>
      <c r="B83" s="56" t="s">
        <v>46</v>
      </c>
      <c r="C83" s="52">
        <v>55370.743300000002</v>
      </c>
      <c r="D83" s="52" t="s">
        <v>73</v>
      </c>
      <c r="E83" s="21">
        <f>+(C83-C$7)/C$8</f>
        <v>255.99953081836506</v>
      </c>
      <c r="F83" s="21">
        <f>ROUND(2*E83,0)/2</f>
        <v>256</v>
      </c>
      <c r="G83" s="21">
        <f>+C83-(C$7+F83*C$8)</f>
        <v>-5.2599999980884604E-3</v>
      </c>
      <c r="H83" s="21"/>
      <c r="I83" s="21"/>
      <c r="J83" s="21"/>
      <c r="K83" s="21">
        <f>+G83</f>
        <v>-5.2599999980884604E-3</v>
      </c>
      <c r="L83" s="21"/>
      <c r="M83" s="21"/>
      <c r="N83" s="21"/>
      <c r="O83" s="21">
        <f ca="1">+C$11+C$12*$F83</f>
        <v>-5.2987427288128212E-3</v>
      </c>
      <c r="P83" s="21">
        <f ca="1">+D$11+D$12*$F83</f>
        <v>-0.17758994584308763</v>
      </c>
      <c r="Q83" s="24">
        <f>+C83-15018.5</f>
        <v>40352.243300000002</v>
      </c>
      <c r="R83" s="21">
        <f>G83</f>
        <v>-5.2599999980884604E-3</v>
      </c>
    </row>
    <row r="84" spans="1:21" ht="12.95" customHeight="1">
      <c r="A84" s="52" t="s">
        <v>330</v>
      </c>
      <c r="B84" s="56" t="s">
        <v>46</v>
      </c>
      <c r="C84" s="52">
        <v>55471.641499999998</v>
      </c>
      <c r="D84" s="52" t="s">
        <v>73</v>
      </c>
      <c r="E84" s="21">
        <f>+(C84-C$7)/C$8</f>
        <v>264.99945143211852</v>
      </c>
      <c r="F84" s="21">
        <f>ROUND(2*E84,0)/2</f>
        <v>265</v>
      </c>
      <c r="G84" s="21">
        <f>+C84-(C$7+F84*C$8)</f>
        <v>-6.1500000083469786E-3</v>
      </c>
      <c r="H84" s="21"/>
      <c r="I84" s="21"/>
      <c r="J84" s="21"/>
      <c r="K84" s="21">
        <f>+G84</f>
        <v>-6.1500000083469786E-3</v>
      </c>
      <c r="L84" s="21"/>
      <c r="M84" s="21"/>
      <c r="N84" s="21"/>
      <c r="O84" s="21">
        <f ca="1">+C$11+C$12*$F84</f>
        <v>-5.2080670595018343E-3</v>
      </c>
      <c r="P84" s="21">
        <f ca="1">+D$11+D$12*$F84</f>
        <v>-0.17791697388774208</v>
      </c>
      <c r="Q84" s="24">
        <f>+C84-15018.5</f>
        <v>40453.141499999998</v>
      </c>
      <c r="R84" s="21">
        <f>G84</f>
        <v>-6.1500000083469786E-3</v>
      </c>
    </row>
    <row r="85" spans="1:21" ht="12.95" customHeight="1">
      <c r="A85" s="52" t="s">
        <v>330</v>
      </c>
      <c r="B85" s="56" t="s">
        <v>46</v>
      </c>
      <c r="C85" s="52">
        <v>55471.642200000002</v>
      </c>
      <c r="D85" s="52" t="s">
        <v>73</v>
      </c>
      <c r="E85" s="21">
        <f>+(C85-C$7)/C$8</f>
        <v>264.99951387073946</v>
      </c>
      <c r="F85" s="21">
        <f>ROUND(2*E85,0)/2</f>
        <v>265</v>
      </c>
      <c r="G85" s="21">
        <f>+C85-(C$7+F85*C$8)</f>
        <v>-5.4500000042025931E-3</v>
      </c>
      <c r="H85" s="21"/>
      <c r="I85" s="21"/>
      <c r="J85" s="21"/>
      <c r="K85" s="21">
        <f>+G85</f>
        <v>-5.4500000042025931E-3</v>
      </c>
      <c r="L85" s="21"/>
      <c r="M85" s="21"/>
      <c r="N85" s="21"/>
      <c r="O85" s="21">
        <f ca="1">+C$11+C$12*$F85</f>
        <v>-5.2080670595018343E-3</v>
      </c>
      <c r="P85" s="21">
        <f ca="1">+D$11+D$12*$F85</f>
        <v>-0.17791697388774208</v>
      </c>
      <c r="Q85" s="24">
        <f>+C85-15018.5</f>
        <v>40453.142200000002</v>
      </c>
      <c r="R85" s="21">
        <f>G85</f>
        <v>-5.4500000042025931E-3</v>
      </c>
    </row>
    <row r="86" spans="1:21" ht="12.95" customHeight="1">
      <c r="A86" s="9" t="s">
        <v>56</v>
      </c>
      <c r="B86" s="29" t="s">
        <v>46</v>
      </c>
      <c r="C86" s="9">
        <v>55695.860999999997</v>
      </c>
      <c r="D86" s="9">
        <v>2.0000000000000001E-4</v>
      </c>
      <c r="E86" s="21">
        <f>+(C86-C$7)/C$8</f>
        <v>284.9993889934978</v>
      </c>
      <c r="F86" s="21">
        <f>ROUND(2*E86,0)/2</f>
        <v>285</v>
      </c>
      <c r="G86" s="21">
        <f>+C86-(C$7+F86*C$8)</f>
        <v>-6.8500000052154064E-3</v>
      </c>
      <c r="H86" s="21"/>
      <c r="I86" s="21"/>
      <c r="J86" s="21"/>
      <c r="K86" s="21">
        <f>+G86</f>
        <v>-6.8500000052154064E-3</v>
      </c>
      <c r="L86" s="21"/>
      <c r="M86" s="21"/>
      <c r="N86" s="21"/>
      <c r="O86" s="21">
        <f ca="1">+C$11+C$12*$F86</f>
        <v>-5.0065655721440866E-3</v>
      </c>
      <c r="P86" s="21">
        <f ca="1">+D$11+D$12*$F86</f>
        <v>-0.17864370287586306</v>
      </c>
      <c r="Q86" s="24">
        <f>+C86-15018.5</f>
        <v>40677.360999999997</v>
      </c>
      <c r="R86" s="21">
        <f>G86</f>
        <v>-6.8500000052154064E-3</v>
      </c>
    </row>
    <row r="87" spans="1:21" ht="12.95" customHeight="1">
      <c r="A87" s="9" t="s">
        <v>55</v>
      </c>
      <c r="B87" s="29" t="s">
        <v>46</v>
      </c>
      <c r="C87" s="9">
        <v>55695.861499999999</v>
      </c>
      <c r="D87" s="9">
        <v>2.9999999999999997E-4</v>
      </c>
      <c r="E87" s="21">
        <f>+(C87-C$7)/C$8</f>
        <v>284.99943359251273</v>
      </c>
      <c r="F87" s="21">
        <f>ROUND(2*E87,0)/2</f>
        <v>285</v>
      </c>
      <c r="G87" s="21">
        <f>+C87-(C$7+F87*C$8)</f>
        <v>-6.3500000032945536E-3</v>
      </c>
      <c r="H87" s="21"/>
      <c r="I87" s="21"/>
      <c r="J87" s="21"/>
      <c r="K87" s="21">
        <f>+G87</f>
        <v>-6.3500000032945536E-3</v>
      </c>
      <c r="L87" s="21"/>
      <c r="M87" s="21"/>
      <c r="N87" s="21"/>
      <c r="O87" s="21">
        <f ca="1">+C$11+C$12*$F87</f>
        <v>-5.0065655721440866E-3</v>
      </c>
      <c r="P87" s="21">
        <f ca="1">+D$11+D$12*$F87</f>
        <v>-0.17864370287586306</v>
      </c>
      <c r="Q87" s="24">
        <f>+C87-15018.5</f>
        <v>40677.361499999999</v>
      </c>
      <c r="R87" s="21">
        <f>G87</f>
        <v>-6.3500000032945536E-3</v>
      </c>
    </row>
    <row r="88" spans="1:21" ht="12.95" customHeight="1">
      <c r="A88" s="9" t="s">
        <v>56</v>
      </c>
      <c r="B88" s="29" t="s">
        <v>46</v>
      </c>
      <c r="C88" s="9">
        <v>55779.7569</v>
      </c>
      <c r="D88" s="9">
        <v>1.1000000000000001E-3</v>
      </c>
      <c r="E88" s="36">
        <f>+(C88-C$7)/C$8</f>
        <v>292.48273795135293</v>
      </c>
      <c r="F88" s="36">
        <f>ROUND(2*E88,0)/2</f>
        <v>292.5</v>
      </c>
      <c r="G88" s="21">
        <f>+C88-(C$7+F88*C$8)</f>
        <v>-0.1935250000024098</v>
      </c>
      <c r="H88" s="21"/>
      <c r="I88" s="21"/>
      <c r="J88" s="21"/>
      <c r="K88" s="21">
        <f>+G88</f>
        <v>-0.1935250000024098</v>
      </c>
      <c r="L88" s="21"/>
      <c r="M88" s="21"/>
      <c r="N88" s="21"/>
      <c r="O88" s="21">
        <f ca="1">+C$11+C$12*$F88</f>
        <v>-4.9310025143849308E-3</v>
      </c>
      <c r="P88" s="21">
        <f ca="1">+D$11+D$12*$F88</f>
        <v>-0.17891622624640843</v>
      </c>
      <c r="Q88" s="24">
        <f>+C88-15018.5</f>
        <v>40761.2569</v>
      </c>
      <c r="R88" s="21"/>
      <c r="S88" s="21">
        <f>G88</f>
        <v>-0.1935250000024098</v>
      </c>
    </row>
    <row r="89" spans="1:21" ht="12.95" customHeight="1">
      <c r="A89" s="9" t="s">
        <v>56</v>
      </c>
      <c r="B89" s="29" t="s">
        <v>46</v>
      </c>
      <c r="C89" s="9">
        <v>55824.607000000004</v>
      </c>
      <c r="D89" s="9">
        <v>5.0000000000000001E-4</v>
      </c>
      <c r="E89" s="36">
        <f>+(C89-C$7)/C$8</f>
        <v>296.48327849141162</v>
      </c>
      <c r="F89" s="36">
        <f>ROUND(2*E89,0)/2</f>
        <v>296.5</v>
      </c>
      <c r="G89" s="21">
        <f>+C89-(C$7+F89*C$8)</f>
        <v>-0.18746500000270316</v>
      </c>
      <c r="H89" s="21"/>
      <c r="I89" s="21"/>
      <c r="J89" s="21"/>
      <c r="K89" s="21">
        <f>+G89</f>
        <v>-0.18746500000270316</v>
      </c>
      <c r="L89" s="21"/>
      <c r="M89" s="21"/>
      <c r="N89" s="21"/>
      <c r="O89" s="21">
        <f ca="1">+C$11+C$12*$F89</f>
        <v>-4.8907022169133816E-3</v>
      </c>
      <c r="P89" s="21">
        <f ca="1">+D$11+D$12*$F89</f>
        <v>-0.17906157204403264</v>
      </c>
      <c r="Q89" s="24">
        <f>+C89-15018.5</f>
        <v>40806.107000000004</v>
      </c>
      <c r="R89" s="21"/>
      <c r="S89" s="21">
        <f>G89</f>
        <v>-0.18746500000270316</v>
      </c>
    </row>
    <row r="90" spans="1:21" ht="0" hidden="1" customHeight="1">
      <c r="A90" s="59" t="s">
        <v>58</v>
      </c>
      <c r="B90" s="60" t="s">
        <v>49</v>
      </c>
      <c r="C90" s="61">
        <v>55830.39314</v>
      </c>
      <c r="D90" s="61">
        <v>2.0000000000000001E-4</v>
      </c>
      <c r="E90" s="21">
        <f>+(C90-C$7)/C$8</f>
        <v>296.9993907774587</v>
      </c>
      <c r="F90" s="21">
        <f>ROUND(2*E90,0)/2</f>
        <v>297</v>
      </c>
      <c r="G90" s="21">
        <f>+C90-(C$7+F90*C$8)</f>
        <v>-6.8300000057206489E-3</v>
      </c>
      <c r="H90" s="21"/>
      <c r="I90" s="21"/>
      <c r="J90" s="21"/>
      <c r="K90" s="21">
        <f>+G90</f>
        <v>-6.8300000057206489E-3</v>
      </c>
      <c r="L90" s="21"/>
      <c r="M90" s="21"/>
      <c r="N90" s="21"/>
      <c r="O90" s="21">
        <f ca="1">+C$11+C$12*$F90</f>
        <v>-4.8856646797294373E-3</v>
      </c>
      <c r="P90" s="21">
        <f ca="1">+D$11+D$12*$F90</f>
        <v>-0.17907974026873566</v>
      </c>
      <c r="Q90" s="24">
        <f>+C90-15018.5</f>
        <v>40811.89314</v>
      </c>
      <c r="R90" s="21">
        <f>G90</f>
        <v>-6.8300000057206489E-3</v>
      </c>
    </row>
    <row r="91" spans="1:21" ht="12.95" customHeight="1">
      <c r="A91" s="61" t="s">
        <v>57</v>
      </c>
      <c r="B91" s="60" t="s">
        <v>49</v>
      </c>
      <c r="C91" s="61">
        <v>56048.828000000001</v>
      </c>
      <c r="D91" s="61">
        <v>8.0000000000000002E-3</v>
      </c>
      <c r="E91" s="36">
        <f>+(C91-C$7)/C$8</f>
        <v>316.48334984983495</v>
      </c>
      <c r="F91" s="36">
        <f>ROUND(2*E91,0)/2</f>
        <v>316.5</v>
      </c>
      <c r="G91" s="68">
        <f>+C91-(C$7+F91*C$8)</f>
        <v>-0.18666500000108499</v>
      </c>
      <c r="H91" s="68"/>
      <c r="I91" s="68"/>
      <c r="J91" s="68"/>
      <c r="K91" s="68">
        <f>+G91</f>
        <v>-0.18666500000108499</v>
      </c>
      <c r="L91" s="68"/>
      <c r="M91" s="68"/>
      <c r="N91" s="68"/>
      <c r="O91" s="68">
        <f ca="1">+C$11+C$12*$F91</f>
        <v>-4.6892007295556331E-3</v>
      </c>
      <c r="P91" s="68">
        <f ca="1">+D$11+D$12*$F91</f>
        <v>-0.17978830103215362</v>
      </c>
      <c r="Q91" s="69">
        <f>+C91-15018.5</f>
        <v>41030.328000000001</v>
      </c>
      <c r="R91" s="70"/>
      <c r="S91" s="68">
        <f>G91</f>
        <v>-0.18666500000108499</v>
      </c>
      <c r="T91" s="70"/>
      <c r="U91" s="70"/>
    </row>
    <row r="92" spans="1:21" ht="12.95" customHeight="1">
      <c r="A92" s="33" t="s">
        <v>58</v>
      </c>
      <c r="B92" s="34" t="s">
        <v>49</v>
      </c>
      <c r="C92" s="35">
        <v>56155.514109999996</v>
      </c>
      <c r="D92" s="35">
        <v>1E-3</v>
      </c>
      <c r="E92" s="68">
        <f>+(C92-C$7)/C$8</f>
        <v>325.99954063014781</v>
      </c>
      <c r="F92" s="68">
        <f>ROUND(2*E92,0)/2</f>
        <v>326</v>
      </c>
      <c r="G92" s="68">
        <f>+C92-(C$7+F92*C$8)</f>
        <v>-5.150000004505273E-3</v>
      </c>
      <c r="H92" s="68"/>
      <c r="I92" s="68"/>
      <c r="J92" s="68"/>
      <c r="K92" s="68">
        <f>+G92</f>
        <v>-5.150000004505273E-3</v>
      </c>
      <c r="L92" s="68"/>
      <c r="M92" s="68"/>
      <c r="N92" s="68"/>
      <c r="O92" s="68">
        <f ca="1">+C$11+C$12*$F92</f>
        <v>-4.5934875230607027E-3</v>
      </c>
      <c r="P92" s="68">
        <f ca="1">+D$11+D$12*$F92</f>
        <v>-0.1801334973015111</v>
      </c>
      <c r="Q92" s="69">
        <f>+C92-15018.5</f>
        <v>41137.014109999996</v>
      </c>
      <c r="R92" s="68">
        <f>G92</f>
        <v>-5.150000004505273E-3</v>
      </c>
      <c r="S92" s="70"/>
      <c r="T92" s="70"/>
      <c r="U92" s="70"/>
    </row>
    <row r="93" spans="1:21" ht="12.95" customHeight="1">
      <c r="A93" s="71" t="s">
        <v>2</v>
      </c>
      <c r="B93" s="72" t="s">
        <v>46</v>
      </c>
      <c r="C93" s="73">
        <v>57248.395499999999</v>
      </c>
      <c r="D93" s="73">
        <v>1.18E-2</v>
      </c>
      <c r="E93" s="68">
        <f>+(C93-C$7)/C$8</f>
        <v>423.48240702666357</v>
      </c>
      <c r="F93" s="68">
        <f>ROUND(2*E93,0)/2</f>
        <v>423.5</v>
      </c>
      <c r="G93" s="68">
        <f>+C93-(C$7+F93*C$8)</f>
        <v>-0.19723500000691274</v>
      </c>
      <c r="H93" s="68"/>
      <c r="I93" s="68"/>
      <c r="J93" s="68"/>
      <c r="K93" s="68">
        <f>+G93</f>
        <v>-0.19723500000691274</v>
      </c>
      <c r="L93" s="68"/>
      <c r="M93" s="68"/>
      <c r="N93" s="68"/>
      <c r="O93" s="68">
        <f ca="1">+C$11+C$12*$F93</f>
        <v>-3.6111677721916815E-3</v>
      </c>
      <c r="P93" s="68">
        <f ca="1">+D$11+D$12*$F93</f>
        <v>-0.18367630111860095</v>
      </c>
      <c r="Q93" s="69">
        <f>+C93-15018.5</f>
        <v>42229.895499999999</v>
      </c>
      <c r="R93" s="70"/>
      <c r="S93" s="68">
        <f>G93</f>
        <v>-0.19723500000691274</v>
      </c>
      <c r="T93" s="70"/>
      <c r="U93" s="70"/>
    </row>
    <row r="94" spans="1:21" ht="12.95" customHeight="1">
      <c r="A94" s="71" t="s">
        <v>2</v>
      </c>
      <c r="B94" s="72" t="s">
        <v>46</v>
      </c>
      <c r="C94" s="73">
        <v>57265.402300000002</v>
      </c>
      <c r="D94" s="73">
        <v>3.8E-3</v>
      </c>
      <c r="E94" s="68">
        <f>+(C94-C$7)/C$8</f>
        <v>424.99938007369525</v>
      </c>
      <c r="F94" s="68">
        <f>ROUND(2*E94,0)/2</f>
        <v>425</v>
      </c>
      <c r="G94" s="68">
        <f>+C94-(C$7+F94*C$8)</f>
        <v>-6.9500000026891939E-3</v>
      </c>
      <c r="H94" s="68"/>
      <c r="I94" s="68"/>
      <c r="J94" s="68"/>
      <c r="K94" s="68">
        <f>+G94</f>
        <v>-6.9500000026891939E-3</v>
      </c>
      <c r="L94" s="68"/>
      <c r="M94" s="68"/>
      <c r="N94" s="68"/>
      <c r="O94" s="68">
        <f ca="1">+C$11+C$12*$F94</f>
        <v>-3.5960551606398503E-3</v>
      </c>
      <c r="P94" s="68">
        <f ca="1">+D$11+D$12*$F94</f>
        <v>-0.18373080579271003</v>
      </c>
      <c r="Q94" s="69">
        <f>+C94-15018.5</f>
        <v>42246.902300000002</v>
      </c>
      <c r="R94" s="68">
        <f>G94</f>
        <v>-6.9500000026891939E-3</v>
      </c>
      <c r="S94" s="70"/>
      <c r="T94" s="70"/>
      <c r="U94" s="70"/>
    </row>
    <row r="95" spans="1:21" ht="12.95" customHeight="1">
      <c r="A95" s="71" t="s">
        <v>2</v>
      </c>
      <c r="B95" s="72" t="s">
        <v>46</v>
      </c>
      <c r="C95" s="73">
        <v>57517.458200000001</v>
      </c>
      <c r="D95" s="73">
        <v>2.3E-2</v>
      </c>
      <c r="E95" s="68">
        <f>+(C95-C$7)/C$8</f>
        <v>447.48226966169841</v>
      </c>
      <c r="F95" s="68">
        <f>ROUND(2*E95,0)/2</f>
        <v>447.5</v>
      </c>
      <c r="G95" s="68">
        <f>+C95-(C$7+F95*C$8)</f>
        <v>-0.19877500000438886</v>
      </c>
      <c r="H95" s="68"/>
      <c r="I95" s="68"/>
      <c r="J95" s="68"/>
      <c r="K95" s="68">
        <f>+G95</f>
        <v>-0.19877500000438886</v>
      </c>
      <c r="L95" s="68"/>
      <c r="M95" s="68"/>
      <c r="N95" s="68"/>
      <c r="O95" s="68">
        <f ca="1">+C$11+C$12*$F95</f>
        <v>-3.3693659873623837E-3</v>
      </c>
      <c r="P95" s="68">
        <f ca="1">+D$11+D$12*$F95</f>
        <v>-0.18454837590434614</v>
      </c>
      <c r="Q95" s="69">
        <f>+C95-15018.5</f>
        <v>42498.958200000001</v>
      </c>
      <c r="R95" s="70"/>
      <c r="S95" s="68">
        <f>G95</f>
        <v>-0.19877500000438886</v>
      </c>
      <c r="T95" s="70"/>
      <c r="U95" s="70"/>
    </row>
    <row r="96" spans="1:21" s="70" customFormat="1" ht="12.95" customHeight="1">
      <c r="A96" s="63" t="s">
        <v>0</v>
      </c>
      <c r="B96" s="74" t="s">
        <v>46</v>
      </c>
      <c r="C96" s="64">
        <v>57887.419199999997</v>
      </c>
      <c r="D96" s="64">
        <v>3.0000000000000001E-3</v>
      </c>
      <c r="E96" s="68">
        <f>+(C96-C$7)/C$8</f>
        <v>480.48206183028947</v>
      </c>
      <c r="F96" s="68">
        <f>ROUND(2*E96,0)/2</f>
        <v>480.5</v>
      </c>
      <c r="G96" s="68">
        <f>+C96-(C$7+F96*C$8)</f>
        <v>-0.20110500000737375</v>
      </c>
      <c r="H96" s="68"/>
      <c r="I96" s="68"/>
      <c r="J96" s="68"/>
      <c r="K96" s="68">
        <f>+G96</f>
        <v>-0.20110500000737375</v>
      </c>
      <c r="L96" s="68"/>
      <c r="M96" s="68"/>
      <c r="N96" s="68"/>
      <c r="O96" s="68">
        <f ca="1">+C$11+C$12*$F96</f>
        <v>-3.0368885332220999E-3</v>
      </c>
      <c r="P96" s="68">
        <f ca="1">+D$11+D$12*$F96</f>
        <v>-0.18574747873474579</v>
      </c>
      <c r="Q96" s="69">
        <f>+C96-15018.5</f>
        <v>42868.919199999997</v>
      </c>
      <c r="S96" s="68">
        <f>G96</f>
        <v>-0.20110500000737375</v>
      </c>
    </row>
    <row r="97" spans="1:19" s="70" customFormat="1" ht="12.95" customHeight="1">
      <c r="A97" s="66" t="s">
        <v>331</v>
      </c>
      <c r="B97" s="67" t="s">
        <v>46</v>
      </c>
      <c r="C97" s="75">
        <v>59361.888899999998</v>
      </c>
      <c r="D97" s="76">
        <v>2.3999999999999998E-3</v>
      </c>
      <c r="E97" s="68">
        <f>+(C97-C$7)/C$8</f>
        <v>612.00185353505128</v>
      </c>
      <c r="F97" s="68">
        <f>ROUND(2*E97,0)/2</f>
        <v>612</v>
      </c>
      <c r="G97" s="68">
        <f>+C97-(C$7+F97*C$8)</f>
        <v>2.0779999998921994E-2</v>
      </c>
      <c r="H97" s="68"/>
      <c r="I97" s="68"/>
      <c r="J97" s="68"/>
      <c r="K97" s="68">
        <f>+G97</f>
        <v>2.0779999998921994E-2</v>
      </c>
      <c r="L97" s="68"/>
      <c r="M97" s="68"/>
      <c r="N97" s="68"/>
      <c r="O97" s="68">
        <f ca="1">+C$11+C$12*$F97</f>
        <v>-1.7120162538449063E-3</v>
      </c>
      <c r="P97" s="68">
        <f ca="1">+D$11+D$12*$F97</f>
        <v>-0.19052572183164132</v>
      </c>
      <c r="Q97" s="69">
        <f>+C97-15018.5</f>
        <v>44343.388899999998</v>
      </c>
      <c r="S97" s="68">
        <f>G97</f>
        <v>2.0779999998921994E-2</v>
      </c>
    </row>
    <row r="98" spans="1:19" s="70" customFormat="1" ht="12.95" customHeight="1">
      <c r="B98" s="60"/>
      <c r="C98" s="61"/>
      <c r="D98" s="61"/>
    </row>
    <row r="99" spans="1:19" s="70" customFormat="1" ht="12.95" customHeight="1">
      <c r="B99" s="60"/>
      <c r="C99" s="61"/>
      <c r="D99" s="61"/>
    </row>
    <row r="100" spans="1:19" s="70" customFormat="1" ht="12.95" customHeight="1">
      <c r="B100" s="60"/>
      <c r="C100" s="61"/>
      <c r="D100" s="61"/>
    </row>
    <row r="101" spans="1:19" s="70" customFormat="1" ht="12.95" customHeight="1">
      <c r="B101" s="60"/>
      <c r="C101" s="61"/>
      <c r="D101" s="61"/>
    </row>
    <row r="102" spans="1:19" s="70" customFormat="1" ht="12.95" customHeight="1">
      <c r="B102" s="60"/>
      <c r="C102" s="61"/>
      <c r="D102" s="61"/>
    </row>
    <row r="103" spans="1:19" s="70" customFormat="1" ht="12.95" customHeight="1">
      <c r="B103" s="60"/>
      <c r="C103" s="61"/>
      <c r="D103" s="61"/>
    </row>
    <row r="104" spans="1:19" ht="12.95" customHeight="1">
      <c r="C104" s="38"/>
      <c r="D104" s="38"/>
    </row>
    <row r="105" spans="1:19" ht="12.95" customHeight="1">
      <c r="C105" s="38"/>
      <c r="D105" s="38"/>
    </row>
    <row r="106" spans="1:19" ht="12.95" customHeight="1">
      <c r="C106" s="38"/>
      <c r="D106" s="38"/>
    </row>
    <row r="107" spans="1:19" ht="12.95" customHeight="1">
      <c r="C107" s="38"/>
      <c r="D107" s="38"/>
    </row>
    <row r="108" spans="1:19" ht="12.95" customHeight="1">
      <c r="C108" s="38"/>
      <c r="D108" s="38"/>
    </row>
    <row r="109" spans="1:19" ht="12.95" customHeight="1">
      <c r="C109" s="38"/>
      <c r="D109" s="38"/>
    </row>
    <row r="110" spans="1:19" ht="12.95" customHeight="1">
      <c r="C110" s="38"/>
      <c r="D110" s="38"/>
    </row>
    <row r="111" spans="1:19" ht="12.95" customHeight="1">
      <c r="C111" s="38"/>
      <c r="D111" s="38"/>
    </row>
    <row r="112" spans="1:19" ht="12.95" customHeight="1">
      <c r="C112" s="38"/>
      <c r="D112" s="38"/>
    </row>
    <row r="113" spans="3:4" ht="12.95" customHeight="1">
      <c r="C113" s="38"/>
      <c r="D113" s="38"/>
    </row>
    <row r="114" spans="3:4" ht="12.95" customHeight="1">
      <c r="C114" s="38"/>
      <c r="D114" s="38"/>
    </row>
    <row r="115" spans="3:4" ht="12.95" customHeight="1">
      <c r="C115" s="38"/>
      <c r="D115" s="38"/>
    </row>
    <row r="116" spans="3:4" ht="12.95" customHeight="1">
      <c r="C116" s="38"/>
      <c r="D116" s="38"/>
    </row>
    <row r="117" spans="3:4" ht="12.95" customHeight="1">
      <c r="C117" s="38"/>
      <c r="D117" s="38"/>
    </row>
    <row r="118" spans="3:4" ht="12.95" customHeight="1">
      <c r="C118" s="38"/>
      <c r="D118" s="38"/>
    </row>
    <row r="119" spans="3:4" ht="12.95" customHeight="1">
      <c r="C119" s="38"/>
      <c r="D119" s="38"/>
    </row>
    <row r="120" spans="3:4" ht="12.95" customHeight="1">
      <c r="C120" s="38"/>
      <c r="D120" s="38"/>
    </row>
    <row r="121" spans="3:4" ht="12.95" customHeight="1">
      <c r="C121" s="38"/>
      <c r="D121" s="38"/>
    </row>
    <row r="122" spans="3:4" ht="12.95" customHeight="1">
      <c r="C122" s="38"/>
      <c r="D122" s="38"/>
    </row>
    <row r="123" spans="3:4" ht="12.95" customHeight="1">
      <c r="C123" s="38"/>
      <c r="D123" s="38"/>
    </row>
    <row r="124" spans="3:4" ht="12.95" customHeight="1">
      <c r="C124" s="38"/>
      <c r="D124" s="38"/>
    </row>
    <row r="125" spans="3:4" ht="12.95" customHeight="1">
      <c r="C125" s="38"/>
      <c r="D125" s="38"/>
    </row>
    <row r="126" spans="3:4" ht="12.95" customHeight="1">
      <c r="C126" s="38"/>
      <c r="D126" s="38"/>
    </row>
    <row r="127" spans="3:4" ht="12.95" customHeight="1">
      <c r="C127" s="38"/>
      <c r="D127" s="38"/>
    </row>
    <row r="128" spans="3:4" ht="12.95" customHeight="1">
      <c r="C128" s="38"/>
      <c r="D128" s="38"/>
    </row>
    <row r="129" spans="3:4" ht="12.95" customHeight="1">
      <c r="C129" s="38"/>
      <c r="D129" s="38"/>
    </row>
    <row r="130" spans="3:4" ht="12.95" customHeight="1">
      <c r="C130" s="38"/>
      <c r="D130" s="38"/>
    </row>
    <row r="131" spans="3:4" ht="12.95" customHeight="1">
      <c r="C131" s="38"/>
      <c r="D131" s="38"/>
    </row>
    <row r="132" spans="3:4" ht="12.95" customHeight="1">
      <c r="C132" s="38"/>
      <c r="D132" s="38"/>
    </row>
    <row r="133" spans="3:4" ht="12.95" customHeight="1">
      <c r="C133" s="38"/>
      <c r="D133" s="38"/>
    </row>
    <row r="134" spans="3:4" ht="12.95" customHeight="1">
      <c r="C134" s="38"/>
      <c r="D134" s="38"/>
    </row>
    <row r="135" spans="3:4" ht="12.95" customHeight="1">
      <c r="C135" s="38"/>
      <c r="D135" s="38"/>
    </row>
    <row r="136" spans="3:4" ht="12.95" customHeight="1">
      <c r="C136" s="38"/>
      <c r="D136" s="38"/>
    </row>
    <row r="137" spans="3:4" ht="12.95" customHeight="1">
      <c r="C137" s="38"/>
      <c r="D137" s="38"/>
    </row>
    <row r="138" spans="3:4" ht="12.95" customHeight="1">
      <c r="C138" s="38"/>
      <c r="D138" s="38"/>
    </row>
    <row r="139" spans="3:4" ht="12.95" customHeight="1">
      <c r="C139" s="38"/>
      <c r="D139" s="38"/>
    </row>
    <row r="140" spans="3:4" ht="12.95" customHeight="1">
      <c r="C140" s="38"/>
      <c r="D140" s="38"/>
    </row>
    <row r="141" spans="3:4" ht="12.95" customHeight="1">
      <c r="C141" s="38"/>
      <c r="D141" s="38"/>
    </row>
    <row r="142" spans="3:4" ht="12.95" customHeight="1">
      <c r="C142" s="38"/>
      <c r="D142" s="38"/>
    </row>
    <row r="143" spans="3:4" ht="12.95" customHeight="1">
      <c r="C143" s="38"/>
      <c r="D143" s="38"/>
    </row>
    <row r="144" spans="3:4" ht="12.95" customHeight="1">
      <c r="C144" s="38"/>
      <c r="D144" s="38"/>
    </row>
    <row r="145" spans="3:4" ht="12.95" customHeight="1">
      <c r="C145" s="38"/>
      <c r="D145" s="38"/>
    </row>
    <row r="146" spans="3:4" ht="12.95" customHeight="1">
      <c r="C146" s="38"/>
      <c r="D146" s="38"/>
    </row>
    <row r="147" spans="3:4" ht="12.95" customHeight="1">
      <c r="C147" s="38"/>
      <c r="D147" s="38"/>
    </row>
    <row r="148" spans="3:4" ht="12.95" customHeight="1">
      <c r="C148" s="38"/>
      <c r="D148" s="38"/>
    </row>
    <row r="149" spans="3:4" ht="12.95" customHeight="1">
      <c r="C149" s="38"/>
      <c r="D149" s="38"/>
    </row>
    <row r="150" spans="3:4" ht="12.95" customHeight="1">
      <c r="C150" s="38"/>
      <c r="D150" s="38"/>
    </row>
    <row r="151" spans="3:4" ht="12.95" customHeight="1">
      <c r="C151" s="38"/>
      <c r="D151" s="38"/>
    </row>
    <row r="152" spans="3:4" ht="12.95" customHeight="1">
      <c r="C152" s="38"/>
      <c r="D152" s="38"/>
    </row>
    <row r="153" spans="3:4" ht="12.95" customHeight="1">
      <c r="C153" s="38"/>
      <c r="D153" s="38"/>
    </row>
    <row r="154" spans="3:4" ht="12.95" customHeight="1">
      <c r="C154" s="38"/>
      <c r="D154" s="38"/>
    </row>
    <row r="155" spans="3:4" ht="12.95" customHeight="1">
      <c r="C155" s="38"/>
      <c r="D155" s="38"/>
    </row>
    <row r="156" spans="3:4" ht="12.95" customHeight="1">
      <c r="C156" s="38"/>
      <c r="D156" s="38"/>
    </row>
    <row r="157" spans="3:4" ht="12.95" customHeight="1">
      <c r="C157" s="38"/>
      <c r="D157" s="38"/>
    </row>
    <row r="158" spans="3:4" ht="12.95" customHeight="1">
      <c r="C158" s="38"/>
      <c r="D158" s="38"/>
    </row>
    <row r="159" spans="3:4" ht="12.95" customHeight="1">
      <c r="C159" s="38"/>
      <c r="D159" s="38"/>
    </row>
    <row r="160" spans="3:4" ht="12.95" customHeight="1">
      <c r="C160" s="38"/>
      <c r="D160" s="38"/>
    </row>
    <row r="161" spans="3:4" ht="12.95" customHeight="1">
      <c r="C161" s="38"/>
      <c r="D161" s="38"/>
    </row>
    <row r="162" spans="3:4" ht="12.95" customHeight="1">
      <c r="C162" s="38"/>
      <c r="D162" s="38"/>
    </row>
    <row r="163" spans="3:4" ht="12.95" customHeight="1">
      <c r="C163" s="38"/>
      <c r="D163" s="38"/>
    </row>
    <row r="164" spans="3:4" ht="12.95" customHeight="1">
      <c r="C164" s="38"/>
      <c r="D164" s="38"/>
    </row>
    <row r="165" spans="3:4" ht="12.95" customHeight="1">
      <c r="C165" s="38"/>
      <c r="D165" s="38"/>
    </row>
    <row r="166" spans="3:4" ht="12.95" customHeight="1">
      <c r="C166" s="38"/>
      <c r="D166" s="38"/>
    </row>
    <row r="167" spans="3:4" ht="12.95" customHeight="1">
      <c r="C167" s="38"/>
      <c r="D167" s="38"/>
    </row>
    <row r="168" spans="3:4" ht="12.95" customHeight="1">
      <c r="C168" s="38"/>
      <c r="D168" s="38"/>
    </row>
    <row r="169" spans="3:4" ht="12.95" customHeight="1">
      <c r="C169" s="38"/>
      <c r="D169" s="38"/>
    </row>
    <row r="170" spans="3:4" ht="12.95" customHeight="1">
      <c r="C170" s="38"/>
      <c r="D170" s="38"/>
    </row>
    <row r="171" spans="3:4" ht="12.95" customHeight="1">
      <c r="C171" s="38"/>
      <c r="D171" s="38"/>
    </row>
    <row r="172" spans="3:4" ht="12.95" customHeight="1">
      <c r="C172" s="38"/>
      <c r="D172" s="38"/>
    </row>
    <row r="173" spans="3:4" ht="12.95" customHeight="1">
      <c r="C173" s="38"/>
      <c r="D173" s="38"/>
    </row>
    <row r="174" spans="3:4" ht="12.95" customHeight="1">
      <c r="C174" s="38"/>
      <c r="D174" s="38"/>
    </row>
    <row r="175" spans="3:4" ht="12.95" customHeight="1">
      <c r="C175" s="38"/>
      <c r="D175" s="38"/>
    </row>
    <row r="176" spans="3:4" ht="12.95" customHeight="1">
      <c r="C176" s="38"/>
      <c r="D176" s="38"/>
    </row>
    <row r="177" spans="3:4" ht="12.95" customHeight="1">
      <c r="C177" s="38"/>
      <c r="D177" s="38"/>
    </row>
    <row r="178" spans="3:4" ht="12.95" customHeight="1">
      <c r="C178" s="38"/>
      <c r="D178" s="38"/>
    </row>
    <row r="179" spans="3:4" ht="12.95" customHeight="1">
      <c r="C179" s="38"/>
      <c r="D179" s="38"/>
    </row>
    <row r="180" spans="3:4" ht="12.95" customHeight="1">
      <c r="C180" s="38"/>
      <c r="D180" s="38"/>
    </row>
    <row r="181" spans="3:4" ht="12.95" customHeight="1">
      <c r="C181" s="38"/>
      <c r="D181" s="38"/>
    </row>
    <row r="182" spans="3:4" ht="12.95" customHeight="1">
      <c r="C182" s="38"/>
      <c r="D182" s="38"/>
    </row>
    <row r="183" spans="3:4" ht="12.95" customHeight="1">
      <c r="C183" s="38"/>
      <c r="D183" s="38"/>
    </row>
    <row r="184" spans="3:4" ht="12.95" customHeight="1">
      <c r="C184" s="38"/>
      <c r="D184" s="38"/>
    </row>
    <row r="185" spans="3:4" ht="12.95" customHeight="1">
      <c r="C185" s="38"/>
      <c r="D185" s="38"/>
    </row>
    <row r="186" spans="3:4" ht="12.95" customHeight="1">
      <c r="C186" s="38"/>
      <c r="D186" s="38"/>
    </row>
    <row r="187" spans="3:4" ht="12.95" customHeight="1">
      <c r="C187" s="38"/>
      <c r="D187" s="38"/>
    </row>
    <row r="188" spans="3:4" ht="12.95" customHeight="1">
      <c r="C188" s="38"/>
      <c r="D188" s="38"/>
    </row>
    <row r="189" spans="3:4" ht="12.95" customHeight="1">
      <c r="C189" s="38"/>
      <c r="D189" s="38"/>
    </row>
    <row r="190" spans="3:4" ht="12.95" customHeight="1">
      <c r="C190" s="38"/>
      <c r="D190" s="38"/>
    </row>
    <row r="191" spans="3:4" ht="12.95" customHeight="1">
      <c r="C191" s="38"/>
      <c r="D191" s="38"/>
    </row>
    <row r="192" spans="3:4" ht="12.95" customHeight="1">
      <c r="C192" s="38"/>
      <c r="D192" s="38"/>
    </row>
    <row r="193" spans="3:4" ht="12.95" customHeight="1">
      <c r="C193" s="38"/>
      <c r="D193" s="38"/>
    </row>
    <row r="194" spans="3:4" ht="12.95" customHeight="1">
      <c r="C194" s="38"/>
      <c r="D194" s="38"/>
    </row>
    <row r="195" spans="3:4" ht="12.95" customHeight="1">
      <c r="C195" s="38"/>
      <c r="D195" s="38"/>
    </row>
    <row r="196" spans="3:4" ht="12.95" customHeight="1">
      <c r="C196" s="38"/>
      <c r="D196" s="38"/>
    </row>
    <row r="197" spans="3:4" ht="12.95" customHeight="1">
      <c r="C197" s="38"/>
      <c r="D197" s="38"/>
    </row>
    <row r="198" spans="3:4" ht="12.95" customHeight="1">
      <c r="C198" s="38"/>
      <c r="D198" s="38"/>
    </row>
    <row r="199" spans="3:4" ht="12.95" customHeight="1">
      <c r="C199" s="38"/>
      <c r="D199" s="38"/>
    </row>
    <row r="200" spans="3:4" ht="12.95" customHeight="1">
      <c r="C200" s="38"/>
      <c r="D200" s="38"/>
    </row>
    <row r="201" spans="3:4" ht="12.95" customHeight="1">
      <c r="C201" s="38"/>
      <c r="D201" s="38"/>
    </row>
    <row r="202" spans="3:4" ht="12.95" customHeight="1">
      <c r="C202" s="38"/>
      <c r="D202" s="38"/>
    </row>
    <row r="203" spans="3:4" ht="12.95" customHeight="1">
      <c r="C203" s="38"/>
      <c r="D203" s="38"/>
    </row>
    <row r="204" spans="3:4" ht="12.95" customHeight="1">
      <c r="C204" s="38"/>
      <c r="D204" s="38"/>
    </row>
    <row r="205" spans="3:4" ht="12.95" customHeight="1">
      <c r="C205" s="38"/>
      <c r="D205" s="38"/>
    </row>
    <row r="206" spans="3:4" ht="12.95" customHeight="1">
      <c r="C206" s="38"/>
      <c r="D206" s="38"/>
    </row>
    <row r="207" spans="3:4" ht="12.95" customHeight="1">
      <c r="C207" s="38"/>
      <c r="D207" s="38"/>
    </row>
    <row r="208" spans="3:4" ht="12.95" customHeight="1">
      <c r="C208" s="38"/>
      <c r="D208" s="38"/>
    </row>
    <row r="209" spans="3:4" ht="12.95" customHeight="1">
      <c r="C209" s="38"/>
      <c r="D209" s="38"/>
    </row>
    <row r="210" spans="3:4" ht="12.95" customHeight="1">
      <c r="C210" s="38"/>
      <c r="D210" s="38"/>
    </row>
    <row r="211" spans="3:4" ht="12.95" customHeight="1">
      <c r="C211" s="38"/>
      <c r="D211" s="38"/>
    </row>
    <row r="212" spans="3:4" ht="12.95" customHeight="1">
      <c r="C212" s="38"/>
      <c r="D212" s="38"/>
    </row>
    <row r="213" spans="3:4" ht="12.95" customHeight="1">
      <c r="C213" s="38"/>
      <c r="D213" s="38"/>
    </row>
    <row r="214" spans="3:4" ht="12.95" customHeight="1">
      <c r="C214" s="38"/>
      <c r="D214" s="38"/>
    </row>
    <row r="215" spans="3:4" ht="12.95" customHeight="1">
      <c r="C215" s="38"/>
      <c r="D215" s="38"/>
    </row>
    <row r="216" spans="3:4" ht="12.95" customHeight="1">
      <c r="C216" s="38"/>
      <c r="D216" s="38"/>
    </row>
    <row r="217" spans="3:4" ht="12.95" customHeight="1">
      <c r="C217" s="38"/>
      <c r="D217" s="38"/>
    </row>
    <row r="218" spans="3:4" ht="12.95" customHeight="1">
      <c r="C218" s="38"/>
      <c r="D218" s="38"/>
    </row>
    <row r="219" spans="3:4" ht="12.95" customHeight="1">
      <c r="C219" s="38"/>
      <c r="D219" s="38"/>
    </row>
    <row r="220" spans="3:4" ht="12.95" customHeight="1">
      <c r="C220" s="38"/>
      <c r="D220" s="38"/>
    </row>
    <row r="221" spans="3:4" ht="12.95" customHeight="1">
      <c r="C221" s="38"/>
      <c r="D221" s="38"/>
    </row>
    <row r="222" spans="3:4" ht="12.95" customHeight="1">
      <c r="C222" s="38"/>
      <c r="D222" s="38"/>
    </row>
    <row r="223" spans="3:4" ht="12.95" customHeight="1">
      <c r="C223" s="38"/>
      <c r="D223" s="38"/>
    </row>
    <row r="224" spans="3:4" ht="12.95" customHeight="1">
      <c r="C224" s="38"/>
      <c r="D224" s="38"/>
    </row>
    <row r="225" spans="3:4" ht="12.95" customHeight="1">
      <c r="C225" s="38"/>
      <c r="D225" s="38"/>
    </row>
    <row r="226" spans="3:4" ht="12.95" customHeight="1">
      <c r="C226" s="38"/>
      <c r="D226" s="38"/>
    </row>
    <row r="227" spans="3:4" ht="12.95" customHeight="1"/>
    <row r="228" spans="3:4" ht="12.95" customHeight="1"/>
    <row r="229" spans="3:4" ht="12.95" customHeight="1"/>
    <row r="230" spans="3:4" ht="12.95" customHeight="1"/>
    <row r="231" spans="3:4" ht="12.95" customHeight="1"/>
    <row r="232" spans="3:4" ht="12.95" customHeight="1"/>
    <row r="233" spans="3:4" ht="12.95" customHeight="1"/>
    <row r="234" spans="3:4" ht="12.95" customHeight="1"/>
    <row r="235" spans="3:4" ht="12.95" customHeight="1"/>
    <row r="236" spans="3:4" ht="12.95" customHeight="1"/>
    <row r="237" spans="3:4" ht="12.95" customHeight="1"/>
    <row r="238" spans="3:4" ht="12.95" customHeight="1"/>
    <row r="239" spans="3:4" ht="12.95" customHeight="1"/>
    <row r="240" spans="3:4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</sheetData>
  <sortState xmlns:xlrd2="http://schemas.microsoft.com/office/spreadsheetml/2017/richdata2" ref="A21:AA103">
    <sortCondition ref="C21:C103"/>
  </sortState>
  <phoneticPr fontId="8" type="noConversion"/>
  <hyperlinks>
    <hyperlink ref="H793" r:id="rId1" display="http://vsolj.cetus-net.org/bulletin.html" xr:uid="{00000000-0004-0000-0000-000000000000}"/>
    <hyperlink ref="H64573" r:id="rId2" display="http://vsolj.cetus-net.org/bulletin.html" xr:uid="{00000000-0004-0000-0000-000001000000}"/>
    <hyperlink ref="H64566" r:id="rId3" display="https://www.aavso.org/ejaavso" xr:uid="{00000000-0004-0000-0000-000002000000}"/>
    <hyperlink ref="AP717" r:id="rId4" display="http://cdsbib.u-strasbg.fr/cgi-bin/cdsbib?1990RMxAA..21..381G" xr:uid="{00000000-0004-0000-0000-000003000000}"/>
    <hyperlink ref="AP721" r:id="rId5" display="http://cdsbib.u-strasbg.fr/cgi-bin/cdsbib?1990RMxAA..21..381G" xr:uid="{00000000-0004-0000-0000-000004000000}"/>
    <hyperlink ref="AP720" r:id="rId6" display="http://cdsbib.u-strasbg.fr/cgi-bin/cdsbib?1990RMxAA..21..381G" xr:uid="{00000000-0004-0000-0000-000005000000}"/>
    <hyperlink ref="AP701" r:id="rId7" display="http://cdsbib.u-strasbg.fr/cgi-bin/cdsbib?1990RMxAA..21..381G" xr:uid="{00000000-0004-0000-0000-000006000000}"/>
    <hyperlink ref="I64573" r:id="rId8" display="http://vsolj.cetus-net.org/bulletin.html" xr:uid="{00000000-0004-0000-0000-000007000000}"/>
    <hyperlink ref="AQ857" r:id="rId9" display="http://cdsbib.u-strasbg.fr/cgi-bin/cdsbib?1990RMxAA..21..381G" xr:uid="{00000000-0004-0000-0000-000008000000}"/>
    <hyperlink ref="AQ55623" r:id="rId10" display="http://cdsbib.u-strasbg.fr/cgi-bin/cdsbib?1990RMxAA..21..381G" xr:uid="{00000000-0004-0000-0000-000009000000}"/>
    <hyperlink ref="AQ858" r:id="rId11" display="http://cdsbib.u-strasbg.fr/cgi-bin/cdsbib?1990RMxAA..21..381G" xr:uid="{00000000-0004-0000-0000-00000A000000}"/>
    <hyperlink ref="H64570" r:id="rId12" display="https://www.aavso.org/ejaavso" xr:uid="{00000000-0004-0000-0000-00000B000000}"/>
    <hyperlink ref="H1743" r:id="rId13" display="http://vsolj.cetus-net.org/bulletin.html" xr:uid="{00000000-0004-0000-0000-00000C000000}"/>
    <hyperlink ref="AP2987" r:id="rId14" display="http://cdsbib.u-strasbg.fr/cgi-bin/cdsbib?1990RMxAA..21..381G" xr:uid="{00000000-0004-0000-0000-00000D000000}"/>
    <hyperlink ref="AP2990" r:id="rId15" display="http://cdsbib.u-strasbg.fr/cgi-bin/cdsbib?1990RMxAA..21..381G" xr:uid="{00000000-0004-0000-0000-00000E000000}"/>
    <hyperlink ref="AP2988" r:id="rId16" display="http://cdsbib.u-strasbg.fr/cgi-bin/cdsbib?1990RMxAA..21..381G" xr:uid="{00000000-0004-0000-0000-00000F000000}"/>
    <hyperlink ref="AP2972" r:id="rId17" display="http://cdsbib.u-strasbg.fr/cgi-bin/cdsbib?1990RMxAA..21..381G" xr:uid="{00000000-0004-0000-0000-000010000000}"/>
    <hyperlink ref="I1743" r:id="rId18" display="http://vsolj.cetus-net.org/bulletin.html" xr:uid="{00000000-0004-0000-0000-000011000000}"/>
    <hyperlink ref="AQ3201" r:id="rId19" display="http://cdsbib.u-strasbg.fr/cgi-bin/cdsbib?1990RMxAA..21..381G" xr:uid="{00000000-0004-0000-0000-000012000000}"/>
    <hyperlink ref="AQ65438" r:id="rId20" display="http://cdsbib.u-strasbg.fr/cgi-bin/cdsbib?1990RMxAA..21..381G" xr:uid="{00000000-0004-0000-0000-000013000000}"/>
    <hyperlink ref="AQ320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EEB2-51A1-4D16-9FB8-98FB2D89A02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5"/>
  <sheetViews>
    <sheetView topLeftCell="A31" workbookViewId="0">
      <selection activeCell="A46" sqref="A46:D78"/>
    </sheetView>
  </sheetViews>
  <sheetFormatPr defaultRowHeight="12.75"/>
  <cols>
    <col min="1" max="1" width="19.7109375" style="38" customWidth="1"/>
    <col min="2" max="2" width="4.42578125" style="13" customWidth="1"/>
    <col min="3" max="3" width="12.7109375" style="38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8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7" t="s">
        <v>63</v>
      </c>
      <c r="I1" s="39" t="s">
        <v>64</v>
      </c>
      <c r="J1" s="40" t="s">
        <v>65</v>
      </c>
    </row>
    <row r="2" spans="1:16">
      <c r="I2" s="41" t="s">
        <v>66</v>
      </c>
      <c r="J2" s="42" t="s">
        <v>67</v>
      </c>
    </row>
    <row r="3" spans="1:16">
      <c r="A3" s="43" t="s">
        <v>68</v>
      </c>
      <c r="I3" s="41" t="s">
        <v>69</v>
      </c>
      <c r="J3" s="42" t="s">
        <v>70</v>
      </c>
    </row>
    <row r="4" spans="1:16">
      <c r="I4" s="41" t="s">
        <v>71</v>
      </c>
      <c r="J4" s="42" t="s">
        <v>70</v>
      </c>
    </row>
    <row r="5" spans="1:16" ht="13.5" thickBot="1">
      <c r="I5" s="44" t="s">
        <v>72</v>
      </c>
      <c r="J5" s="45" t="s">
        <v>73</v>
      </c>
    </row>
    <row r="10" spans="1:16" ht="13.5" thickBot="1"/>
    <row r="11" spans="1:16" ht="12.75" customHeight="1" thickBot="1">
      <c r="A11" s="38" t="str">
        <f t="shared" ref="A11:A42" si="0">P11</f>
        <v> BBS 50 </v>
      </c>
      <c r="B11" s="46" t="str">
        <f t="shared" ref="B11:B42" si="1">IF(H11=INT(H11),"I","II")</f>
        <v>I</v>
      </c>
      <c r="C11" s="38">
        <f t="shared" ref="C11:C42" si="2">1*G11</f>
        <v>44490.321000000004</v>
      </c>
      <c r="D11" s="13" t="str">
        <f t="shared" ref="D11:D42" si="3">VLOOKUP(F11,I$1:J$5,2,FALSE)</f>
        <v>vis</v>
      </c>
      <c r="E11" s="47">
        <f>VLOOKUP(C11,'Active 1'!C$21:E$970,3,FALSE)</f>
        <v>-714.51269778548044</v>
      </c>
      <c r="F11" s="46" t="s">
        <v>72</v>
      </c>
      <c r="G11" s="13" t="str">
        <f t="shared" ref="G11:G42" si="4">MID(I11,3,LEN(I11)-3)</f>
        <v>44490.321</v>
      </c>
      <c r="H11" s="38">
        <f t="shared" ref="H11:H42" si="5">1*K11</f>
        <v>1458</v>
      </c>
      <c r="I11" s="48" t="s">
        <v>143</v>
      </c>
      <c r="J11" s="49" t="s">
        <v>144</v>
      </c>
      <c r="K11" s="48">
        <v>1458</v>
      </c>
      <c r="L11" s="48" t="s">
        <v>145</v>
      </c>
      <c r="M11" s="49" t="s">
        <v>146</v>
      </c>
      <c r="N11" s="49"/>
      <c r="O11" s="50" t="s">
        <v>147</v>
      </c>
      <c r="P11" s="50" t="s">
        <v>148</v>
      </c>
    </row>
    <row r="12" spans="1:16" ht="12.75" customHeight="1" thickBot="1">
      <c r="A12" s="38" t="str">
        <f t="shared" si="0"/>
        <v> BBS 88 </v>
      </c>
      <c r="B12" s="46" t="str">
        <f t="shared" si="1"/>
        <v>I</v>
      </c>
      <c r="C12" s="38">
        <f t="shared" si="2"/>
        <v>47276.394800000002</v>
      </c>
      <c r="D12" s="13" t="str">
        <f t="shared" si="3"/>
        <v>vis</v>
      </c>
      <c r="E12" s="47">
        <f>VLOOKUP(C12,'Active 1'!C$21:E$970,3,FALSE)</f>
        <v>-466.00040495905375</v>
      </c>
      <c r="F12" s="46" t="s">
        <v>72</v>
      </c>
      <c r="G12" s="13" t="str">
        <f t="shared" si="4"/>
        <v>47276.3948</v>
      </c>
      <c r="H12" s="38">
        <f t="shared" si="5"/>
        <v>1955</v>
      </c>
      <c r="I12" s="48" t="s">
        <v>149</v>
      </c>
      <c r="J12" s="49" t="s">
        <v>150</v>
      </c>
      <c r="K12" s="48">
        <v>1955</v>
      </c>
      <c r="L12" s="48" t="s">
        <v>151</v>
      </c>
      <c r="M12" s="49" t="s">
        <v>152</v>
      </c>
      <c r="N12" s="49" t="s">
        <v>153</v>
      </c>
      <c r="O12" s="50" t="s">
        <v>147</v>
      </c>
      <c r="P12" s="50" t="s">
        <v>154</v>
      </c>
    </row>
    <row r="13" spans="1:16" ht="12.75" customHeight="1" thickBot="1">
      <c r="A13" s="38" t="str">
        <f t="shared" si="0"/>
        <v> BBS 92 </v>
      </c>
      <c r="B13" s="46" t="str">
        <f t="shared" si="1"/>
        <v>I</v>
      </c>
      <c r="C13" s="38">
        <f t="shared" si="2"/>
        <v>47702.434000000001</v>
      </c>
      <c r="D13" s="13" t="str">
        <f t="shared" si="3"/>
        <v>vis</v>
      </c>
      <c r="E13" s="47">
        <f>VLOOKUP(C13,'Active 1'!C$21:E$970,3,FALSE)</f>
        <v>-427.99854785608096</v>
      </c>
      <c r="F13" s="46" t="s">
        <v>72</v>
      </c>
      <c r="G13" s="13" t="str">
        <f t="shared" si="4"/>
        <v>47702.434</v>
      </c>
      <c r="H13" s="38">
        <f t="shared" si="5"/>
        <v>2031</v>
      </c>
      <c r="I13" s="48" t="s">
        <v>155</v>
      </c>
      <c r="J13" s="49" t="s">
        <v>156</v>
      </c>
      <c r="K13" s="48">
        <v>2031</v>
      </c>
      <c r="L13" s="48" t="s">
        <v>157</v>
      </c>
      <c r="M13" s="49" t="s">
        <v>146</v>
      </c>
      <c r="N13" s="49"/>
      <c r="O13" s="50" t="s">
        <v>158</v>
      </c>
      <c r="P13" s="50" t="s">
        <v>159</v>
      </c>
    </row>
    <row r="14" spans="1:16" ht="12.75" customHeight="1" thickBot="1">
      <c r="A14" s="38" t="str">
        <f t="shared" si="0"/>
        <v> BBS 95 </v>
      </c>
      <c r="B14" s="46" t="str">
        <f t="shared" si="1"/>
        <v>I</v>
      </c>
      <c r="C14" s="38">
        <f t="shared" si="2"/>
        <v>48044.385000000002</v>
      </c>
      <c r="D14" s="13" t="str">
        <f t="shared" si="3"/>
        <v>vis</v>
      </c>
      <c r="E14" s="47">
        <f>VLOOKUP(C14,'Active 1'!C$21:E$970,3,FALSE)</f>
        <v>-397.4971924920236</v>
      </c>
      <c r="F14" s="46" t="s">
        <v>72</v>
      </c>
      <c r="G14" s="13" t="str">
        <f t="shared" si="4"/>
        <v>48044.385</v>
      </c>
      <c r="H14" s="38">
        <f t="shared" si="5"/>
        <v>2092</v>
      </c>
      <c r="I14" s="48" t="s">
        <v>160</v>
      </c>
      <c r="J14" s="49" t="s">
        <v>161</v>
      </c>
      <c r="K14" s="48">
        <v>2092</v>
      </c>
      <c r="L14" s="48" t="s">
        <v>162</v>
      </c>
      <c r="M14" s="49" t="s">
        <v>146</v>
      </c>
      <c r="N14" s="49"/>
      <c r="O14" s="50" t="s">
        <v>158</v>
      </c>
      <c r="P14" s="50" t="s">
        <v>163</v>
      </c>
    </row>
    <row r="15" spans="1:16" ht="12.75" customHeight="1" thickBot="1">
      <c r="A15" s="38" t="str">
        <f t="shared" si="0"/>
        <v>BAVM 60 </v>
      </c>
      <c r="B15" s="46" t="str">
        <f t="shared" si="1"/>
        <v>I</v>
      </c>
      <c r="C15" s="38">
        <f t="shared" si="2"/>
        <v>48722.614999999998</v>
      </c>
      <c r="D15" s="13" t="str">
        <f t="shared" si="3"/>
        <v>vis</v>
      </c>
      <c r="E15" s="47">
        <f>VLOOKUP(C15,'Active 1'!C$21:E$970,3,FALSE)</f>
        <v>-337.00041298687677</v>
      </c>
      <c r="F15" s="46" t="s">
        <v>72</v>
      </c>
      <c r="G15" s="13" t="str">
        <f t="shared" si="4"/>
        <v>48722.615</v>
      </c>
      <c r="H15" s="38">
        <f t="shared" si="5"/>
        <v>2213</v>
      </c>
      <c r="I15" s="48" t="s">
        <v>164</v>
      </c>
      <c r="J15" s="49" t="s">
        <v>165</v>
      </c>
      <c r="K15" s="48">
        <v>2213</v>
      </c>
      <c r="L15" s="48" t="s">
        <v>166</v>
      </c>
      <c r="M15" s="49" t="s">
        <v>152</v>
      </c>
      <c r="N15" s="49" t="s">
        <v>167</v>
      </c>
      <c r="O15" s="50" t="s">
        <v>168</v>
      </c>
      <c r="P15" s="51" t="s">
        <v>169</v>
      </c>
    </row>
    <row r="16" spans="1:16" ht="12.75" customHeight="1" thickBot="1">
      <c r="A16" s="38" t="str">
        <f t="shared" si="0"/>
        <v>BAVM 60 </v>
      </c>
      <c r="B16" s="46" t="str">
        <f t="shared" si="1"/>
        <v>I</v>
      </c>
      <c r="C16" s="38">
        <f t="shared" si="2"/>
        <v>48722.616000000002</v>
      </c>
      <c r="D16" s="13" t="str">
        <f t="shared" si="3"/>
        <v>vis</v>
      </c>
      <c r="E16" s="47">
        <f>VLOOKUP(C16,'Active 1'!C$21:E$970,3,FALSE)</f>
        <v>-337.00032378884697</v>
      </c>
      <c r="F16" s="46" t="s">
        <v>72</v>
      </c>
      <c r="G16" s="13" t="str">
        <f t="shared" si="4"/>
        <v>48722.616</v>
      </c>
      <c r="H16" s="38">
        <f t="shared" si="5"/>
        <v>2213</v>
      </c>
      <c r="I16" s="48" t="s">
        <v>170</v>
      </c>
      <c r="J16" s="49" t="s">
        <v>171</v>
      </c>
      <c r="K16" s="48">
        <v>2213</v>
      </c>
      <c r="L16" s="48" t="s">
        <v>172</v>
      </c>
      <c r="M16" s="49" t="s">
        <v>152</v>
      </c>
      <c r="N16" s="49" t="s">
        <v>173</v>
      </c>
      <c r="O16" s="50" t="s">
        <v>168</v>
      </c>
      <c r="P16" s="51" t="s">
        <v>169</v>
      </c>
    </row>
    <row r="17" spans="1:16" ht="12.75" customHeight="1" thickBot="1">
      <c r="A17" s="38" t="str">
        <f t="shared" si="0"/>
        <v> BBS 103 </v>
      </c>
      <c r="B17" s="46" t="str">
        <f t="shared" si="1"/>
        <v>I</v>
      </c>
      <c r="C17" s="38">
        <f t="shared" si="2"/>
        <v>48868.368000000002</v>
      </c>
      <c r="D17" s="13" t="str">
        <f t="shared" si="3"/>
        <v>vis</v>
      </c>
      <c r="E17" s="47">
        <f>VLOOKUP(C17,'Active 1'!C$21:E$970,3,FALSE)</f>
        <v>-323.99953260232581</v>
      </c>
      <c r="F17" s="46" t="s">
        <v>72</v>
      </c>
      <c r="G17" s="13" t="str">
        <f t="shared" si="4"/>
        <v>48868.3680</v>
      </c>
      <c r="H17" s="38">
        <f t="shared" si="5"/>
        <v>2239</v>
      </c>
      <c r="I17" s="48" t="s">
        <v>174</v>
      </c>
      <c r="J17" s="49" t="s">
        <v>175</v>
      </c>
      <c r="K17" s="48">
        <v>2239</v>
      </c>
      <c r="L17" s="48" t="s">
        <v>176</v>
      </c>
      <c r="M17" s="49" t="s">
        <v>152</v>
      </c>
      <c r="N17" s="49" t="s">
        <v>167</v>
      </c>
      <c r="O17" s="50" t="s">
        <v>177</v>
      </c>
      <c r="P17" s="50" t="s">
        <v>178</v>
      </c>
    </row>
    <row r="18" spans="1:16" ht="12.75" customHeight="1" thickBot="1">
      <c r="A18" s="38" t="str">
        <f t="shared" si="0"/>
        <v>BAVM 111 </v>
      </c>
      <c r="B18" s="46" t="str">
        <f t="shared" si="1"/>
        <v>I</v>
      </c>
      <c r="C18" s="38">
        <f t="shared" si="2"/>
        <v>50712.389499999997</v>
      </c>
      <c r="D18" s="13" t="str">
        <f t="shared" si="3"/>
        <v>vis</v>
      </c>
      <c r="E18" s="47">
        <f>VLOOKUP(C18,'Active 1'!C$21:E$970,3,FALSE)</f>
        <v>-159.51644856261888</v>
      </c>
      <c r="F18" s="46" t="s">
        <v>72</v>
      </c>
      <c r="G18" s="13" t="str">
        <f t="shared" si="4"/>
        <v>50712.3895</v>
      </c>
      <c r="H18" s="38">
        <f t="shared" si="5"/>
        <v>2568</v>
      </c>
      <c r="I18" s="48" t="s">
        <v>184</v>
      </c>
      <c r="J18" s="49" t="s">
        <v>185</v>
      </c>
      <c r="K18" s="48">
        <v>2568</v>
      </c>
      <c r="L18" s="48" t="s">
        <v>186</v>
      </c>
      <c r="M18" s="49" t="s">
        <v>152</v>
      </c>
      <c r="N18" s="49" t="s">
        <v>173</v>
      </c>
      <c r="O18" s="50" t="s">
        <v>168</v>
      </c>
      <c r="P18" s="51" t="s">
        <v>187</v>
      </c>
    </row>
    <row r="19" spans="1:16" ht="12.75" customHeight="1" thickBot="1">
      <c r="A19" s="38" t="str">
        <f t="shared" si="0"/>
        <v>IBVS 5595 </v>
      </c>
      <c r="B19" s="46" t="str">
        <f t="shared" si="1"/>
        <v>I</v>
      </c>
      <c r="C19" s="38">
        <f t="shared" si="2"/>
        <v>52769.790099999998</v>
      </c>
      <c r="D19" s="13" t="str">
        <f t="shared" si="3"/>
        <v>vis</v>
      </c>
      <c r="E19" s="47">
        <f>VLOOKUP(C19,'Active 1'!C$21:E$970,3,FALSE)</f>
        <v>23.999630720157697</v>
      </c>
      <c r="F19" s="46" t="s">
        <v>72</v>
      </c>
      <c r="G19" s="13" t="str">
        <f t="shared" si="4"/>
        <v>52769.7901</v>
      </c>
      <c r="H19" s="38">
        <f t="shared" si="5"/>
        <v>2935</v>
      </c>
      <c r="I19" s="48" t="s">
        <v>191</v>
      </c>
      <c r="J19" s="49" t="s">
        <v>192</v>
      </c>
      <c r="K19" s="48">
        <v>2935</v>
      </c>
      <c r="L19" s="48" t="s">
        <v>193</v>
      </c>
      <c r="M19" s="49" t="s">
        <v>152</v>
      </c>
      <c r="N19" s="49" t="s">
        <v>153</v>
      </c>
      <c r="O19" s="50" t="s">
        <v>194</v>
      </c>
      <c r="P19" s="51" t="s">
        <v>195</v>
      </c>
    </row>
    <row r="20" spans="1:16" ht="12.75" customHeight="1" thickBot="1">
      <c r="A20" s="38" t="str">
        <f t="shared" si="0"/>
        <v>IBVS 5595 </v>
      </c>
      <c r="B20" s="46" t="str">
        <f t="shared" si="1"/>
        <v>I</v>
      </c>
      <c r="C20" s="38">
        <f t="shared" si="2"/>
        <v>52814.635399999999</v>
      </c>
      <c r="D20" s="13" t="str">
        <f t="shared" si="3"/>
        <v>vis</v>
      </c>
      <c r="E20" s="47">
        <f>VLOOKUP(C20,'Active 1'!C$21:E$970,3,FALSE)</f>
        <v>27.999743109674863</v>
      </c>
      <c r="F20" s="46" t="s">
        <v>72</v>
      </c>
      <c r="G20" s="13" t="str">
        <f t="shared" si="4"/>
        <v>52814.6354</v>
      </c>
      <c r="H20" s="38">
        <f t="shared" si="5"/>
        <v>2943</v>
      </c>
      <c r="I20" s="48" t="s">
        <v>196</v>
      </c>
      <c r="J20" s="49" t="s">
        <v>197</v>
      </c>
      <c r="K20" s="48">
        <v>2943</v>
      </c>
      <c r="L20" s="48" t="s">
        <v>198</v>
      </c>
      <c r="M20" s="49" t="s">
        <v>152</v>
      </c>
      <c r="N20" s="49" t="s">
        <v>153</v>
      </c>
      <c r="O20" s="50" t="s">
        <v>194</v>
      </c>
      <c r="P20" s="51" t="s">
        <v>195</v>
      </c>
    </row>
    <row r="21" spans="1:16" ht="12.75" customHeight="1" thickBot="1">
      <c r="A21" s="38" t="str">
        <f t="shared" si="0"/>
        <v>IBVS 5745 </v>
      </c>
      <c r="B21" s="46" t="str">
        <f t="shared" si="1"/>
        <v>I</v>
      </c>
      <c r="C21" s="38">
        <f t="shared" si="2"/>
        <v>53341.552300000003</v>
      </c>
      <c r="D21" s="13" t="str">
        <f t="shared" si="3"/>
        <v>vis</v>
      </c>
      <c r="E21" s="47">
        <f>VLOOKUP(C21,'Active 1'!C$21:E$970,3,FALSE)</f>
        <v>74.999692266798419</v>
      </c>
      <c r="F21" s="46" t="s">
        <v>72</v>
      </c>
      <c r="G21" s="13" t="str">
        <f t="shared" si="4"/>
        <v>53341.5523</v>
      </c>
      <c r="H21" s="38">
        <f t="shared" si="5"/>
        <v>3037</v>
      </c>
      <c r="I21" s="48" t="s">
        <v>204</v>
      </c>
      <c r="J21" s="49" t="s">
        <v>205</v>
      </c>
      <c r="K21" s="48">
        <v>3037</v>
      </c>
      <c r="L21" s="48" t="s">
        <v>206</v>
      </c>
      <c r="M21" s="49" t="s">
        <v>152</v>
      </c>
      <c r="N21" s="49" t="s">
        <v>153</v>
      </c>
      <c r="O21" s="50" t="s">
        <v>207</v>
      </c>
      <c r="P21" s="51" t="s">
        <v>208</v>
      </c>
    </row>
    <row r="22" spans="1:16" ht="12.75" customHeight="1" thickBot="1">
      <c r="A22" s="38" t="str">
        <f t="shared" si="0"/>
        <v>IBVS 5670 </v>
      </c>
      <c r="B22" s="46" t="str">
        <f t="shared" si="1"/>
        <v>I</v>
      </c>
      <c r="C22" s="38">
        <f t="shared" si="2"/>
        <v>53503.927499999998</v>
      </c>
      <c r="D22" s="13" t="str">
        <f t="shared" si="3"/>
        <v>vis</v>
      </c>
      <c r="E22" s="47">
        <f>VLOOKUP(C22,'Active 1'!C$21:E$970,3,FALSE)</f>
        <v>89.483240136258445</v>
      </c>
      <c r="F22" s="46" t="s">
        <v>72</v>
      </c>
      <c r="G22" s="13" t="str">
        <f t="shared" si="4"/>
        <v>53503.9275</v>
      </c>
      <c r="H22" s="38">
        <f t="shared" si="5"/>
        <v>3066</v>
      </c>
      <c r="I22" s="48" t="s">
        <v>212</v>
      </c>
      <c r="J22" s="49" t="s">
        <v>213</v>
      </c>
      <c r="K22" s="48">
        <v>3066</v>
      </c>
      <c r="L22" s="48" t="s">
        <v>214</v>
      </c>
      <c r="M22" s="49" t="s">
        <v>152</v>
      </c>
      <c r="N22" s="49" t="s">
        <v>153</v>
      </c>
      <c r="O22" s="50" t="s">
        <v>202</v>
      </c>
      <c r="P22" s="51" t="s">
        <v>203</v>
      </c>
    </row>
    <row r="23" spans="1:16" ht="12.75" customHeight="1" thickBot="1">
      <c r="A23" s="38" t="str">
        <f t="shared" si="0"/>
        <v>OEJV 0074 </v>
      </c>
      <c r="B23" s="46" t="str">
        <f t="shared" si="1"/>
        <v>I</v>
      </c>
      <c r="C23" s="38">
        <f t="shared" si="2"/>
        <v>53638.458079999997</v>
      </c>
      <c r="D23" s="13" t="str">
        <f t="shared" si="3"/>
        <v>vis</v>
      </c>
      <c r="E23" s="47">
        <f>VLOOKUP(C23,'Active 1'!C$21:E$970,3,FALSE)</f>
        <v>101.48310277129299</v>
      </c>
      <c r="F23" s="46" t="s">
        <v>72</v>
      </c>
      <c r="G23" s="13" t="str">
        <f t="shared" si="4"/>
        <v>53638.45808</v>
      </c>
      <c r="H23" s="38">
        <f t="shared" si="5"/>
        <v>3090</v>
      </c>
      <c r="I23" s="48" t="s">
        <v>215</v>
      </c>
      <c r="J23" s="49" t="s">
        <v>216</v>
      </c>
      <c r="K23" s="48">
        <v>3090</v>
      </c>
      <c r="L23" s="48" t="s">
        <v>217</v>
      </c>
      <c r="M23" s="49" t="s">
        <v>218</v>
      </c>
      <c r="N23" s="49" t="s">
        <v>219</v>
      </c>
      <c r="O23" s="50" t="s">
        <v>220</v>
      </c>
      <c r="P23" s="51" t="s">
        <v>221</v>
      </c>
    </row>
    <row r="24" spans="1:16" ht="12.75" customHeight="1" thickBot="1">
      <c r="A24" s="38" t="str">
        <f t="shared" si="0"/>
        <v>OEJV 0074 </v>
      </c>
      <c r="B24" s="46" t="str">
        <f t="shared" si="1"/>
        <v>I</v>
      </c>
      <c r="C24" s="38">
        <f t="shared" si="2"/>
        <v>53638.458769999997</v>
      </c>
      <c r="D24" s="13" t="str">
        <f t="shared" si="3"/>
        <v>vis</v>
      </c>
      <c r="E24" s="47">
        <f>VLOOKUP(C24,'Active 1'!C$21:E$970,3,FALSE)</f>
        <v>101.48316431793337</v>
      </c>
      <c r="F24" s="46" t="s">
        <v>72</v>
      </c>
      <c r="G24" s="13" t="str">
        <f t="shared" si="4"/>
        <v>53638.45877</v>
      </c>
      <c r="H24" s="38">
        <f t="shared" si="5"/>
        <v>3090</v>
      </c>
      <c r="I24" s="48" t="s">
        <v>222</v>
      </c>
      <c r="J24" s="49" t="s">
        <v>223</v>
      </c>
      <c r="K24" s="48">
        <v>3090</v>
      </c>
      <c r="L24" s="48" t="s">
        <v>224</v>
      </c>
      <c r="M24" s="49" t="s">
        <v>218</v>
      </c>
      <c r="N24" s="49" t="s">
        <v>46</v>
      </c>
      <c r="O24" s="50" t="s">
        <v>220</v>
      </c>
      <c r="P24" s="51" t="s">
        <v>221</v>
      </c>
    </row>
    <row r="25" spans="1:16" ht="12.75" customHeight="1" thickBot="1">
      <c r="A25" s="38" t="str">
        <f t="shared" si="0"/>
        <v>OEJV 0074 </v>
      </c>
      <c r="B25" s="46" t="str">
        <f t="shared" si="1"/>
        <v>I</v>
      </c>
      <c r="C25" s="38">
        <f t="shared" si="2"/>
        <v>53638.459470000002</v>
      </c>
      <c r="D25" s="13" t="str">
        <f t="shared" si="3"/>
        <v>vis</v>
      </c>
      <c r="E25" s="47">
        <f>VLOOKUP(C25,'Active 1'!C$21:E$970,3,FALSE)</f>
        <v>101.48322675655436</v>
      </c>
      <c r="F25" s="46" t="s">
        <v>72</v>
      </c>
      <c r="G25" s="13" t="str">
        <f t="shared" si="4"/>
        <v>53638.45947</v>
      </c>
      <c r="H25" s="38">
        <f t="shared" si="5"/>
        <v>3090</v>
      </c>
      <c r="I25" s="48" t="s">
        <v>225</v>
      </c>
      <c r="J25" s="49" t="s">
        <v>226</v>
      </c>
      <c r="K25" s="48">
        <v>3090</v>
      </c>
      <c r="L25" s="48" t="s">
        <v>227</v>
      </c>
      <c r="M25" s="49" t="s">
        <v>218</v>
      </c>
      <c r="N25" s="49" t="s">
        <v>72</v>
      </c>
      <c r="O25" s="50" t="s">
        <v>220</v>
      </c>
      <c r="P25" s="51" t="s">
        <v>221</v>
      </c>
    </row>
    <row r="26" spans="1:16" ht="12.75" customHeight="1" thickBot="1">
      <c r="A26" s="38" t="str">
        <f t="shared" si="0"/>
        <v>OEJV 0074 </v>
      </c>
      <c r="B26" s="46" t="str">
        <f t="shared" si="1"/>
        <v>I</v>
      </c>
      <c r="C26" s="38">
        <f t="shared" si="2"/>
        <v>53638.460160000002</v>
      </c>
      <c r="D26" s="13" t="str">
        <f t="shared" si="3"/>
        <v>vis</v>
      </c>
      <c r="E26" s="47">
        <f>VLOOKUP(C26,'Active 1'!C$21:E$970,3,FALSE)</f>
        <v>101.48328830319473</v>
      </c>
      <c r="F26" s="46" t="s">
        <v>72</v>
      </c>
      <c r="G26" s="13" t="str">
        <f t="shared" si="4"/>
        <v>53638.46016</v>
      </c>
      <c r="H26" s="38">
        <f t="shared" si="5"/>
        <v>3090</v>
      </c>
      <c r="I26" s="48" t="s">
        <v>228</v>
      </c>
      <c r="J26" s="49" t="s">
        <v>229</v>
      </c>
      <c r="K26" s="48">
        <v>3090</v>
      </c>
      <c r="L26" s="48" t="s">
        <v>230</v>
      </c>
      <c r="M26" s="49" t="s">
        <v>218</v>
      </c>
      <c r="N26" s="49" t="s">
        <v>231</v>
      </c>
      <c r="O26" s="50" t="s">
        <v>220</v>
      </c>
      <c r="P26" s="51" t="s">
        <v>221</v>
      </c>
    </row>
    <row r="27" spans="1:16" ht="12.75" customHeight="1" thickBot="1">
      <c r="A27" s="38" t="str">
        <f t="shared" si="0"/>
        <v>IBVS 5764 </v>
      </c>
      <c r="B27" s="46" t="str">
        <f t="shared" si="1"/>
        <v>I</v>
      </c>
      <c r="C27" s="38">
        <f t="shared" si="2"/>
        <v>54019.635900000001</v>
      </c>
      <c r="D27" s="13" t="str">
        <f t="shared" si="3"/>
        <v>vis</v>
      </c>
      <c r="E27" s="47">
        <f>VLOOKUP(C27,'Active 1'!C$21:E$970,3,FALSE)</f>
        <v>135.48341318043583</v>
      </c>
      <c r="F27" s="46" t="s">
        <v>72</v>
      </c>
      <c r="G27" s="13" t="str">
        <f t="shared" si="4"/>
        <v>54019.6359</v>
      </c>
      <c r="H27" s="38">
        <f t="shared" si="5"/>
        <v>3158</v>
      </c>
      <c r="I27" s="48" t="s">
        <v>232</v>
      </c>
      <c r="J27" s="49" t="s">
        <v>233</v>
      </c>
      <c r="K27" s="48">
        <v>3158</v>
      </c>
      <c r="L27" s="48" t="s">
        <v>234</v>
      </c>
      <c r="M27" s="49" t="s">
        <v>218</v>
      </c>
      <c r="N27" s="49" t="s">
        <v>72</v>
      </c>
      <c r="O27" s="50" t="s">
        <v>202</v>
      </c>
      <c r="P27" s="51" t="s">
        <v>235</v>
      </c>
    </row>
    <row r="28" spans="1:16" ht="12.75" customHeight="1" thickBot="1">
      <c r="A28" s="38" t="str">
        <f t="shared" si="0"/>
        <v>IBVS 5764 </v>
      </c>
      <c r="B28" s="46" t="str">
        <f t="shared" si="1"/>
        <v>I</v>
      </c>
      <c r="C28" s="38">
        <f t="shared" si="2"/>
        <v>54036.6322</v>
      </c>
      <c r="D28" s="13" t="str">
        <f t="shared" si="3"/>
        <v>vis</v>
      </c>
      <c r="E28" s="47">
        <f>VLOOKUP(C28,'Active 1'!C$21:E$970,3,FALSE)</f>
        <v>136.99944964815808</v>
      </c>
      <c r="F28" s="46" t="s">
        <v>72</v>
      </c>
      <c r="G28" s="13" t="str">
        <f t="shared" si="4"/>
        <v>54036.6322</v>
      </c>
      <c r="H28" s="38">
        <f t="shared" si="5"/>
        <v>3161</v>
      </c>
      <c r="I28" s="48" t="s">
        <v>236</v>
      </c>
      <c r="J28" s="49" t="s">
        <v>237</v>
      </c>
      <c r="K28" s="48">
        <v>3161</v>
      </c>
      <c r="L28" s="48" t="s">
        <v>238</v>
      </c>
      <c r="M28" s="49" t="s">
        <v>218</v>
      </c>
      <c r="N28" s="49" t="s">
        <v>72</v>
      </c>
      <c r="O28" s="50" t="s">
        <v>202</v>
      </c>
      <c r="P28" s="51" t="s">
        <v>235</v>
      </c>
    </row>
    <row r="29" spans="1:16" ht="12.75" customHeight="1" thickBot="1">
      <c r="A29" s="38" t="str">
        <f t="shared" si="0"/>
        <v>IBVS 5910 </v>
      </c>
      <c r="B29" s="46" t="str">
        <f t="shared" si="1"/>
        <v>I</v>
      </c>
      <c r="C29" s="38">
        <f t="shared" si="2"/>
        <v>54260.854299999999</v>
      </c>
      <c r="D29" s="13" t="str">
        <f t="shared" si="3"/>
        <v>vis</v>
      </c>
      <c r="E29" s="47">
        <f>VLOOKUP(C29,'Active 1'!C$21:E$970,3,FALSE)</f>
        <v>156.99961912441393</v>
      </c>
      <c r="F29" s="46" t="s">
        <v>72</v>
      </c>
      <c r="G29" s="13" t="str">
        <f t="shared" si="4"/>
        <v>54260.8543</v>
      </c>
      <c r="H29" s="38">
        <f t="shared" si="5"/>
        <v>3201</v>
      </c>
      <c r="I29" s="48" t="s">
        <v>239</v>
      </c>
      <c r="J29" s="49" t="s">
        <v>240</v>
      </c>
      <c r="K29" s="48">
        <v>3201</v>
      </c>
      <c r="L29" s="48" t="s">
        <v>241</v>
      </c>
      <c r="M29" s="49" t="s">
        <v>218</v>
      </c>
      <c r="N29" s="49" t="s">
        <v>72</v>
      </c>
      <c r="O29" s="50" t="s">
        <v>242</v>
      </c>
      <c r="P29" s="51" t="s">
        <v>243</v>
      </c>
    </row>
    <row r="30" spans="1:16" ht="12.75" customHeight="1" thickBot="1">
      <c r="A30" s="38" t="str">
        <f t="shared" si="0"/>
        <v>IBVS 5910 </v>
      </c>
      <c r="B30" s="46" t="str">
        <f t="shared" si="1"/>
        <v>I</v>
      </c>
      <c r="C30" s="38">
        <f t="shared" si="2"/>
        <v>54305.698199999999</v>
      </c>
      <c r="D30" s="13" t="str">
        <f t="shared" si="3"/>
        <v>vis</v>
      </c>
      <c r="E30" s="47">
        <f>VLOOKUP(C30,'Active 1'!C$21:E$970,3,FALSE)</f>
        <v>160.9996066366898</v>
      </c>
      <c r="F30" s="46" t="s">
        <v>72</v>
      </c>
      <c r="G30" s="13" t="str">
        <f t="shared" si="4"/>
        <v>54305.6982</v>
      </c>
      <c r="H30" s="38">
        <f t="shared" si="5"/>
        <v>3209</v>
      </c>
      <c r="I30" s="48" t="s">
        <v>244</v>
      </c>
      <c r="J30" s="49" t="s">
        <v>245</v>
      </c>
      <c r="K30" s="48">
        <v>3209</v>
      </c>
      <c r="L30" s="48" t="s">
        <v>246</v>
      </c>
      <c r="M30" s="49" t="s">
        <v>218</v>
      </c>
      <c r="N30" s="49" t="s">
        <v>72</v>
      </c>
      <c r="O30" s="50" t="s">
        <v>242</v>
      </c>
      <c r="P30" s="51" t="s">
        <v>243</v>
      </c>
    </row>
    <row r="31" spans="1:16" ht="12.75" customHeight="1" thickBot="1">
      <c r="A31" s="38" t="str">
        <f t="shared" si="0"/>
        <v>IBVS 5910 </v>
      </c>
      <c r="B31" s="46" t="str">
        <f t="shared" si="1"/>
        <v>I</v>
      </c>
      <c r="C31" s="38">
        <f t="shared" si="2"/>
        <v>54344.750999999997</v>
      </c>
      <c r="D31" s="13" t="str">
        <f t="shared" si="3"/>
        <v>vis</v>
      </c>
      <c r="E31" s="47">
        <f>VLOOKUP(C31,'Active 1'!C$21:E$970,3,FALSE)</f>
        <v>164.4830394406921</v>
      </c>
      <c r="F31" s="46" t="s">
        <v>72</v>
      </c>
      <c r="G31" s="13" t="str">
        <f t="shared" si="4"/>
        <v>54344.7510</v>
      </c>
      <c r="H31" s="38">
        <f t="shared" si="5"/>
        <v>3216</v>
      </c>
      <c r="I31" s="48" t="s">
        <v>247</v>
      </c>
      <c r="J31" s="49" t="s">
        <v>248</v>
      </c>
      <c r="K31" s="48">
        <v>3216</v>
      </c>
      <c r="L31" s="48" t="s">
        <v>249</v>
      </c>
      <c r="M31" s="49" t="s">
        <v>218</v>
      </c>
      <c r="N31" s="49" t="s">
        <v>72</v>
      </c>
      <c r="O31" s="50" t="s">
        <v>242</v>
      </c>
      <c r="P31" s="51" t="s">
        <v>243</v>
      </c>
    </row>
    <row r="32" spans="1:16" ht="12.75" customHeight="1" thickBot="1">
      <c r="A32" s="38" t="str">
        <f t="shared" si="0"/>
        <v>IBVS 5910 </v>
      </c>
      <c r="B32" s="46" t="str">
        <f t="shared" si="1"/>
        <v>I</v>
      </c>
      <c r="C32" s="38">
        <f t="shared" si="2"/>
        <v>54361.752500000002</v>
      </c>
      <c r="D32" s="13" t="str">
        <f t="shared" si="3"/>
        <v>vis</v>
      </c>
      <c r="E32" s="47">
        <f>VLOOKUP(C32,'Active 1'!C$21:E$970,3,FALSE)</f>
        <v>165.99953973816804</v>
      </c>
      <c r="F32" s="46" t="s">
        <v>72</v>
      </c>
      <c r="G32" s="13" t="str">
        <f t="shared" si="4"/>
        <v>54361.7525</v>
      </c>
      <c r="H32" s="38">
        <f t="shared" si="5"/>
        <v>3219</v>
      </c>
      <c r="I32" s="48" t="s">
        <v>250</v>
      </c>
      <c r="J32" s="49" t="s">
        <v>251</v>
      </c>
      <c r="K32" s="48">
        <v>3219</v>
      </c>
      <c r="L32" s="48" t="s">
        <v>252</v>
      </c>
      <c r="M32" s="49" t="s">
        <v>218</v>
      </c>
      <c r="N32" s="49" t="s">
        <v>72</v>
      </c>
      <c r="O32" s="50" t="s">
        <v>242</v>
      </c>
      <c r="P32" s="51" t="s">
        <v>243</v>
      </c>
    </row>
    <row r="33" spans="1:16" ht="12.75" customHeight="1" thickBot="1">
      <c r="A33" s="38" t="str">
        <f t="shared" si="0"/>
        <v>IBVS 5910 </v>
      </c>
      <c r="B33" s="46" t="str">
        <f t="shared" si="1"/>
        <v>I</v>
      </c>
      <c r="C33" s="38">
        <f t="shared" si="2"/>
        <v>54406.597199999997</v>
      </c>
      <c r="D33" s="13" t="str">
        <f t="shared" si="3"/>
        <v>vis</v>
      </c>
      <c r="E33" s="47">
        <f>VLOOKUP(C33,'Active 1'!C$21:E$970,3,FALSE)</f>
        <v>169.99959860886693</v>
      </c>
      <c r="F33" s="46" t="s">
        <v>72</v>
      </c>
      <c r="G33" s="13" t="str">
        <f t="shared" si="4"/>
        <v>54406.5972</v>
      </c>
      <c r="H33" s="38">
        <f t="shared" si="5"/>
        <v>3227</v>
      </c>
      <c r="I33" s="48" t="s">
        <v>257</v>
      </c>
      <c r="J33" s="49" t="s">
        <v>258</v>
      </c>
      <c r="K33" s="48">
        <v>3227</v>
      </c>
      <c r="L33" s="48" t="s">
        <v>259</v>
      </c>
      <c r="M33" s="49" t="s">
        <v>218</v>
      </c>
      <c r="N33" s="49" t="s">
        <v>72</v>
      </c>
      <c r="O33" s="50" t="s">
        <v>242</v>
      </c>
      <c r="P33" s="51" t="s">
        <v>243</v>
      </c>
    </row>
    <row r="34" spans="1:16" ht="12.75" customHeight="1" thickBot="1">
      <c r="A34" s="38" t="str">
        <f t="shared" si="0"/>
        <v>IBVS 5910 </v>
      </c>
      <c r="B34" s="46" t="str">
        <f t="shared" si="1"/>
        <v>I</v>
      </c>
      <c r="C34" s="38">
        <f t="shared" si="2"/>
        <v>54406.597600000001</v>
      </c>
      <c r="D34" s="13" t="str">
        <f t="shared" si="3"/>
        <v>vis</v>
      </c>
      <c r="E34" s="47">
        <f>VLOOKUP(C34,'Active 1'!C$21:E$970,3,FALSE)</f>
        <v>169.99963428807911</v>
      </c>
      <c r="F34" s="46" t="s">
        <v>72</v>
      </c>
      <c r="G34" s="13" t="str">
        <f t="shared" si="4"/>
        <v>54406.5976</v>
      </c>
      <c r="H34" s="38">
        <f t="shared" si="5"/>
        <v>3227</v>
      </c>
      <c r="I34" s="48" t="s">
        <v>260</v>
      </c>
      <c r="J34" s="49" t="s">
        <v>261</v>
      </c>
      <c r="K34" s="48">
        <v>3227</v>
      </c>
      <c r="L34" s="48" t="s">
        <v>262</v>
      </c>
      <c r="M34" s="49" t="s">
        <v>218</v>
      </c>
      <c r="N34" s="49" t="s">
        <v>72</v>
      </c>
      <c r="O34" s="50" t="s">
        <v>242</v>
      </c>
      <c r="P34" s="51" t="s">
        <v>243</v>
      </c>
    </row>
    <row r="35" spans="1:16" ht="12.75" customHeight="1" thickBot="1">
      <c r="A35" s="38" t="str">
        <f t="shared" si="0"/>
        <v>IBVS 5910 </v>
      </c>
      <c r="B35" s="46" t="str">
        <f t="shared" si="1"/>
        <v>I</v>
      </c>
      <c r="C35" s="38">
        <f t="shared" si="2"/>
        <v>54613.816299999999</v>
      </c>
      <c r="D35" s="13" t="str">
        <f t="shared" si="3"/>
        <v>vis</v>
      </c>
      <c r="E35" s="47">
        <f>VLOOKUP(C35,'Active 1'!C$21:E$970,3,FALSE)</f>
        <v>188.48313399060348</v>
      </c>
      <c r="F35" s="46" t="s">
        <v>72</v>
      </c>
      <c r="G35" s="13" t="str">
        <f t="shared" si="4"/>
        <v>54613.8163</v>
      </c>
      <c r="H35" s="38">
        <f t="shared" si="5"/>
        <v>3264</v>
      </c>
      <c r="I35" s="48" t="s">
        <v>263</v>
      </c>
      <c r="J35" s="49" t="s">
        <v>264</v>
      </c>
      <c r="K35" s="48">
        <v>3264</v>
      </c>
      <c r="L35" s="48" t="s">
        <v>265</v>
      </c>
      <c r="M35" s="49" t="s">
        <v>218</v>
      </c>
      <c r="N35" s="49" t="s">
        <v>72</v>
      </c>
      <c r="O35" s="50" t="s">
        <v>242</v>
      </c>
      <c r="P35" s="51" t="s">
        <v>243</v>
      </c>
    </row>
    <row r="36" spans="1:16" ht="12.75" customHeight="1" thickBot="1">
      <c r="A36" s="38" t="str">
        <f t="shared" si="0"/>
        <v>IBVS 5910 </v>
      </c>
      <c r="B36" s="46" t="str">
        <f t="shared" si="1"/>
        <v>I</v>
      </c>
      <c r="C36" s="38">
        <f t="shared" si="2"/>
        <v>54731.716</v>
      </c>
      <c r="D36" s="13" t="str">
        <f t="shared" si="3"/>
        <v>vis</v>
      </c>
      <c r="E36" s="47">
        <f>VLOOKUP(C36,'Active 1'!C$21:E$970,3,FALSE)</f>
        <v>198.99955490183285</v>
      </c>
      <c r="F36" s="46" t="s">
        <v>72</v>
      </c>
      <c r="G36" s="13" t="str">
        <f t="shared" si="4"/>
        <v>54731.7160</v>
      </c>
      <c r="H36" s="38">
        <f t="shared" si="5"/>
        <v>3285</v>
      </c>
      <c r="I36" s="48" t="s">
        <v>266</v>
      </c>
      <c r="J36" s="49" t="s">
        <v>267</v>
      </c>
      <c r="K36" s="48">
        <v>3285</v>
      </c>
      <c r="L36" s="48" t="s">
        <v>268</v>
      </c>
      <c r="M36" s="49" t="s">
        <v>218</v>
      </c>
      <c r="N36" s="49" t="s">
        <v>72</v>
      </c>
      <c r="O36" s="50" t="s">
        <v>242</v>
      </c>
      <c r="P36" s="51" t="s">
        <v>243</v>
      </c>
    </row>
    <row r="37" spans="1:16" ht="12.75" customHeight="1" thickBot="1">
      <c r="A37" s="38" t="str">
        <f t="shared" si="0"/>
        <v>IBVS 5910 </v>
      </c>
      <c r="B37" s="46" t="str">
        <f t="shared" si="1"/>
        <v>I</v>
      </c>
      <c r="C37" s="38">
        <f t="shared" si="2"/>
        <v>54938.932500000003</v>
      </c>
      <c r="D37" s="13" t="str">
        <f t="shared" si="3"/>
        <v>vis</v>
      </c>
      <c r="E37" s="47">
        <f>VLOOKUP(C37,'Active 1'!C$21:E$970,3,FALSE)</f>
        <v>217.48285836869286</v>
      </c>
      <c r="F37" s="46" t="s">
        <v>72</v>
      </c>
      <c r="G37" s="13" t="str">
        <f t="shared" si="4"/>
        <v>54938.9325</v>
      </c>
      <c r="H37" s="38">
        <f t="shared" si="5"/>
        <v>3322</v>
      </c>
      <c r="I37" s="48" t="s">
        <v>269</v>
      </c>
      <c r="J37" s="49" t="s">
        <v>270</v>
      </c>
      <c r="K37" s="48">
        <v>3322</v>
      </c>
      <c r="L37" s="48" t="s">
        <v>271</v>
      </c>
      <c r="M37" s="49" t="s">
        <v>218</v>
      </c>
      <c r="N37" s="49" t="s">
        <v>72</v>
      </c>
      <c r="O37" s="50" t="s">
        <v>242</v>
      </c>
      <c r="P37" s="51" t="s">
        <v>243</v>
      </c>
    </row>
    <row r="38" spans="1:16" ht="12.75" customHeight="1" thickBot="1">
      <c r="A38" s="38" t="str">
        <f t="shared" si="0"/>
        <v>BAVM 209 </v>
      </c>
      <c r="B38" s="46" t="str">
        <f t="shared" si="1"/>
        <v>I</v>
      </c>
      <c r="C38" s="38">
        <f t="shared" si="2"/>
        <v>55034.412600000003</v>
      </c>
      <c r="D38" s="13" t="str">
        <f t="shared" si="3"/>
        <v>vis</v>
      </c>
      <c r="E38" s="47">
        <f>VLOOKUP(C38,'Active 1'!C$21:E$970,3,FALSE)</f>
        <v>225.9994951391534</v>
      </c>
      <c r="F38" s="46" t="s">
        <v>72</v>
      </c>
      <c r="G38" s="13" t="str">
        <f t="shared" si="4"/>
        <v>55034.4126</v>
      </c>
      <c r="H38" s="38">
        <f t="shared" si="5"/>
        <v>3339</v>
      </c>
      <c r="I38" s="48" t="s">
        <v>272</v>
      </c>
      <c r="J38" s="49" t="s">
        <v>273</v>
      </c>
      <c r="K38" s="48">
        <v>3339</v>
      </c>
      <c r="L38" s="48" t="s">
        <v>274</v>
      </c>
      <c r="M38" s="49" t="s">
        <v>218</v>
      </c>
      <c r="N38" s="49">
        <v>0</v>
      </c>
      <c r="O38" s="50" t="s">
        <v>275</v>
      </c>
      <c r="P38" s="51" t="s">
        <v>276</v>
      </c>
    </row>
    <row r="39" spans="1:16" ht="12.75" customHeight="1" thickBot="1">
      <c r="A39" s="38" t="str">
        <f t="shared" si="0"/>
        <v>IBVS 6014 </v>
      </c>
      <c r="B39" s="46" t="str">
        <f t="shared" si="1"/>
        <v>I</v>
      </c>
      <c r="C39" s="38">
        <f t="shared" si="2"/>
        <v>55695.860999999997</v>
      </c>
      <c r="D39" s="13" t="str">
        <f t="shared" si="3"/>
        <v>vis</v>
      </c>
      <c r="E39" s="47">
        <f>VLOOKUP(C39,'Active 1'!C$21:E$970,3,FALSE)</f>
        <v>284.9993889934978</v>
      </c>
      <c r="F39" s="46" t="s">
        <v>72</v>
      </c>
      <c r="G39" s="13" t="str">
        <f t="shared" si="4"/>
        <v>55695.8610</v>
      </c>
      <c r="H39" s="38">
        <f t="shared" si="5"/>
        <v>3457</v>
      </c>
      <c r="I39" s="48" t="s">
        <v>299</v>
      </c>
      <c r="J39" s="49" t="s">
        <v>300</v>
      </c>
      <c r="K39" s="48">
        <v>3457</v>
      </c>
      <c r="L39" s="48" t="s">
        <v>301</v>
      </c>
      <c r="M39" s="49" t="s">
        <v>218</v>
      </c>
      <c r="N39" s="49" t="s">
        <v>72</v>
      </c>
      <c r="O39" s="50" t="s">
        <v>242</v>
      </c>
      <c r="P39" s="51" t="s">
        <v>302</v>
      </c>
    </row>
    <row r="40" spans="1:16" ht="12.75" customHeight="1" thickBot="1">
      <c r="A40" s="38" t="str">
        <f t="shared" si="0"/>
        <v>IBVS 5992 </v>
      </c>
      <c r="B40" s="46" t="str">
        <f t="shared" si="1"/>
        <v>I</v>
      </c>
      <c r="C40" s="38">
        <f t="shared" si="2"/>
        <v>55695.861499999999</v>
      </c>
      <c r="D40" s="13" t="str">
        <f t="shared" si="3"/>
        <v>vis</v>
      </c>
      <c r="E40" s="47">
        <f>VLOOKUP(C40,'Active 1'!C$21:E$970,3,FALSE)</f>
        <v>284.99943359251273</v>
      </c>
      <c r="F40" s="46" t="s">
        <v>72</v>
      </c>
      <c r="G40" s="13" t="str">
        <f t="shared" si="4"/>
        <v>55695.8615</v>
      </c>
      <c r="H40" s="38">
        <f t="shared" si="5"/>
        <v>3457</v>
      </c>
      <c r="I40" s="48" t="s">
        <v>303</v>
      </c>
      <c r="J40" s="49" t="s">
        <v>304</v>
      </c>
      <c r="K40" s="48">
        <v>3457</v>
      </c>
      <c r="L40" s="48" t="s">
        <v>305</v>
      </c>
      <c r="M40" s="49" t="s">
        <v>218</v>
      </c>
      <c r="N40" s="49" t="s">
        <v>72</v>
      </c>
      <c r="O40" s="50" t="s">
        <v>147</v>
      </c>
      <c r="P40" s="51" t="s">
        <v>306</v>
      </c>
    </row>
    <row r="41" spans="1:16" ht="12.75" customHeight="1" thickBot="1">
      <c r="A41" s="38" t="str">
        <f t="shared" si="0"/>
        <v>IBVS 6014 </v>
      </c>
      <c r="B41" s="46" t="str">
        <f t="shared" si="1"/>
        <v>I</v>
      </c>
      <c r="C41" s="38">
        <f t="shared" si="2"/>
        <v>55779.7569</v>
      </c>
      <c r="D41" s="13" t="str">
        <f t="shared" si="3"/>
        <v>vis</v>
      </c>
      <c r="E41" s="47">
        <f>VLOOKUP(C41,'Active 1'!C$21:E$970,3,FALSE)</f>
        <v>292.48273795135293</v>
      </c>
      <c r="F41" s="46" t="s">
        <v>72</v>
      </c>
      <c r="G41" s="13" t="str">
        <f t="shared" si="4"/>
        <v>55779.7569</v>
      </c>
      <c r="H41" s="38">
        <f t="shared" si="5"/>
        <v>3472</v>
      </c>
      <c r="I41" s="48" t="s">
        <v>307</v>
      </c>
      <c r="J41" s="49" t="s">
        <v>308</v>
      </c>
      <c r="K41" s="48">
        <v>3472</v>
      </c>
      <c r="L41" s="48" t="s">
        <v>309</v>
      </c>
      <c r="M41" s="49" t="s">
        <v>218</v>
      </c>
      <c r="N41" s="49" t="s">
        <v>72</v>
      </c>
      <c r="O41" s="50" t="s">
        <v>242</v>
      </c>
      <c r="P41" s="51" t="s">
        <v>302</v>
      </c>
    </row>
    <row r="42" spans="1:16" ht="12.75" customHeight="1" thickBot="1">
      <c r="A42" s="38" t="str">
        <f t="shared" si="0"/>
        <v>IBVS 6014 </v>
      </c>
      <c r="B42" s="46" t="str">
        <f t="shared" si="1"/>
        <v>I</v>
      </c>
      <c r="C42" s="38">
        <f t="shared" si="2"/>
        <v>55824.607000000004</v>
      </c>
      <c r="D42" s="13" t="str">
        <f t="shared" si="3"/>
        <v>vis</v>
      </c>
      <c r="E42" s="47">
        <f>VLOOKUP(C42,'Active 1'!C$21:E$970,3,FALSE)</f>
        <v>296.48327849141162</v>
      </c>
      <c r="F42" s="46" t="s">
        <v>72</v>
      </c>
      <c r="G42" s="13" t="str">
        <f t="shared" si="4"/>
        <v>55824.6070</v>
      </c>
      <c r="H42" s="38">
        <f t="shared" si="5"/>
        <v>3480</v>
      </c>
      <c r="I42" s="48" t="s">
        <v>310</v>
      </c>
      <c r="J42" s="49" t="s">
        <v>311</v>
      </c>
      <c r="K42" s="48">
        <v>3480</v>
      </c>
      <c r="L42" s="48" t="s">
        <v>312</v>
      </c>
      <c r="M42" s="49" t="s">
        <v>218</v>
      </c>
      <c r="N42" s="49" t="s">
        <v>72</v>
      </c>
      <c r="O42" s="50" t="s">
        <v>242</v>
      </c>
      <c r="P42" s="51" t="s">
        <v>302</v>
      </c>
    </row>
    <row r="43" spans="1:16" ht="12.75" customHeight="1" thickBot="1">
      <c r="A43" s="38" t="str">
        <f t="shared" ref="A43:A78" si="6">P43</f>
        <v>OEJV 0160 </v>
      </c>
      <c r="B43" s="46" t="str">
        <f t="shared" ref="B43:B78" si="7">IF(H43=INT(H43),"I","II")</f>
        <v>I</v>
      </c>
      <c r="C43" s="38">
        <f t="shared" ref="C43:C78" si="8">1*G43</f>
        <v>55830.39314</v>
      </c>
      <c r="D43" s="13" t="str">
        <f t="shared" ref="D43:D78" si="9">VLOOKUP(F43,I$1:J$5,2,FALSE)</f>
        <v>vis</v>
      </c>
      <c r="E43" s="47">
        <f>VLOOKUP(C43,'Active 1'!C$21:E$970,3,FALSE)</f>
        <v>296.9993907774587</v>
      </c>
      <c r="F43" s="46" t="s">
        <v>72</v>
      </c>
      <c r="G43" s="13" t="str">
        <f t="shared" ref="G43:G78" si="10">MID(I43,3,LEN(I43)-3)</f>
        <v>55830.39314</v>
      </c>
      <c r="H43" s="38">
        <f t="shared" ref="H43:H78" si="11">1*K43</f>
        <v>3481</v>
      </c>
      <c r="I43" s="48" t="s">
        <v>313</v>
      </c>
      <c r="J43" s="49" t="s">
        <v>314</v>
      </c>
      <c r="K43" s="48">
        <v>3481</v>
      </c>
      <c r="L43" s="48" t="s">
        <v>315</v>
      </c>
      <c r="M43" s="49" t="s">
        <v>218</v>
      </c>
      <c r="N43" s="49" t="s">
        <v>219</v>
      </c>
      <c r="O43" s="50" t="s">
        <v>316</v>
      </c>
      <c r="P43" s="51" t="s">
        <v>317</v>
      </c>
    </row>
    <row r="44" spans="1:16" ht="12.75" customHeight="1" thickBot="1">
      <c r="A44" s="38" t="str">
        <f t="shared" si="6"/>
        <v>IBVS 6029 </v>
      </c>
      <c r="B44" s="46" t="str">
        <f t="shared" si="7"/>
        <v>I</v>
      </c>
      <c r="C44" s="38">
        <f t="shared" si="8"/>
        <v>56048.828000000001</v>
      </c>
      <c r="D44" s="13" t="str">
        <f t="shared" si="9"/>
        <v>vis</v>
      </c>
      <c r="E44" s="47">
        <f>VLOOKUP(C44,'Active 1'!C$21:E$970,3,FALSE)</f>
        <v>316.48334984983495</v>
      </c>
      <c r="F44" s="46" t="s">
        <v>72</v>
      </c>
      <c r="G44" s="13" t="str">
        <f t="shared" si="10"/>
        <v>56048.828</v>
      </c>
      <c r="H44" s="38">
        <f t="shared" si="11"/>
        <v>3520</v>
      </c>
      <c r="I44" s="48" t="s">
        <v>318</v>
      </c>
      <c r="J44" s="49" t="s">
        <v>319</v>
      </c>
      <c r="K44" s="48">
        <v>3520</v>
      </c>
      <c r="L44" s="48" t="s">
        <v>320</v>
      </c>
      <c r="M44" s="49" t="s">
        <v>218</v>
      </c>
      <c r="N44" s="49" t="s">
        <v>72</v>
      </c>
      <c r="O44" s="50" t="s">
        <v>147</v>
      </c>
      <c r="P44" s="51" t="s">
        <v>321</v>
      </c>
    </row>
    <row r="45" spans="1:16" ht="12.75" customHeight="1" thickBot="1">
      <c r="A45" s="38" t="str">
        <f t="shared" si="6"/>
        <v>OEJV 0160 </v>
      </c>
      <c r="B45" s="46" t="str">
        <f t="shared" si="7"/>
        <v>I</v>
      </c>
      <c r="C45" s="38">
        <f t="shared" si="8"/>
        <v>56155.514109999996</v>
      </c>
      <c r="D45" s="13" t="str">
        <f t="shared" si="9"/>
        <v>CCD</v>
      </c>
      <c r="E45" s="47">
        <f>VLOOKUP(C45,'Active 1'!C$21:E$970,3,FALSE)</f>
        <v>325.99954063014781</v>
      </c>
      <c r="F45" s="46" t="str">
        <f>LEFT(M45,1)</f>
        <v>C</v>
      </c>
      <c r="G45" s="13" t="str">
        <f t="shared" si="10"/>
        <v>56155.51411</v>
      </c>
      <c r="H45" s="38">
        <f t="shared" si="11"/>
        <v>3539</v>
      </c>
      <c r="I45" s="48" t="s">
        <v>322</v>
      </c>
      <c r="J45" s="49" t="s">
        <v>323</v>
      </c>
      <c r="K45" s="48">
        <v>3539</v>
      </c>
      <c r="L45" s="48" t="s">
        <v>324</v>
      </c>
      <c r="M45" s="49" t="s">
        <v>218</v>
      </c>
      <c r="N45" s="49" t="s">
        <v>219</v>
      </c>
      <c r="O45" s="50" t="s">
        <v>325</v>
      </c>
      <c r="P45" s="51" t="s">
        <v>317</v>
      </c>
    </row>
    <row r="46" spans="1:16" ht="12.75" customHeight="1" thickBot="1">
      <c r="A46" s="38" t="str">
        <f t="shared" si="6"/>
        <v> VB 5.16 </v>
      </c>
      <c r="B46" s="46" t="str">
        <f t="shared" si="7"/>
        <v>I</v>
      </c>
      <c r="C46" s="38">
        <f t="shared" si="8"/>
        <v>26631.316999999999</v>
      </c>
      <c r="D46" s="13" t="str">
        <f t="shared" si="9"/>
        <v>vis</v>
      </c>
      <c r="E46" s="47">
        <f>VLOOKUP(C46,'Active 1'!C$21:E$970,3,FALSE)</f>
        <v>-2307.5006622953688</v>
      </c>
      <c r="F46" s="46" t="s">
        <v>72</v>
      </c>
      <c r="G46" s="13" t="str">
        <f t="shared" si="10"/>
        <v>26631.317</v>
      </c>
      <c r="H46" s="38">
        <f t="shared" si="11"/>
        <v>-1728</v>
      </c>
      <c r="I46" s="48" t="s">
        <v>74</v>
      </c>
      <c r="J46" s="49" t="s">
        <v>75</v>
      </c>
      <c r="K46" s="48">
        <v>-1728</v>
      </c>
      <c r="L46" s="48" t="s">
        <v>76</v>
      </c>
      <c r="M46" s="49" t="s">
        <v>77</v>
      </c>
      <c r="N46" s="49"/>
      <c r="O46" s="50" t="s">
        <v>78</v>
      </c>
      <c r="P46" s="50" t="s">
        <v>79</v>
      </c>
    </row>
    <row r="47" spans="1:16" ht="12.75" customHeight="1" thickBot="1">
      <c r="A47" s="38" t="str">
        <f t="shared" si="6"/>
        <v> VB 5.16 </v>
      </c>
      <c r="B47" s="46" t="str">
        <f t="shared" si="7"/>
        <v>I</v>
      </c>
      <c r="C47" s="38">
        <f t="shared" si="8"/>
        <v>26631.34</v>
      </c>
      <c r="D47" s="13" t="str">
        <f t="shared" si="9"/>
        <v>vis</v>
      </c>
      <c r="E47" s="47">
        <f>VLOOKUP(C47,'Active 1'!C$21:E$970,3,FALSE)</f>
        <v>-2307.4986107406917</v>
      </c>
      <c r="F47" s="46" t="s">
        <v>72</v>
      </c>
      <c r="G47" s="13" t="str">
        <f t="shared" si="10"/>
        <v>26631.340</v>
      </c>
      <c r="H47" s="38">
        <f t="shared" si="11"/>
        <v>-1728</v>
      </c>
      <c r="I47" s="48" t="s">
        <v>80</v>
      </c>
      <c r="J47" s="49" t="s">
        <v>81</v>
      </c>
      <c r="K47" s="48">
        <v>-1728</v>
      </c>
      <c r="L47" s="48" t="s">
        <v>82</v>
      </c>
      <c r="M47" s="49" t="s">
        <v>77</v>
      </c>
      <c r="N47" s="49"/>
      <c r="O47" s="50" t="s">
        <v>78</v>
      </c>
      <c r="P47" s="50" t="s">
        <v>79</v>
      </c>
    </row>
    <row r="48" spans="1:16" ht="12.75" customHeight="1" thickBot="1">
      <c r="A48" s="38" t="str">
        <f t="shared" si="6"/>
        <v> VB 5.16 </v>
      </c>
      <c r="B48" s="46" t="str">
        <f t="shared" si="7"/>
        <v>I</v>
      </c>
      <c r="C48" s="38">
        <f t="shared" si="8"/>
        <v>26928.422999999999</v>
      </c>
      <c r="D48" s="13" t="str">
        <f t="shared" si="9"/>
        <v>vis</v>
      </c>
      <c r="E48" s="47">
        <f>VLOOKUP(C48,'Active 1'!C$21:E$970,3,FALSE)</f>
        <v>-2280.9993925614199</v>
      </c>
      <c r="F48" s="46" t="s">
        <v>72</v>
      </c>
      <c r="G48" s="13" t="str">
        <f t="shared" si="10"/>
        <v>26928.423</v>
      </c>
      <c r="H48" s="38">
        <f t="shared" si="11"/>
        <v>-1675</v>
      </c>
      <c r="I48" s="48" t="s">
        <v>83</v>
      </c>
      <c r="J48" s="49" t="s">
        <v>84</v>
      </c>
      <c r="K48" s="48">
        <v>-1675</v>
      </c>
      <c r="L48" s="48" t="s">
        <v>85</v>
      </c>
      <c r="M48" s="49" t="s">
        <v>77</v>
      </c>
      <c r="N48" s="49"/>
      <c r="O48" s="50" t="s">
        <v>78</v>
      </c>
      <c r="P48" s="50" t="s">
        <v>79</v>
      </c>
    </row>
    <row r="49" spans="1:16" ht="12.75" customHeight="1" thickBot="1">
      <c r="A49" s="38" t="str">
        <f t="shared" si="6"/>
        <v> VB 5.16 </v>
      </c>
      <c r="B49" s="46" t="str">
        <f t="shared" si="7"/>
        <v>I</v>
      </c>
      <c r="C49" s="38">
        <f t="shared" si="8"/>
        <v>27281.437000000002</v>
      </c>
      <c r="D49" s="13" t="str">
        <f t="shared" si="9"/>
        <v>vis</v>
      </c>
      <c r="E49" s="47">
        <f>VLOOKUP(C49,'Active 1'!C$21:E$970,3,FALSE)</f>
        <v>-2249.5112393976992</v>
      </c>
      <c r="F49" s="46" t="s">
        <v>72</v>
      </c>
      <c r="G49" s="13" t="str">
        <f t="shared" si="10"/>
        <v>27281.437</v>
      </c>
      <c r="H49" s="38">
        <f t="shared" si="11"/>
        <v>-1612</v>
      </c>
      <c r="I49" s="48" t="s">
        <v>86</v>
      </c>
      <c r="J49" s="49" t="s">
        <v>87</v>
      </c>
      <c r="K49" s="48">
        <v>-1612</v>
      </c>
      <c r="L49" s="48" t="s">
        <v>88</v>
      </c>
      <c r="M49" s="49" t="s">
        <v>77</v>
      </c>
      <c r="N49" s="49"/>
      <c r="O49" s="50" t="s">
        <v>78</v>
      </c>
      <c r="P49" s="50" t="s">
        <v>79</v>
      </c>
    </row>
    <row r="50" spans="1:16" ht="12.75" customHeight="1" thickBot="1">
      <c r="A50" s="38" t="str">
        <f t="shared" si="6"/>
        <v> VB 5.16 </v>
      </c>
      <c r="B50" s="46" t="str">
        <f t="shared" si="7"/>
        <v>I</v>
      </c>
      <c r="C50" s="38">
        <f t="shared" si="8"/>
        <v>27298.437000000002</v>
      </c>
      <c r="D50" s="13" t="str">
        <f t="shared" si="9"/>
        <v>vis</v>
      </c>
      <c r="E50" s="47">
        <f>VLOOKUP(C50,'Active 1'!C$21:E$970,3,FALSE)</f>
        <v>-2247.9948728972681</v>
      </c>
      <c r="F50" s="46" t="s">
        <v>72</v>
      </c>
      <c r="G50" s="13" t="str">
        <f t="shared" si="10"/>
        <v>27298.437</v>
      </c>
      <c r="H50" s="38">
        <f t="shared" si="11"/>
        <v>-1609</v>
      </c>
      <c r="I50" s="48" t="s">
        <v>89</v>
      </c>
      <c r="J50" s="49" t="s">
        <v>90</v>
      </c>
      <c r="K50" s="48">
        <v>-1609</v>
      </c>
      <c r="L50" s="48" t="s">
        <v>91</v>
      </c>
      <c r="M50" s="49" t="s">
        <v>77</v>
      </c>
      <c r="N50" s="49"/>
      <c r="O50" s="50" t="s">
        <v>78</v>
      </c>
      <c r="P50" s="50" t="s">
        <v>79</v>
      </c>
    </row>
    <row r="51" spans="1:16" ht="12.75" customHeight="1" thickBot="1">
      <c r="A51" s="38" t="str">
        <f t="shared" si="6"/>
        <v> VB 5.16 </v>
      </c>
      <c r="B51" s="46" t="str">
        <f t="shared" si="7"/>
        <v>I</v>
      </c>
      <c r="C51" s="38">
        <f t="shared" si="8"/>
        <v>28066.378000000001</v>
      </c>
      <c r="D51" s="13" t="str">
        <f t="shared" si="9"/>
        <v>vis</v>
      </c>
      <c r="E51" s="47">
        <f>VLOOKUP(C51,'Active 1'!C$21:E$970,3,FALSE)</f>
        <v>-2179.4960489732862</v>
      </c>
      <c r="F51" s="46" t="s">
        <v>72</v>
      </c>
      <c r="G51" s="13" t="str">
        <f t="shared" si="10"/>
        <v>28066.378</v>
      </c>
      <c r="H51" s="38">
        <f t="shared" si="11"/>
        <v>-1472</v>
      </c>
      <c r="I51" s="48" t="s">
        <v>92</v>
      </c>
      <c r="J51" s="49" t="s">
        <v>93</v>
      </c>
      <c r="K51" s="48">
        <v>-1472</v>
      </c>
      <c r="L51" s="48" t="s">
        <v>94</v>
      </c>
      <c r="M51" s="49" t="s">
        <v>77</v>
      </c>
      <c r="N51" s="49"/>
      <c r="O51" s="50" t="s">
        <v>78</v>
      </c>
      <c r="P51" s="50" t="s">
        <v>79</v>
      </c>
    </row>
    <row r="52" spans="1:16" ht="12.75" customHeight="1" thickBot="1">
      <c r="A52" s="38" t="str">
        <f t="shared" si="6"/>
        <v> VB 5.16 </v>
      </c>
      <c r="B52" s="46" t="str">
        <f t="shared" si="7"/>
        <v>I</v>
      </c>
      <c r="C52" s="38">
        <f t="shared" si="8"/>
        <v>28834.314999999999</v>
      </c>
      <c r="D52" s="13" t="str">
        <f t="shared" si="9"/>
        <v>vis</v>
      </c>
      <c r="E52" s="47">
        <f>VLOOKUP(C52,'Active 1'!C$21:E$970,3,FALSE)</f>
        <v>-2110.9975818414223</v>
      </c>
      <c r="F52" s="46" t="s">
        <v>72</v>
      </c>
      <c r="G52" s="13" t="str">
        <f t="shared" si="10"/>
        <v>28834.315</v>
      </c>
      <c r="H52" s="38">
        <f t="shared" si="11"/>
        <v>-1335</v>
      </c>
      <c r="I52" s="48" t="s">
        <v>95</v>
      </c>
      <c r="J52" s="49" t="s">
        <v>96</v>
      </c>
      <c r="K52" s="48">
        <v>-1335</v>
      </c>
      <c r="L52" s="48" t="s">
        <v>97</v>
      </c>
      <c r="M52" s="49" t="s">
        <v>77</v>
      </c>
      <c r="N52" s="49"/>
      <c r="O52" s="50" t="s">
        <v>78</v>
      </c>
      <c r="P52" s="50" t="s">
        <v>79</v>
      </c>
    </row>
    <row r="53" spans="1:16" ht="12.75" customHeight="1" thickBot="1">
      <c r="A53" s="38" t="str">
        <f t="shared" si="6"/>
        <v> VB 5.16 </v>
      </c>
      <c r="B53" s="46" t="str">
        <f t="shared" si="7"/>
        <v>I</v>
      </c>
      <c r="C53" s="38">
        <f t="shared" si="8"/>
        <v>29159.324000000001</v>
      </c>
      <c r="D53" s="13" t="str">
        <f t="shared" si="9"/>
        <v>vis</v>
      </c>
      <c r="E53" s="47">
        <f>VLOOKUP(C53,'Active 1'!C$21:E$970,3,FALSE)</f>
        <v>-2082.007419492089</v>
      </c>
      <c r="F53" s="46" t="s">
        <v>72</v>
      </c>
      <c r="G53" s="13" t="str">
        <f t="shared" si="10"/>
        <v>29159.324</v>
      </c>
      <c r="H53" s="38">
        <f t="shared" si="11"/>
        <v>-1277</v>
      </c>
      <c r="I53" s="48" t="s">
        <v>98</v>
      </c>
      <c r="J53" s="49" t="s">
        <v>99</v>
      </c>
      <c r="K53" s="48">
        <v>-1277</v>
      </c>
      <c r="L53" s="48" t="s">
        <v>100</v>
      </c>
      <c r="M53" s="49" t="s">
        <v>77</v>
      </c>
      <c r="N53" s="49"/>
      <c r="O53" s="50" t="s">
        <v>78</v>
      </c>
      <c r="P53" s="50" t="s">
        <v>79</v>
      </c>
    </row>
    <row r="54" spans="1:16" ht="12.75" customHeight="1" thickBot="1">
      <c r="A54" s="38" t="str">
        <f t="shared" si="6"/>
        <v> MVS 699 </v>
      </c>
      <c r="B54" s="46" t="str">
        <f t="shared" si="7"/>
        <v>I</v>
      </c>
      <c r="C54" s="38">
        <f t="shared" si="8"/>
        <v>31911.61</v>
      </c>
      <c r="D54" s="13" t="str">
        <f t="shared" si="9"/>
        <v>vis</v>
      </c>
      <c r="E54" s="47">
        <f>VLOOKUP(C54,'Active 1'!C$21:E$970,3,FALSE)</f>
        <v>-1836.508931844678</v>
      </c>
      <c r="F54" s="46" t="s">
        <v>72</v>
      </c>
      <c r="G54" s="13" t="str">
        <f t="shared" si="10"/>
        <v>31911.61</v>
      </c>
      <c r="H54" s="38">
        <f t="shared" si="11"/>
        <v>-786</v>
      </c>
      <c r="I54" s="48" t="s">
        <v>101</v>
      </c>
      <c r="J54" s="49" t="s">
        <v>102</v>
      </c>
      <c r="K54" s="48">
        <v>-786</v>
      </c>
      <c r="L54" s="48" t="s">
        <v>103</v>
      </c>
      <c r="M54" s="49" t="s">
        <v>77</v>
      </c>
      <c r="N54" s="49"/>
      <c r="O54" s="50" t="s">
        <v>104</v>
      </c>
      <c r="P54" s="50" t="s">
        <v>105</v>
      </c>
    </row>
    <row r="55" spans="1:16" ht="12.75" customHeight="1" thickBot="1">
      <c r="A55" s="38" t="str">
        <f t="shared" si="6"/>
        <v> MVS 699 </v>
      </c>
      <c r="B55" s="46" t="str">
        <f t="shared" si="7"/>
        <v>I</v>
      </c>
      <c r="C55" s="38">
        <f t="shared" si="8"/>
        <v>34473.42</v>
      </c>
      <c r="D55" s="13" t="str">
        <f t="shared" si="9"/>
        <v>vis</v>
      </c>
      <c r="E55" s="47">
        <f>VLOOKUP(C55,'Active 1'!C$21:E$970,3,FALSE)</f>
        <v>-1608.0005280523346</v>
      </c>
      <c r="F55" s="46" t="s">
        <v>72</v>
      </c>
      <c r="G55" s="13" t="str">
        <f t="shared" si="10"/>
        <v>34473.42</v>
      </c>
      <c r="H55" s="38">
        <f t="shared" si="11"/>
        <v>-329</v>
      </c>
      <c r="I55" s="48" t="s">
        <v>106</v>
      </c>
      <c r="J55" s="49" t="s">
        <v>107</v>
      </c>
      <c r="K55" s="48">
        <v>-329</v>
      </c>
      <c r="L55" s="48" t="s">
        <v>108</v>
      </c>
      <c r="M55" s="49" t="s">
        <v>77</v>
      </c>
      <c r="N55" s="49"/>
      <c r="O55" s="50" t="s">
        <v>104</v>
      </c>
      <c r="P55" s="50" t="s">
        <v>105</v>
      </c>
    </row>
    <row r="56" spans="1:16" ht="12.75" customHeight="1" thickBot="1">
      <c r="A56" s="38" t="str">
        <f t="shared" si="6"/>
        <v> MVS 699 </v>
      </c>
      <c r="B56" s="46" t="str">
        <f t="shared" si="7"/>
        <v>I</v>
      </c>
      <c r="C56" s="38">
        <f t="shared" si="8"/>
        <v>34714.46</v>
      </c>
      <c r="D56" s="13" t="str">
        <f t="shared" si="9"/>
        <v>vis</v>
      </c>
      <c r="E56" s="47">
        <f>VLOOKUP(C56,'Active 1'!C$21:E$970,3,FALSE)</f>
        <v>-1586.5002350368079</v>
      </c>
      <c r="F56" s="46" t="s">
        <v>72</v>
      </c>
      <c r="G56" s="13" t="str">
        <f t="shared" si="10"/>
        <v>34714.46</v>
      </c>
      <c r="H56" s="38">
        <f t="shared" si="11"/>
        <v>-286</v>
      </c>
      <c r="I56" s="48" t="s">
        <v>109</v>
      </c>
      <c r="J56" s="49" t="s">
        <v>110</v>
      </c>
      <c r="K56" s="48">
        <v>-286</v>
      </c>
      <c r="L56" s="48" t="s">
        <v>111</v>
      </c>
      <c r="M56" s="49" t="s">
        <v>77</v>
      </c>
      <c r="N56" s="49"/>
      <c r="O56" s="50" t="s">
        <v>104</v>
      </c>
      <c r="P56" s="50" t="s">
        <v>105</v>
      </c>
    </row>
    <row r="57" spans="1:16" ht="12.75" customHeight="1" thickBot="1">
      <c r="A57" s="38" t="str">
        <f t="shared" si="6"/>
        <v> MVS 699 </v>
      </c>
      <c r="B57" s="46" t="str">
        <f t="shared" si="7"/>
        <v>I</v>
      </c>
      <c r="C57" s="38">
        <f t="shared" si="8"/>
        <v>35695.4</v>
      </c>
      <c r="D57" s="13" t="str">
        <f t="shared" si="9"/>
        <v>vis</v>
      </c>
      <c r="E57" s="47">
        <f>VLOOKUP(C57,'Active 1'!C$21:E$970,3,FALSE)</f>
        <v>-1499.0023200407459</v>
      </c>
      <c r="F57" s="46" t="s">
        <v>72</v>
      </c>
      <c r="G57" s="13" t="str">
        <f t="shared" si="10"/>
        <v>35695.40</v>
      </c>
      <c r="H57" s="38">
        <f t="shared" si="11"/>
        <v>-111</v>
      </c>
      <c r="I57" s="48" t="s">
        <v>112</v>
      </c>
      <c r="J57" s="49" t="s">
        <v>113</v>
      </c>
      <c r="K57" s="48">
        <v>-111</v>
      </c>
      <c r="L57" s="48" t="s">
        <v>108</v>
      </c>
      <c r="M57" s="49" t="s">
        <v>77</v>
      </c>
      <c r="N57" s="49"/>
      <c r="O57" s="50" t="s">
        <v>104</v>
      </c>
      <c r="P57" s="50" t="s">
        <v>105</v>
      </c>
    </row>
    <row r="58" spans="1:16" ht="12.75" customHeight="1" thickBot="1">
      <c r="A58" s="38" t="str">
        <f t="shared" si="6"/>
        <v> MVS 699 </v>
      </c>
      <c r="B58" s="46" t="str">
        <f t="shared" si="7"/>
        <v>I</v>
      </c>
      <c r="C58" s="38">
        <f t="shared" si="8"/>
        <v>35992.5</v>
      </c>
      <c r="D58" s="13" t="str">
        <f t="shared" si="9"/>
        <v>vis</v>
      </c>
      <c r="E58" s="47">
        <f>VLOOKUP(C58,'Active 1'!C$21:E$970,3,FALSE)</f>
        <v>-1472.5015854949736</v>
      </c>
      <c r="F58" s="46" t="s">
        <v>72</v>
      </c>
      <c r="G58" s="13" t="str">
        <f t="shared" si="10"/>
        <v>35992.50</v>
      </c>
      <c r="H58" s="38">
        <f t="shared" si="11"/>
        <v>-58</v>
      </c>
      <c r="I58" s="48" t="s">
        <v>114</v>
      </c>
      <c r="J58" s="49" t="s">
        <v>115</v>
      </c>
      <c r="K58" s="48">
        <v>-58</v>
      </c>
      <c r="L58" s="48" t="s">
        <v>111</v>
      </c>
      <c r="M58" s="49" t="s">
        <v>77</v>
      </c>
      <c r="N58" s="49"/>
      <c r="O58" s="50" t="s">
        <v>104</v>
      </c>
      <c r="P58" s="50" t="s">
        <v>105</v>
      </c>
    </row>
    <row r="59" spans="1:16" ht="12.75" customHeight="1" thickBot="1">
      <c r="A59" s="38" t="str">
        <f t="shared" si="6"/>
        <v> MVS 699 </v>
      </c>
      <c r="B59" s="46" t="str">
        <f t="shared" si="7"/>
        <v>I</v>
      </c>
      <c r="C59" s="38">
        <f t="shared" si="8"/>
        <v>36317.53</v>
      </c>
      <c r="D59" s="13" t="str">
        <f t="shared" si="9"/>
        <v>vis</v>
      </c>
      <c r="E59" s="47">
        <f>VLOOKUP(C59,'Active 1'!C$21:E$970,3,FALSE)</f>
        <v>-1443.5095499870222</v>
      </c>
      <c r="F59" s="46" t="s">
        <v>72</v>
      </c>
      <c r="G59" s="13" t="str">
        <f t="shared" si="10"/>
        <v>36317.53</v>
      </c>
      <c r="H59" s="38">
        <f t="shared" si="11"/>
        <v>0</v>
      </c>
      <c r="I59" s="48" t="s">
        <v>116</v>
      </c>
      <c r="J59" s="49" t="s">
        <v>117</v>
      </c>
      <c r="K59" s="48">
        <v>0</v>
      </c>
      <c r="L59" s="48" t="s">
        <v>118</v>
      </c>
      <c r="M59" s="49" t="s">
        <v>77</v>
      </c>
      <c r="N59" s="49"/>
      <c r="O59" s="50" t="s">
        <v>104</v>
      </c>
      <c r="P59" s="50" t="s">
        <v>105</v>
      </c>
    </row>
    <row r="60" spans="1:16" ht="12.75" customHeight="1" thickBot="1">
      <c r="A60" s="38" t="str">
        <f t="shared" si="6"/>
        <v> VB 5.16 </v>
      </c>
      <c r="B60" s="46" t="str">
        <f t="shared" si="7"/>
        <v>I</v>
      </c>
      <c r="C60" s="38">
        <f t="shared" si="8"/>
        <v>36317.550000000003</v>
      </c>
      <c r="D60" s="13" t="str">
        <f t="shared" si="9"/>
        <v>vis</v>
      </c>
      <c r="E60" s="47">
        <f>VLOOKUP(C60,'Active 1'!C$21:E$970,3,FALSE)</f>
        <v>-1443.507766026433</v>
      </c>
      <c r="F60" s="46" t="s">
        <v>72</v>
      </c>
      <c r="G60" s="13" t="str">
        <f t="shared" si="10"/>
        <v>36317.550</v>
      </c>
      <c r="H60" s="38">
        <f t="shared" si="11"/>
        <v>0</v>
      </c>
      <c r="I60" s="48" t="s">
        <v>119</v>
      </c>
      <c r="J60" s="49" t="s">
        <v>120</v>
      </c>
      <c r="K60" s="48">
        <v>0</v>
      </c>
      <c r="L60" s="48" t="s">
        <v>121</v>
      </c>
      <c r="M60" s="49" t="s">
        <v>77</v>
      </c>
      <c r="N60" s="49"/>
      <c r="O60" s="50" t="s">
        <v>78</v>
      </c>
      <c r="P60" s="50" t="s">
        <v>79</v>
      </c>
    </row>
    <row r="61" spans="1:16" ht="12.75" customHeight="1" thickBot="1">
      <c r="A61" s="38" t="str">
        <f t="shared" si="6"/>
        <v> VB 5.16 </v>
      </c>
      <c r="B61" s="46" t="str">
        <f t="shared" si="7"/>
        <v>I</v>
      </c>
      <c r="C61" s="38">
        <f t="shared" si="8"/>
        <v>36317.597000000002</v>
      </c>
      <c r="D61" s="13" t="str">
        <f t="shared" si="9"/>
        <v>vis</v>
      </c>
      <c r="E61" s="47">
        <f>VLOOKUP(C61,'Active 1'!C$21:E$970,3,FALSE)</f>
        <v>-1443.5035737190497</v>
      </c>
      <c r="F61" s="46" t="s">
        <v>72</v>
      </c>
      <c r="G61" s="13" t="str">
        <f t="shared" si="10"/>
        <v>36317.597</v>
      </c>
      <c r="H61" s="38">
        <f t="shared" si="11"/>
        <v>0</v>
      </c>
      <c r="I61" s="48" t="s">
        <v>122</v>
      </c>
      <c r="J61" s="49" t="s">
        <v>123</v>
      </c>
      <c r="K61" s="48">
        <v>0</v>
      </c>
      <c r="L61" s="48" t="s">
        <v>124</v>
      </c>
      <c r="M61" s="49" t="s">
        <v>77</v>
      </c>
      <c r="N61" s="49"/>
      <c r="O61" s="50" t="s">
        <v>78</v>
      </c>
      <c r="P61" s="50" t="s">
        <v>79</v>
      </c>
    </row>
    <row r="62" spans="1:16" ht="12.75" customHeight="1" thickBot="1">
      <c r="A62" s="38" t="str">
        <f t="shared" si="6"/>
        <v> MVS 699 </v>
      </c>
      <c r="B62" s="46" t="str">
        <f t="shared" si="7"/>
        <v>I</v>
      </c>
      <c r="C62" s="38">
        <f t="shared" si="8"/>
        <v>36435.379999999997</v>
      </c>
      <c r="D62" s="13" t="str">
        <f t="shared" si="9"/>
        <v>vis</v>
      </c>
      <c r="E62" s="47">
        <f>VLOOKUP(C62,'Active 1'!C$21:E$970,3,FALSE)</f>
        <v>-1432.9975622178561</v>
      </c>
      <c r="F62" s="46" t="s">
        <v>72</v>
      </c>
      <c r="G62" s="13" t="str">
        <f t="shared" si="10"/>
        <v>36435.38</v>
      </c>
      <c r="H62" s="38">
        <f t="shared" si="11"/>
        <v>21</v>
      </c>
      <c r="I62" s="48" t="s">
        <v>125</v>
      </c>
      <c r="J62" s="49" t="s">
        <v>126</v>
      </c>
      <c r="K62" s="48">
        <v>21</v>
      </c>
      <c r="L62" s="48" t="s">
        <v>127</v>
      </c>
      <c r="M62" s="49" t="s">
        <v>77</v>
      </c>
      <c r="N62" s="49"/>
      <c r="O62" s="50" t="s">
        <v>104</v>
      </c>
      <c r="P62" s="50" t="s">
        <v>105</v>
      </c>
    </row>
    <row r="63" spans="1:16" ht="12.75" customHeight="1" thickBot="1">
      <c r="A63" s="38" t="str">
        <f t="shared" si="6"/>
        <v> MVS 699 </v>
      </c>
      <c r="B63" s="46" t="str">
        <f t="shared" si="7"/>
        <v>I</v>
      </c>
      <c r="C63" s="38">
        <f t="shared" si="8"/>
        <v>36805.410000000003</v>
      </c>
      <c r="D63" s="13" t="str">
        <f t="shared" si="9"/>
        <v>vis</v>
      </c>
      <c r="E63" s="47">
        <f>VLOOKUP(C63,'Active 1'!C$21:E$970,3,FALSE)</f>
        <v>-1399.991615385233</v>
      </c>
      <c r="F63" s="46" t="s">
        <v>72</v>
      </c>
      <c r="G63" s="13" t="str">
        <f t="shared" si="10"/>
        <v>36805.41</v>
      </c>
      <c r="H63" s="38">
        <f t="shared" si="11"/>
        <v>87</v>
      </c>
      <c r="I63" s="48" t="s">
        <v>128</v>
      </c>
      <c r="J63" s="49" t="s">
        <v>129</v>
      </c>
      <c r="K63" s="48">
        <v>87</v>
      </c>
      <c r="L63" s="48" t="s">
        <v>130</v>
      </c>
      <c r="M63" s="49" t="s">
        <v>77</v>
      </c>
      <c r="N63" s="49"/>
      <c r="O63" s="50" t="s">
        <v>104</v>
      </c>
      <c r="P63" s="50" t="s">
        <v>105</v>
      </c>
    </row>
    <row r="64" spans="1:16" ht="12.75" customHeight="1" thickBot="1">
      <c r="A64" s="38" t="str">
        <f t="shared" si="6"/>
        <v> MVS 699 </v>
      </c>
      <c r="B64" s="46" t="str">
        <f t="shared" si="7"/>
        <v>I</v>
      </c>
      <c r="C64" s="38">
        <f t="shared" si="8"/>
        <v>37169.42</v>
      </c>
      <c r="D64" s="13" t="str">
        <f t="shared" si="9"/>
        <v>vis</v>
      </c>
      <c r="E64" s="47">
        <f>VLOOKUP(C64,'Active 1'!C$21:E$970,3,FALSE)</f>
        <v>-1367.5226406898223</v>
      </c>
      <c r="F64" s="46" t="s">
        <v>72</v>
      </c>
      <c r="G64" s="13" t="str">
        <f t="shared" si="10"/>
        <v>37169.42</v>
      </c>
      <c r="H64" s="38">
        <f t="shared" si="11"/>
        <v>152</v>
      </c>
      <c r="I64" s="48" t="s">
        <v>131</v>
      </c>
      <c r="J64" s="49" t="s">
        <v>132</v>
      </c>
      <c r="K64" s="48">
        <v>152</v>
      </c>
      <c r="L64" s="48" t="s">
        <v>133</v>
      </c>
      <c r="M64" s="49" t="s">
        <v>77</v>
      </c>
      <c r="N64" s="49"/>
      <c r="O64" s="50" t="s">
        <v>104</v>
      </c>
      <c r="P64" s="50" t="s">
        <v>105</v>
      </c>
    </row>
    <row r="65" spans="1:16" ht="12.75" customHeight="1" thickBot="1">
      <c r="A65" s="38" t="str">
        <f t="shared" si="6"/>
        <v> VB 5.16 </v>
      </c>
      <c r="B65" s="46" t="str">
        <f t="shared" si="7"/>
        <v>I</v>
      </c>
      <c r="C65" s="38">
        <f t="shared" si="8"/>
        <v>37483.428</v>
      </c>
      <c r="D65" s="13" t="str">
        <f t="shared" si="9"/>
        <v>vis</v>
      </c>
      <c r="E65" s="47">
        <f>VLOOKUP(C65,'Active 1'!C$21:E$970,3,FALSE)</f>
        <v>-1339.5137458623267</v>
      </c>
      <c r="F65" s="46" t="s">
        <v>72</v>
      </c>
      <c r="G65" s="13" t="str">
        <f t="shared" si="10"/>
        <v>37483.428</v>
      </c>
      <c r="H65" s="38">
        <f t="shared" si="11"/>
        <v>208</v>
      </c>
      <c r="I65" s="48" t="s">
        <v>134</v>
      </c>
      <c r="J65" s="49" t="s">
        <v>135</v>
      </c>
      <c r="K65" s="48">
        <v>208</v>
      </c>
      <c r="L65" s="48" t="s">
        <v>136</v>
      </c>
      <c r="M65" s="49" t="s">
        <v>77</v>
      </c>
      <c r="N65" s="49"/>
      <c r="O65" s="50" t="s">
        <v>78</v>
      </c>
      <c r="P65" s="50" t="s">
        <v>79</v>
      </c>
    </row>
    <row r="66" spans="1:16" ht="12.75" customHeight="1" thickBot="1">
      <c r="A66" s="38" t="str">
        <f t="shared" si="6"/>
        <v> MVS 699 </v>
      </c>
      <c r="B66" s="46" t="str">
        <f t="shared" si="7"/>
        <v>I</v>
      </c>
      <c r="C66" s="38">
        <f t="shared" si="8"/>
        <v>37545.360000000001</v>
      </c>
      <c r="D66" s="13" t="str">
        <f t="shared" si="9"/>
        <v>vis</v>
      </c>
      <c r="E66" s="47">
        <f>VLOOKUP(C66,'Active 1'!C$21:E$970,3,FALSE)</f>
        <v>-1333.9895335032261</v>
      </c>
      <c r="F66" s="46" t="s">
        <v>72</v>
      </c>
      <c r="G66" s="13" t="str">
        <f t="shared" si="10"/>
        <v>37545.36</v>
      </c>
      <c r="H66" s="38">
        <f t="shared" si="11"/>
        <v>219</v>
      </c>
      <c r="I66" s="48" t="s">
        <v>137</v>
      </c>
      <c r="J66" s="49" t="s">
        <v>138</v>
      </c>
      <c r="K66" s="48">
        <v>219</v>
      </c>
      <c r="L66" s="48" t="s">
        <v>139</v>
      </c>
      <c r="M66" s="49" t="s">
        <v>77</v>
      </c>
      <c r="N66" s="49"/>
      <c r="O66" s="50" t="s">
        <v>104</v>
      </c>
      <c r="P66" s="50" t="s">
        <v>105</v>
      </c>
    </row>
    <row r="67" spans="1:16" ht="12.75" customHeight="1" thickBot="1">
      <c r="A67" s="38" t="str">
        <f t="shared" si="6"/>
        <v> MVS 699 </v>
      </c>
      <c r="B67" s="46" t="str">
        <f t="shared" si="7"/>
        <v>I</v>
      </c>
      <c r="C67" s="38">
        <f t="shared" si="8"/>
        <v>37556.400000000001</v>
      </c>
      <c r="D67" s="13" t="str">
        <f t="shared" si="9"/>
        <v>vis</v>
      </c>
      <c r="E67" s="47">
        <f>VLOOKUP(C67,'Active 1'!C$21:E$970,3,FALSE)</f>
        <v>-1333.00478725824</v>
      </c>
      <c r="F67" s="46" t="s">
        <v>72</v>
      </c>
      <c r="G67" s="13" t="str">
        <f t="shared" si="10"/>
        <v>37556.40</v>
      </c>
      <c r="H67" s="38">
        <f t="shared" si="11"/>
        <v>221</v>
      </c>
      <c r="I67" s="48" t="s">
        <v>140</v>
      </c>
      <c r="J67" s="49" t="s">
        <v>141</v>
      </c>
      <c r="K67" s="48">
        <v>221</v>
      </c>
      <c r="L67" s="48" t="s">
        <v>142</v>
      </c>
      <c r="M67" s="49" t="s">
        <v>77</v>
      </c>
      <c r="N67" s="49"/>
      <c r="O67" s="50" t="s">
        <v>104</v>
      </c>
      <c r="P67" s="50" t="s">
        <v>105</v>
      </c>
    </row>
    <row r="68" spans="1:16" ht="12.75" customHeight="1" thickBot="1">
      <c r="A68" s="38" t="str">
        <f t="shared" si="6"/>
        <v> BBS 111 </v>
      </c>
      <c r="B68" s="46" t="str">
        <f t="shared" si="7"/>
        <v>I</v>
      </c>
      <c r="C68" s="38">
        <f t="shared" si="8"/>
        <v>50034.309399999998</v>
      </c>
      <c r="D68" s="13" t="str">
        <f t="shared" si="9"/>
        <v>vis</v>
      </c>
      <c r="E68" s="47">
        <f>VLOOKUP(C68,'Active 1'!C$21:E$970,3,FALSE)</f>
        <v>-219.99985728315335</v>
      </c>
      <c r="F68" s="46" t="s">
        <v>72</v>
      </c>
      <c r="G68" s="13" t="str">
        <f t="shared" si="10"/>
        <v>50034.3094</v>
      </c>
      <c r="H68" s="38">
        <f t="shared" si="11"/>
        <v>2447</v>
      </c>
      <c r="I68" s="48" t="s">
        <v>179</v>
      </c>
      <c r="J68" s="49" t="s">
        <v>180</v>
      </c>
      <c r="K68" s="48">
        <v>2447</v>
      </c>
      <c r="L68" s="48" t="s">
        <v>181</v>
      </c>
      <c r="M68" s="49" t="s">
        <v>152</v>
      </c>
      <c r="N68" s="49" t="s">
        <v>153</v>
      </c>
      <c r="O68" s="50" t="s">
        <v>182</v>
      </c>
      <c r="P68" s="50" t="s">
        <v>183</v>
      </c>
    </row>
    <row r="69" spans="1:16" ht="12.75" customHeight="1" thickBot="1">
      <c r="A69" s="38" t="str">
        <f t="shared" si="6"/>
        <v> BBS 126 </v>
      </c>
      <c r="B69" s="46" t="str">
        <f t="shared" si="7"/>
        <v>I</v>
      </c>
      <c r="C69" s="38">
        <f t="shared" si="8"/>
        <v>52147.4</v>
      </c>
      <c r="D69" s="13" t="str">
        <f t="shared" si="9"/>
        <v>vis</v>
      </c>
      <c r="E69" s="47">
        <f>VLOOKUP(C69,'Active 1'!C$21:E$970,3,FALSE)</f>
        <v>-31.516339741022598</v>
      </c>
      <c r="F69" s="46" t="s">
        <v>72</v>
      </c>
      <c r="G69" s="13" t="str">
        <f t="shared" si="10"/>
        <v>52147.40</v>
      </c>
      <c r="H69" s="38">
        <f t="shared" si="11"/>
        <v>2824</v>
      </c>
      <c r="I69" s="48" t="s">
        <v>188</v>
      </c>
      <c r="J69" s="49" t="s">
        <v>189</v>
      </c>
      <c r="K69" s="48">
        <v>2824</v>
      </c>
      <c r="L69" s="48" t="s">
        <v>108</v>
      </c>
      <c r="M69" s="49" t="s">
        <v>152</v>
      </c>
      <c r="N69" s="49" t="s">
        <v>153</v>
      </c>
      <c r="O69" s="50" t="s">
        <v>147</v>
      </c>
      <c r="P69" s="50" t="s">
        <v>190</v>
      </c>
    </row>
    <row r="70" spans="1:16" ht="12.75" customHeight="1" thickBot="1">
      <c r="A70" s="38" t="str">
        <f t="shared" si="6"/>
        <v>IBVS 5670 </v>
      </c>
      <c r="B70" s="46" t="str">
        <f t="shared" si="7"/>
        <v>I</v>
      </c>
      <c r="C70" s="38">
        <f t="shared" si="8"/>
        <v>53341.551500000001</v>
      </c>
      <c r="D70" s="13" t="str">
        <f t="shared" si="9"/>
        <v>vis</v>
      </c>
      <c r="E70" s="47" t="e">
        <f>VLOOKUP(C70,'Active 1'!C$21:E$970,3,FALSE)</f>
        <v>#N/A</v>
      </c>
      <c r="F70" s="46" t="s">
        <v>72</v>
      </c>
      <c r="G70" s="13" t="str">
        <f t="shared" si="10"/>
        <v>53341.5515</v>
      </c>
      <c r="H70" s="38">
        <f t="shared" si="11"/>
        <v>3037</v>
      </c>
      <c r="I70" s="48" t="s">
        <v>199</v>
      </c>
      <c r="J70" s="49" t="s">
        <v>200</v>
      </c>
      <c r="K70" s="48">
        <v>3037</v>
      </c>
      <c r="L70" s="48" t="s">
        <v>201</v>
      </c>
      <c r="M70" s="49" t="s">
        <v>152</v>
      </c>
      <c r="N70" s="49" t="s">
        <v>153</v>
      </c>
      <c r="O70" s="50" t="s">
        <v>202</v>
      </c>
      <c r="P70" s="51" t="s">
        <v>203</v>
      </c>
    </row>
    <row r="71" spans="1:16" ht="12.75" customHeight="1" thickBot="1">
      <c r="A71" s="38" t="str">
        <f t="shared" si="6"/>
        <v>IBVS 5670 </v>
      </c>
      <c r="B71" s="46" t="str">
        <f t="shared" si="7"/>
        <v>I</v>
      </c>
      <c r="C71" s="38">
        <f t="shared" si="8"/>
        <v>53464.872499999998</v>
      </c>
      <c r="D71" s="13" t="str">
        <f t="shared" si="9"/>
        <v>vis</v>
      </c>
      <c r="E71" s="47" t="e">
        <f>VLOOKUP(C71,'Active 1'!C$21:E$970,3,FALSE)</f>
        <v>#N/A</v>
      </c>
      <c r="F71" s="46" t="s">
        <v>72</v>
      </c>
      <c r="G71" s="13" t="str">
        <f t="shared" si="10"/>
        <v>53464.8725</v>
      </c>
      <c r="H71" s="38">
        <f t="shared" si="11"/>
        <v>3059</v>
      </c>
      <c r="I71" s="48" t="s">
        <v>209</v>
      </c>
      <c r="J71" s="49" t="s">
        <v>210</v>
      </c>
      <c r="K71" s="48">
        <v>3059</v>
      </c>
      <c r="L71" s="48" t="s">
        <v>211</v>
      </c>
      <c r="M71" s="49" t="s">
        <v>152</v>
      </c>
      <c r="N71" s="49" t="s">
        <v>153</v>
      </c>
      <c r="O71" s="50" t="s">
        <v>202</v>
      </c>
      <c r="P71" s="51" t="s">
        <v>203</v>
      </c>
    </row>
    <row r="72" spans="1:16" ht="12.75" customHeight="1" thickBot="1">
      <c r="A72" s="38" t="str">
        <f t="shared" si="6"/>
        <v>BAVM 193 </v>
      </c>
      <c r="B72" s="46" t="str">
        <f t="shared" si="7"/>
        <v>I</v>
      </c>
      <c r="C72" s="38">
        <f t="shared" si="8"/>
        <v>54389.5933</v>
      </c>
      <c r="D72" s="13" t="str">
        <f t="shared" si="9"/>
        <v>vis</v>
      </c>
      <c r="E72" s="47">
        <f>VLOOKUP(C72,'Active 1'!C$21:E$970,3,FALSE)</f>
        <v>168.48288423612121</v>
      </c>
      <c r="F72" s="46" t="s">
        <v>72</v>
      </c>
      <c r="G72" s="13" t="str">
        <f t="shared" si="10"/>
        <v>54389.5933</v>
      </c>
      <c r="H72" s="38">
        <f t="shared" si="11"/>
        <v>3224</v>
      </c>
      <c r="I72" s="48" t="s">
        <v>253</v>
      </c>
      <c r="J72" s="49" t="s">
        <v>254</v>
      </c>
      <c r="K72" s="48">
        <v>3224</v>
      </c>
      <c r="L72" s="48" t="s">
        <v>255</v>
      </c>
      <c r="M72" s="49" t="s">
        <v>218</v>
      </c>
      <c r="N72" s="49">
        <v>0</v>
      </c>
      <c r="O72" s="50" t="s">
        <v>168</v>
      </c>
      <c r="P72" s="51" t="s">
        <v>256</v>
      </c>
    </row>
    <row r="73" spans="1:16" ht="12.75" customHeight="1" thickBot="1">
      <c r="A73" s="38" t="str">
        <f t="shared" si="6"/>
        <v>BAVM 212 </v>
      </c>
      <c r="B73" s="46" t="str">
        <f t="shared" si="7"/>
        <v>I</v>
      </c>
      <c r="C73" s="38">
        <f t="shared" si="8"/>
        <v>55034.413800000002</v>
      </c>
      <c r="D73" s="13" t="str">
        <f t="shared" si="9"/>
        <v>vis</v>
      </c>
      <c r="E73" s="47">
        <f>VLOOKUP(C73,'Active 1'!C$21:E$970,3,FALSE)</f>
        <v>225.99960217678861</v>
      </c>
      <c r="F73" s="46" t="s">
        <v>72</v>
      </c>
      <c r="G73" s="13" t="str">
        <f t="shared" si="10"/>
        <v>55034.4138</v>
      </c>
      <c r="H73" s="38">
        <f t="shared" si="11"/>
        <v>3339</v>
      </c>
      <c r="I73" s="48" t="s">
        <v>277</v>
      </c>
      <c r="J73" s="49" t="s">
        <v>278</v>
      </c>
      <c r="K73" s="48">
        <v>3339</v>
      </c>
      <c r="L73" s="48" t="s">
        <v>279</v>
      </c>
      <c r="M73" s="49" t="s">
        <v>218</v>
      </c>
      <c r="N73" s="49">
        <v>0</v>
      </c>
      <c r="O73" s="50" t="s">
        <v>168</v>
      </c>
      <c r="P73" s="51" t="s">
        <v>280</v>
      </c>
    </row>
    <row r="74" spans="1:16" ht="12.75" customHeight="1" thickBot="1">
      <c r="A74" s="38" t="str">
        <f t="shared" si="6"/>
        <v>OEJV 0137 </v>
      </c>
      <c r="B74" s="46" t="str">
        <f t="shared" si="7"/>
        <v>I</v>
      </c>
      <c r="C74" s="38">
        <f t="shared" si="8"/>
        <v>55258.632599999997</v>
      </c>
      <c r="D74" s="13" t="str">
        <f t="shared" si="9"/>
        <v>vis</v>
      </c>
      <c r="E74" s="47" t="e">
        <f>VLOOKUP(C74,'Active 1'!C$21:E$970,3,FALSE)</f>
        <v>#N/A</v>
      </c>
      <c r="F74" s="46" t="s">
        <v>72</v>
      </c>
      <c r="G74" s="13" t="str">
        <f t="shared" si="10"/>
        <v>55258.6326</v>
      </c>
      <c r="H74" s="38">
        <f t="shared" si="11"/>
        <v>3379</v>
      </c>
      <c r="I74" s="48" t="s">
        <v>281</v>
      </c>
      <c r="J74" s="49" t="s">
        <v>282</v>
      </c>
      <c r="K74" s="48">
        <v>3379</v>
      </c>
      <c r="L74" s="48" t="s">
        <v>283</v>
      </c>
      <c r="M74" s="49" t="s">
        <v>218</v>
      </c>
      <c r="N74" s="49" t="s">
        <v>219</v>
      </c>
      <c r="O74" s="50" t="s">
        <v>284</v>
      </c>
      <c r="P74" s="51" t="s">
        <v>285</v>
      </c>
    </row>
    <row r="75" spans="1:16" ht="12.75" customHeight="1" thickBot="1">
      <c r="A75" s="38" t="str">
        <f t="shared" si="6"/>
        <v>IBVS 5972 </v>
      </c>
      <c r="B75" s="46" t="str">
        <f t="shared" si="7"/>
        <v>I</v>
      </c>
      <c r="C75" s="38">
        <f t="shared" si="8"/>
        <v>55370.742599999998</v>
      </c>
      <c r="D75" s="13" t="str">
        <f t="shared" si="9"/>
        <v>vis</v>
      </c>
      <c r="E75" s="47">
        <f>VLOOKUP(C75,'Active 1'!C$21:E$970,3,FALSE)</f>
        <v>255.99946837974406</v>
      </c>
      <c r="F75" s="46" t="s">
        <v>72</v>
      </c>
      <c r="G75" s="13" t="str">
        <f t="shared" si="10"/>
        <v>55370.7426</v>
      </c>
      <c r="H75" s="38">
        <f t="shared" si="11"/>
        <v>3399</v>
      </c>
      <c r="I75" s="48" t="s">
        <v>286</v>
      </c>
      <c r="J75" s="49" t="s">
        <v>287</v>
      </c>
      <c r="K75" s="48">
        <v>3399</v>
      </c>
      <c r="L75" s="48" t="s">
        <v>288</v>
      </c>
      <c r="M75" s="49" t="s">
        <v>218</v>
      </c>
      <c r="N75" s="49" t="s">
        <v>72</v>
      </c>
      <c r="O75" s="50" t="s">
        <v>242</v>
      </c>
      <c r="P75" s="51" t="s">
        <v>289</v>
      </c>
    </row>
    <row r="76" spans="1:16" ht="12.75" customHeight="1" thickBot="1">
      <c r="A76" s="38" t="str">
        <f t="shared" si="6"/>
        <v>IBVS 5972 </v>
      </c>
      <c r="B76" s="46" t="str">
        <f t="shared" si="7"/>
        <v>I</v>
      </c>
      <c r="C76" s="38">
        <f t="shared" si="8"/>
        <v>55370.743300000002</v>
      </c>
      <c r="D76" s="13" t="str">
        <f t="shared" si="9"/>
        <v>vis</v>
      </c>
      <c r="E76" s="47">
        <f>VLOOKUP(C76,'Active 1'!C$21:E$970,3,FALSE)</f>
        <v>255.99953081836506</v>
      </c>
      <c r="F76" s="46" t="s">
        <v>72</v>
      </c>
      <c r="G76" s="13" t="str">
        <f t="shared" si="10"/>
        <v>55370.7433</v>
      </c>
      <c r="H76" s="38">
        <f t="shared" si="11"/>
        <v>3399</v>
      </c>
      <c r="I76" s="48" t="s">
        <v>290</v>
      </c>
      <c r="J76" s="49" t="s">
        <v>291</v>
      </c>
      <c r="K76" s="48">
        <v>3399</v>
      </c>
      <c r="L76" s="48" t="s">
        <v>292</v>
      </c>
      <c r="M76" s="49" t="s">
        <v>218</v>
      </c>
      <c r="N76" s="49" t="s">
        <v>72</v>
      </c>
      <c r="O76" s="50" t="s">
        <v>242</v>
      </c>
      <c r="P76" s="51" t="s">
        <v>289</v>
      </c>
    </row>
    <row r="77" spans="1:16" ht="12.75" customHeight="1" thickBot="1">
      <c r="A77" s="38" t="str">
        <f t="shared" si="6"/>
        <v>IBVS 5972 </v>
      </c>
      <c r="B77" s="46" t="str">
        <f t="shared" si="7"/>
        <v>I</v>
      </c>
      <c r="C77" s="38">
        <f t="shared" si="8"/>
        <v>55471.641499999998</v>
      </c>
      <c r="D77" s="13" t="str">
        <f t="shared" si="9"/>
        <v>vis</v>
      </c>
      <c r="E77" s="47">
        <f>VLOOKUP(C77,'Active 1'!C$21:E$970,3,FALSE)</f>
        <v>264.99945143211852</v>
      </c>
      <c r="F77" s="46" t="s">
        <v>72</v>
      </c>
      <c r="G77" s="13" t="str">
        <f t="shared" si="10"/>
        <v>55471.6415</v>
      </c>
      <c r="H77" s="38">
        <f t="shared" si="11"/>
        <v>3417</v>
      </c>
      <c r="I77" s="48" t="s">
        <v>293</v>
      </c>
      <c r="J77" s="49" t="s">
        <v>294</v>
      </c>
      <c r="K77" s="48">
        <v>3417</v>
      </c>
      <c r="L77" s="48" t="s">
        <v>295</v>
      </c>
      <c r="M77" s="49" t="s">
        <v>218</v>
      </c>
      <c r="N77" s="49" t="s">
        <v>72</v>
      </c>
      <c r="O77" s="50" t="s">
        <v>242</v>
      </c>
      <c r="P77" s="51" t="s">
        <v>289</v>
      </c>
    </row>
    <row r="78" spans="1:16" ht="12.75" customHeight="1" thickBot="1">
      <c r="A78" s="38" t="str">
        <f t="shared" si="6"/>
        <v>IBVS 5972 </v>
      </c>
      <c r="B78" s="46" t="str">
        <f t="shared" si="7"/>
        <v>I</v>
      </c>
      <c r="C78" s="38">
        <f t="shared" si="8"/>
        <v>55471.642200000002</v>
      </c>
      <c r="D78" s="13" t="str">
        <f t="shared" si="9"/>
        <v>vis</v>
      </c>
      <c r="E78" s="47">
        <f>VLOOKUP(C78,'Active 1'!C$21:E$970,3,FALSE)</f>
        <v>264.99951387073946</v>
      </c>
      <c r="F78" s="46" t="s">
        <v>72</v>
      </c>
      <c r="G78" s="13" t="str">
        <f t="shared" si="10"/>
        <v>55471.6422</v>
      </c>
      <c r="H78" s="38">
        <f t="shared" si="11"/>
        <v>3417</v>
      </c>
      <c r="I78" s="48" t="s">
        <v>296</v>
      </c>
      <c r="J78" s="49" t="s">
        <v>297</v>
      </c>
      <c r="K78" s="48">
        <v>3417</v>
      </c>
      <c r="L78" s="48" t="s">
        <v>298</v>
      </c>
      <c r="M78" s="49" t="s">
        <v>218</v>
      </c>
      <c r="N78" s="49" t="s">
        <v>72</v>
      </c>
      <c r="O78" s="50" t="s">
        <v>242</v>
      </c>
      <c r="P78" s="51" t="s">
        <v>289</v>
      </c>
    </row>
    <row r="79" spans="1:16">
      <c r="B79" s="46"/>
      <c r="F79" s="46"/>
    </row>
    <row r="80" spans="1:16">
      <c r="B80" s="46"/>
      <c r="F80" s="46"/>
    </row>
    <row r="81" spans="2:6">
      <c r="B81" s="46"/>
      <c r="F81" s="46"/>
    </row>
    <row r="82" spans="2:6">
      <c r="B82" s="46"/>
      <c r="F82" s="46"/>
    </row>
    <row r="83" spans="2:6">
      <c r="B83" s="46"/>
      <c r="F83" s="46"/>
    </row>
    <row r="84" spans="2:6">
      <c r="B84" s="46"/>
      <c r="F84" s="46"/>
    </row>
    <row r="85" spans="2:6">
      <c r="B85" s="46"/>
      <c r="F85" s="46"/>
    </row>
    <row r="86" spans="2:6">
      <c r="B86" s="46"/>
      <c r="F86" s="46"/>
    </row>
    <row r="87" spans="2:6">
      <c r="B87" s="46"/>
      <c r="F87" s="46"/>
    </row>
    <row r="88" spans="2:6">
      <c r="B88" s="46"/>
      <c r="F88" s="46"/>
    </row>
    <row r="89" spans="2:6">
      <c r="B89" s="46"/>
      <c r="F89" s="46"/>
    </row>
    <row r="90" spans="2:6">
      <c r="B90" s="46"/>
      <c r="F90" s="46"/>
    </row>
    <row r="91" spans="2:6">
      <c r="B91" s="46"/>
      <c r="F91" s="46"/>
    </row>
    <row r="92" spans="2:6">
      <c r="B92" s="46"/>
      <c r="F92" s="46"/>
    </row>
    <row r="93" spans="2:6">
      <c r="B93" s="46"/>
      <c r="F93" s="46"/>
    </row>
    <row r="94" spans="2:6">
      <c r="B94" s="46"/>
      <c r="F94" s="46"/>
    </row>
    <row r="95" spans="2:6">
      <c r="B95" s="46"/>
      <c r="F95" s="46"/>
    </row>
    <row r="96" spans="2:6">
      <c r="B96" s="46"/>
      <c r="F96" s="46"/>
    </row>
    <row r="97" spans="2:6">
      <c r="B97" s="46"/>
      <c r="F97" s="46"/>
    </row>
    <row r="98" spans="2:6">
      <c r="B98" s="46"/>
      <c r="F98" s="46"/>
    </row>
    <row r="99" spans="2:6">
      <c r="B99" s="46"/>
      <c r="F99" s="46"/>
    </row>
    <row r="100" spans="2:6">
      <c r="B100" s="46"/>
      <c r="F100" s="46"/>
    </row>
    <row r="101" spans="2:6">
      <c r="B101" s="46"/>
      <c r="F101" s="46"/>
    </row>
    <row r="102" spans="2:6">
      <c r="B102" s="46"/>
      <c r="F102" s="46"/>
    </row>
    <row r="103" spans="2:6">
      <c r="B103" s="46"/>
      <c r="F103" s="46"/>
    </row>
    <row r="104" spans="2:6">
      <c r="B104" s="46"/>
      <c r="F104" s="46"/>
    </row>
    <row r="105" spans="2:6">
      <c r="B105" s="46"/>
      <c r="F105" s="46"/>
    </row>
    <row r="106" spans="2:6">
      <c r="B106" s="46"/>
      <c r="F106" s="46"/>
    </row>
    <row r="107" spans="2:6">
      <c r="B107" s="46"/>
      <c r="F107" s="46"/>
    </row>
    <row r="108" spans="2:6">
      <c r="B108" s="46"/>
      <c r="F108" s="46"/>
    </row>
    <row r="109" spans="2:6">
      <c r="B109" s="46"/>
      <c r="F109" s="46"/>
    </row>
    <row r="110" spans="2:6">
      <c r="B110" s="46"/>
      <c r="F110" s="46"/>
    </row>
    <row r="111" spans="2:6">
      <c r="B111" s="46"/>
      <c r="F111" s="46"/>
    </row>
    <row r="112" spans="2:6">
      <c r="B112" s="46"/>
      <c r="F112" s="46"/>
    </row>
    <row r="113" spans="2:6">
      <c r="B113" s="46"/>
      <c r="F113" s="46"/>
    </row>
    <row r="114" spans="2:6">
      <c r="B114" s="46"/>
      <c r="F114" s="46"/>
    </row>
    <row r="115" spans="2:6">
      <c r="B115" s="46"/>
      <c r="F115" s="46"/>
    </row>
    <row r="116" spans="2:6">
      <c r="B116" s="46"/>
      <c r="F116" s="46"/>
    </row>
    <row r="117" spans="2:6">
      <c r="B117" s="46"/>
      <c r="F117" s="46"/>
    </row>
    <row r="118" spans="2:6">
      <c r="B118" s="46"/>
      <c r="F118" s="46"/>
    </row>
    <row r="119" spans="2:6">
      <c r="B119" s="46"/>
      <c r="F119" s="46"/>
    </row>
    <row r="120" spans="2:6">
      <c r="B120" s="46"/>
      <c r="F120" s="46"/>
    </row>
    <row r="121" spans="2:6">
      <c r="B121" s="46"/>
      <c r="F121" s="46"/>
    </row>
    <row r="122" spans="2:6">
      <c r="B122" s="46"/>
      <c r="F122" s="46"/>
    </row>
    <row r="123" spans="2:6">
      <c r="B123" s="46"/>
      <c r="F123" s="46"/>
    </row>
    <row r="124" spans="2:6">
      <c r="B124" s="46"/>
      <c r="F124" s="46"/>
    </row>
    <row r="125" spans="2:6">
      <c r="B125" s="46"/>
      <c r="F125" s="46"/>
    </row>
    <row r="126" spans="2:6">
      <c r="B126" s="46"/>
      <c r="F126" s="46"/>
    </row>
    <row r="127" spans="2:6">
      <c r="B127" s="46"/>
      <c r="F127" s="46"/>
    </row>
    <row r="128" spans="2:6">
      <c r="B128" s="46"/>
      <c r="F128" s="46"/>
    </row>
    <row r="129" spans="2:6">
      <c r="B129" s="46"/>
      <c r="F129" s="46"/>
    </row>
    <row r="130" spans="2:6">
      <c r="B130" s="46"/>
      <c r="F130" s="46"/>
    </row>
    <row r="131" spans="2:6">
      <c r="B131" s="46"/>
      <c r="F131" s="46"/>
    </row>
    <row r="132" spans="2:6">
      <c r="B132" s="46"/>
      <c r="F132" s="46"/>
    </row>
    <row r="133" spans="2:6">
      <c r="B133" s="46"/>
      <c r="F133" s="46"/>
    </row>
    <row r="134" spans="2:6">
      <c r="B134" s="46"/>
      <c r="F134" s="46"/>
    </row>
    <row r="135" spans="2:6">
      <c r="B135" s="46"/>
      <c r="F135" s="46"/>
    </row>
    <row r="136" spans="2:6">
      <c r="B136" s="46"/>
      <c r="F136" s="46"/>
    </row>
    <row r="137" spans="2:6">
      <c r="B137" s="46"/>
      <c r="F137" s="46"/>
    </row>
    <row r="138" spans="2:6">
      <c r="B138" s="46"/>
      <c r="F138" s="46"/>
    </row>
    <row r="139" spans="2:6">
      <c r="B139" s="46"/>
      <c r="F139" s="46"/>
    </row>
    <row r="140" spans="2:6">
      <c r="B140" s="46"/>
      <c r="F140" s="46"/>
    </row>
    <row r="141" spans="2:6">
      <c r="B141" s="46"/>
      <c r="F141" s="46"/>
    </row>
    <row r="142" spans="2:6">
      <c r="B142" s="46"/>
      <c r="F142" s="46"/>
    </row>
    <row r="143" spans="2:6">
      <c r="B143" s="46"/>
      <c r="F143" s="46"/>
    </row>
    <row r="144" spans="2:6">
      <c r="B144" s="46"/>
      <c r="F144" s="46"/>
    </row>
    <row r="145" spans="2:6">
      <c r="B145" s="46"/>
      <c r="F145" s="46"/>
    </row>
    <row r="146" spans="2:6">
      <c r="B146" s="46"/>
      <c r="F146" s="46"/>
    </row>
    <row r="147" spans="2:6">
      <c r="B147" s="46"/>
      <c r="F147" s="46"/>
    </row>
    <row r="148" spans="2:6">
      <c r="B148" s="46"/>
      <c r="F148" s="46"/>
    </row>
    <row r="149" spans="2:6">
      <c r="B149" s="46"/>
      <c r="F149" s="46"/>
    </row>
    <row r="150" spans="2:6">
      <c r="B150" s="46"/>
      <c r="F150" s="46"/>
    </row>
    <row r="151" spans="2:6">
      <c r="B151" s="46"/>
      <c r="F151" s="46"/>
    </row>
    <row r="152" spans="2:6">
      <c r="B152" s="46"/>
      <c r="F152" s="46"/>
    </row>
    <row r="153" spans="2:6">
      <c r="B153" s="46"/>
      <c r="F153" s="46"/>
    </row>
    <row r="154" spans="2:6">
      <c r="B154" s="46"/>
      <c r="F154" s="46"/>
    </row>
    <row r="155" spans="2:6">
      <c r="B155" s="46"/>
      <c r="F155" s="46"/>
    </row>
    <row r="156" spans="2:6">
      <c r="B156" s="46"/>
      <c r="F156" s="46"/>
    </row>
    <row r="157" spans="2:6">
      <c r="B157" s="46"/>
      <c r="F157" s="46"/>
    </row>
    <row r="158" spans="2:6">
      <c r="B158" s="46"/>
      <c r="F158" s="46"/>
    </row>
    <row r="159" spans="2:6">
      <c r="B159" s="46"/>
      <c r="F159" s="46"/>
    </row>
    <row r="160" spans="2:6">
      <c r="B160" s="46"/>
      <c r="F160" s="46"/>
    </row>
    <row r="161" spans="2:6">
      <c r="B161" s="46"/>
      <c r="F161" s="46"/>
    </row>
    <row r="162" spans="2:6">
      <c r="B162" s="46"/>
      <c r="F162" s="46"/>
    </row>
    <row r="163" spans="2:6">
      <c r="B163" s="46"/>
      <c r="F163" s="46"/>
    </row>
    <row r="164" spans="2:6">
      <c r="B164" s="46"/>
      <c r="F164" s="46"/>
    </row>
    <row r="165" spans="2:6">
      <c r="B165" s="46"/>
      <c r="F165" s="46"/>
    </row>
    <row r="166" spans="2:6">
      <c r="B166" s="46"/>
      <c r="F166" s="46"/>
    </row>
    <row r="167" spans="2:6">
      <c r="B167" s="46"/>
      <c r="F167" s="46"/>
    </row>
    <row r="168" spans="2:6">
      <c r="B168" s="46"/>
      <c r="F168" s="46"/>
    </row>
    <row r="169" spans="2:6">
      <c r="B169" s="46"/>
      <c r="F169" s="46"/>
    </row>
    <row r="170" spans="2:6">
      <c r="B170" s="46"/>
      <c r="F170" s="46"/>
    </row>
    <row r="171" spans="2:6">
      <c r="B171" s="46"/>
      <c r="F171" s="46"/>
    </row>
    <row r="172" spans="2:6">
      <c r="B172" s="46"/>
      <c r="F172" s="46"/>
    </row>
    <row r="173" spans="2:6">
      <c r="B173" s="46"/>
      <c r="F173" s="46"/>
    </row>
    <row r="174" spans="2:6">
      <c r="B174" s="46"/>
      <c r="F174" s="46"/>
    </row>
    <row r="175" spans="2:6">
      <c r="B175" s="46"/>
      <c r="F175" s="46"/>
    </row>
    <row r="176" spans="2:6">
      <c r="B176" s="46"/>
      <c r="F176" s="46"/>
    </row>
    <row r="177" spans="2:6">
      <c r="B177" s="46"/>
      <c r="F177" s="46"/>
    </row>
    <row r="178" spans="2:6">
      <c r="B178" s="46"/>
      <c r="F178" s="46"/>
    </row>
    <row r="179" spans="2:6">
      <c r="B179" s="46"/>
      <c r="F179" s="46"/>
    </row>
    <row r="180" spans="2:6">
      <c r="B180" s="46"/>
      <c r="F180" s="46"/>
    </row>
    <row r="181" spans="2:6">
      <c r="B181" s="46"/>
      <c r="F181" s="46"/>
    </row>
    <row r="182" spans="2:6">
      <c r="B182" s="46"/>
      <c r="F182" s="46"/>
    </row>
    <row r="183" spans="2:6">
      <c r="B183" s="46"/>
      <c r="F183" s="46"/>
    </row>
    <row r="184" spans="2:6">
      <c r="B184" s="46"/>
      <c r="F184" s="46"/>
    </row>
    <row r="185" spans="2:6">
      <c r="B185" s="46"/>
      <c r="F185" s="46"/>
    </row>
    <row r="186" spans="2:6">
      <c r="B186" s="46"/>
      <c r="F186" s="46"/>
    </row>
    <row r="187" spans="2:6">
      <c r="B187" s="46"/>
      <c r="F187" s="46"/>
    </row>
    <row r="188" spans="2:6">
      <c r="B188" s="46"/>
      <c r="F188" s="46"/>
    </row>
    <row r="189" spans="2:6">
      <c r="B189" s="46"/>
      <c r="F189" s="46"/>
    </row>
    <row r="190" spans="2:6">
      <c r="B190" s="46"/>
      <c r="F190" s="46"/>
    </row>
    <row r="191" spans="2:6">
      <c r="B191" s="46"/>
      <c r="F191" s="46"/>
    </row>
    <row r="192" spans="2:6">
      <c r="B192" s="46"/>
      <c r="F192" s="46"/>
    </row>
    <row r="193" spans="2:6">
      <c r="B193" s="46"/>
      <c r="F193" s="46"/>
    </row>
    <row r="194" spans="2:6">
      <c r="B194" s="46"/>
      <c r="F194" s="46"/>
    </row>
    <row r="195" spans="2:6">
      <c r="B195" s="46"/>
      <c r="F195" s="46"/>
    </row>
    <row r="196" spans="2:6">
      <c r="B196" s="46"/>
      <c r="F196" s="46"/>
    </row>
    <row r="197" spans="2:6">
      <c r="B197" s="46"/>
      <c r="F197" s="46"/>
    </row>
    <row r="198" spans="2:6">
      <c r="B198" s="46"/>
      <c r="F198" s="46"/>
    </row>
    <row r="199" spans="2:6">
      <c r="B199" s="46"/>
      <c r="F199" s="46"/>
    </row>
    <row r="200" spans="2:6">
      <c r="B200" s="46"/>
      <c r="F200" s="46"/>
    </row>
    <row r="201" spans="2:6">
      <c r="B201" s="46"/>
      <c r="F201" s="46"/>
    </row>
    <row r="202" spans="2:6">
      <c r="B202" s="46"/>
      <c r="F202" s="46"/>
    </row>
    <row r="203" spans="2:6">
      <c r="B203" s="46"/>
      <c r="F203" s="46"/>
    </row>
    <row r="204" spans="2:6">
      <c r="B204" s="46"/>
      <c r="F204" s="46"/>
    </row>
    <row r="205" spans="2:6">
      <c r="B205" s="46"/>
      <c r="F205" s="46"/>
    </row>
    <row r="206" spans="2:6">
      <c r="B206" s="46"/>
      <c r="F206" s="46"/>
    </row>
    <row r="207" spans="2:6">
      <c r="B207" s="46"/>
      <c r="F207" s="46"/>
    </row>
    <row r="208" spans="2:6">
      <c r="B208" s="46"/>
      <c r="F208" s="46"/>
    </row>
    <row r="209" spans="2:6">
      <c r="B209" s="46"/>
      <c r="F209" s="46"/>
    </row>
    <row r="210" spans="2:6">
      <c r="B210" s="46"/>
      <c r="F210" s="46"/>
    </row>
    <row r="211" spans="2:6">
      <c r="B211" s="46"/>
      <c r="F211" s="46"/>
    </row>
    <row r="212" spans="2:6">
      <c r="B212" s="46"/>
      <c r="F212" s="46"/>
    </row>
    <row r="213" spans="2:6">
      <c r="B213" s="46"/>
      <c r="F213" s="46"/>
    </row>
    <row r="214" spans="2:6">
      <c r="B214" s="46"/>
      <c r="F214" s="46"/>
    </row>
    <row r="215" spans="2:6">
      <c r="B215" s="46"/>
      <c r="F215" s="46"/>
    </row>
    <row r="216" spans="2:6">
      <c r="B216" s="46"/>
      <c r="F216" s="46"/>
    </row>
    <row r="217" spans="2:6">
      <c r="B217" s="46"/>
      <c r="F217" s="46"/>
    </row>
    <row r="218" spans="2:6">
      <c r="B218" s="46"/>
      <c r="F218" s="46"/>
    </row>
    <row r="219" spans="2:6">
      <c r="B219" s="46"/>
      <c r="F219" s="46"/>
    </row>
    <row r="220" spans="2:6">
      <c r="B220" s="46"/>
      <c r="F220" s="46"/>
    </row>
    <row r="221" spans="2:6">
      <c r="B221" s="46"/>
      <c r="F221" s="46"/>
    </row>
    <row r="222" spans="2:6">
      <c r="B222" s="46"/>
      <c r="F222" s="46"/>
    </row>
    <row r="223" spans="2:6">
      <c r="B223" s="46"/>
      <c r="F223" s="46"/>
    </row>
    <row r="224" spans="2:6">
      <c r="B224" s="46"/>
      <c r="F224" s="46"/>
    </row>
    <row r="225" spans="2:6">
      <c r="B225" s="46"/>
      <c r="F225" s="46"/>
    </row>
    <row r="226" spans="2:6">
      <c r="B226" s="46"/>
      <c r="F226" s="46"/>
    </row>
    <row r="227" spans="2:6">
      <c r="B227" s="46"/>
      <c r="F227" s="46"/>
    </row>
    <row r="228" spans="2:6">
      <c r="B228" s="46"/>
      <c r="F228" s="46"/>
    </row>
    <row r="229" spans="2:6">
      <c r="B229" s="46"/>
      <c r="F229" s="46"/>
    </row>
    <row r="230" spans="2:6">
      <c r="B230" s="46"/>
      <c r="F230" s="46"/>
    </row>
    <row r="231" spans="2:6">
      <c r="B231" s="46"/>
      <c r="F231" s="46"/>
    </row>
    <row r="232" spans="2:6">
      <c r="B232" s="46"/>
      <c r="F232" s="46"/>
    </row>
    <row r="233" spans="2:6">
      <c r="B233" s="46"/>
      <c r="F233" s="46"/>
    </row>
    <row r="234" spans="2:6">
      <c r="B234" s="46"/>
      <c r="F234" s="46"/>
    </row>
    <row r="235" spans="2:6">
      <c r="B235" s="46"/>
      <c r="F235" s="46"/>
    </row>
    <row r="236" spans="2:6">
      <c r="B236" s="46"/>
      <c r="F236" s="46"/>
    </row>
    <row r="237" spans="2:6">
      <c r="B237" s="46"/>
      <c r="F237" s="46"/>
    </row>
    <row r="238" spans="2:6">
      <c r="B238" s="46"/>
      <c r="F238" s="46"/>
    </row>
    <row r="239" spans="2:6">
      <c r="B239" s="46"/>
      <c r="F239" s="46"/>
    </row>
    <row r="240" spans="2:6">
      <c r="B240" s="46"/>
      <c r="F240" s="46"/>
    </row>
    <row r="241" spans="2:6">
      <c r="B241" s="46"/>
      <c r="F241" s="46"/>
    </row>
    <row r="242" spans="2:6">
      <c r="B242" s="46"/>
      <c r="F242" s="46"/>
    </row>
    <row r="243" spans="2:6">
      <c r="B243" s="46"/>
      <c r="F243" s="46"/>
    </row>
    <row r="244" spans="2:6">
      <c r="B244" s="46"/>
      <c r="F244" s="46"/>
    </row>
    <row r="245" spans="2:6">
      <c r="B245" s="46"/>
      <c r="F245" s="46"/>
    </row>
    <row r="246" spans="2:6">
      <c r="B246" s="46"/>
      <c r="F246" s="46"/>
    </row>
    <row r="247" spans="2:6">
      <c r="B247" s="46"/>
      <c r="F247" s="46"/>
    </row>
    <row r="248" spans="2:6">
      <c r="B248" s="46"/>
      <c r="F248" s="46"/>
    </row>
    <row r="249" spans="2:6">
      <c r="B249" s="46"/>
      <c r="F249" s="46"/>
    </row>
    <row r="250" spans="2:6">
      <c r="B250" s="46"/>
      <c r="F250" s="46"/>
    </row>
    <row r="251" spans="2:6">
      <c r="B251" s="46"/>
      <c r="F251" s="46"/>
    </row>
    <row r="252" spans="2:6">
      <c r="B252" s="46"/>
      <c r="F252" s="46"/>
    </row>
    <row r="253" spans="2:6">
      <c r="B253" s="46"/>
      <c r="F253" s="46"/>
    </row>
    <row r="254" spans="2:6">
      <c r="B254" s="46"/>
      <c r="F254" s="46"/>
    </row>
    <row r="255" spans="2:6">
      <c r="B255" s="46"/>
      <c r="F255" s="46"/>
    </row>
    <row r="256" spans="2:6">
      <c r="B256" s="46"/>
      <c r="F256" s="46"/>
    </row>
    <row r="257" spans="2:6">
      <c r="B257" s="46"/>
      <c r="F257" s="46"/>
    </row>
    <row r="258" spans="2:6">
      <c r="B258" s="46"/>
      <c r="F258" s="46"/>
    </row>
    <row r="259" spans="2:6">
      <c r="B259" s="46"/>
      <c r="F259" s="46"/>
    </row>
    <row r="260" spans="2:6">
      <c r="B260" s="46"/>
      <c r="F260" s="46"/>
    </row>
    <row r="261" spans="2:6">
      <c r="B261" s="46"/>
      <c r="F261" s="46"/>
    </row>
    <row r="262" spans="2:6">
      <c r="B262" s="46"/>
      <c r="F262" s="46"/>
    </row>
    <row r="263" spans="2:6">
      <c r="B263" s="46"/>
      <c r="F263" s="46"/>
    </row>
    <row r="264" spans="2:6">
      <c r="B264" s="46"/>
      <c r="F264" s="46"/>
    </row>
    <row r="265" spans="2:6">
      <c r="B265" s="46"/>
      <c r="F265" s="46"/>
    </row>
    <row r="266" spans="2:6">
      <c r="B266" s="46"/>
      <c r="F266" s="46"/>
    </row>
    <row r="267" spans="2:6">
      <c r="B267" s="46"/>
      <c r="F267" s="46"/>
    </row>
    <row r="268" spans="2:6">
      <c r="B268" s="46"/>
      <c r="F268" s="46"/>
    </row>
    <row r="269" spans="2:6">
      <c r="B269" s="46"/>
      <c r="F269" s="46"/>
    </row>
    <row r="270" spans="2:6">
      <c r="B270" s="46"/>
      <c r="F270" s="46"/>
    </row>
    <row r="271" spans="2:6">
      <c r="B271" s="46"/>
      <c r="F271" s="46"/>
    </row>
    <row r="272" spans="2:6">
      <c r="B272" s="46"/>
      <c r="F272" s="46"/>
    </row>
    <row r="273" spans="2:6">
      <c r="B273" s="46"/>
      <c r="F273" s="46"/>
    </row>
    <row r="274" spans="2:6">
      <c r="B274" s="46"/>
      <c r="F274" s="46"/>
    </row>
    <row r="275" spans="2:6">
      <c r="B275" s="46"/>
      <c r="F275" s="46"/>
    </row>
    <row r="276" spans="2:6">
      <c r="B276" s="46"/>
      <c r="F276" s="46"/>
    </row>
    <row r="277" spans="2:6">
      <c r="B277" s="46"/>
      <c r="F277" s="46"/>
    </row>
    <row r="278" spans="2:6">
      <c r="B278" s="46"/>
      <c r="F278" s="46"/>
    </row>
    <row r="279" spans="2:6">
      <c r="B279" s="46"/>
      <c r="F279" s="46"/>
    </row>
    <row r="280" spans="2:6">
      <c r="B280" s="46"/>
      <c r="F280" s="46"/>
    </row>
    <row r="281" spans="2:6">
      <c r="B281" s="46"/>
      <c r="F281" s="46"/>
    </row>
    <row r="282" spans="2:6">
      <c r="B282" s="46"/>
      <c r="F282" s="46"/>
    </row>
    <row r="283" spans="2:6">
      <c r="B283" s="46"/>
      <c r="F283" s="46"/>
    </row>
    <row r="284" spans="2:6">
      <c r="B284" s="46"/>
      <c r="F284" s="46"/>
    </row>
    <row r="285" spans="2:6">
      <c r="B285" s="46"/>
      <c r="F285" s="46"/>
    </row>
    <row r="286" spans="2:6">
      <c r="B286" s="46"/>
      <c r="F286" s="46"/>
    </row>
    <row r="287" spans="2:6">
      <c r="B287" s="46"/>
      <c r="F287" s="46"/>
    </row>
    <row r="288" spans="2:6">
      <c r="B288" s="46"/>
      <c r="F288" s="46"/>
    </row>
    <row r="289" spans="2:6">
      <c r="B289" s="46"/>
      <c r="F289" s="46"/>
    </row>
    <row r="290" spans="2:6">
      <c r="B290" s="46"/>
      <c r="F290" s="46"/>
    </row>
    <row r="291" spans="2:6">
      <c r="B291" s="46"/>
      <c r="F291" s="46"/>
    </row>
    <row r="292" spans="2:6">
      <c r="B292" s="46"/>
      <c r="F292" s="46"/>
    </row>
    <row r="293" spans="2:6">
      <c r="B293" s="46"/>
      <c r="F293" s="46"/>
    </row>
    <row r="294" spans="2:6">
      <c r="B294" s="46"/>
      <c r="F294" s="46"/>
    </row>
    <row r="295" spans="2:6">
      <c r="B295" s="46"/>
      <c r="F295" s="46"/>
    </row>
    <row r="296" spans="2:6">
      <c r="B296" s="46"/>
      <c r="F296" s="46"/>
    </row>
    <row r="297" spans="2:6">
      <c r="B297" s="46"/>
      <c r="F297" s="46"/>
    </row>
    <row r="298" spans="2:6">
      <c r="B298" s="46"/>
      <c r="F298" s="46"/>
    </row>
    <row r="299" spans="2:6">
      <c r="B299" s="46"/>
      <c r="F299" s="46"/>
    </row>
    <row r="300" spans="2:6">
      <c r="B300" s="46"/>
      <c r="F300" s="46"/>
    </row>
    <row r="301" spans="2:6">
      <c r="B301" s="46"/>
      <c r="F301" s="46"/>
    </row>
    <row r="302" spans="2:6">
      <c r="B302" s="46"/>
      <c r="F302" s="46"/>
    </row>
    <row r="303" spans="2:6">
      <c r="B303" s="46"/>
      <c r="F303" s="46"/>
    </row>
    <row r="304" spans="2:6">
      <c r="B304" s="46"/>
      <c r="F304" s="46"/>
    </row>
    <row r="305" spans="2:6">
      <c r="B305" s="46"/>
      <c r="F305" s="46"/>
    </row>
    <row r="306" spans="2:6">
      <c r="B306" s="46"/>
      <c r="F306" s="46"/>
    </row>
    <row r="307" spans="2:6">
      <c r="B307" s="46"/>
      <c r="F307" s="46"/>
    </row>
    <row r="308" spans="2:6">
      <c r="B308" s="46"/>
      <c r="F308" s="46"/>
    </row>
    <row r="309" spans="2:6">
      <c r="B309" s="46"/>
      <c r="F309" s="46"/>
    </row>
    <row r="310" spans="2:6">
      <c r="B310" s="46"/>
      <c r="F310" s="46"/>
    </row>
    <row r="311" spans="2:6">
      <c r="B311" s="46"/>
      <c r="F311" s="46"/>
    </row>
    <row r="312" spans="2:6">
      <c r="B312" s="46"/>
      <c r="F312" s="46"/>
    </row>
    <row r="313" spans="2:6">
      <c r="B313" s="46"/>
      <c r="F313" s="46"/>
    </row>
    <row r="314" spans="2:6">
      <c r="B314" s="46"/>
      <c r="F314" s="46"/>
    </row>
    <row r="315" spans="2:6">
      <c r="B315" s="46"/>
      <c r="F315" s="46"/>
    </row>
    <row r="316" spans="2:6">
      <c r="B316" s="46"/>
      <c r="F316" s="46"/>
    </row>
    <row r="317" spans="2:6">
      <c r="B317" s="46"/>
      <c r="F317" s="46"/>
    </row>
    <row r="318" spans="2:6">
      <c r="B318" s="46"/>
      <c r="F318" s="46"/>
    </row>
    <row r="319" spans="2:6">
      <c r="B319" s="46"/>
      <c r="F319" s="46"/>
    </row>
    <row r="320" spans="2:6">
      <c r="B320" s="46"/>
      <c r="F320" s="46"/>
    </row>
    <row r="321" spans="2:6">
      <c r="B321" s="46"/>
      <c r="F321" s="46"/>
    </row>
    <row r="322" spans="2:6">
      <c r="B322" s="46"/>
      <c r="F322" s="46"/>
    </row>
    <row r="323" spans="2:6">
      <c r="B323" s="46"/>
      <c r="F323" s="46"/>
    </row>
    <row r="324" spans="2:6">
      <c r="B324" s="46"/>
      <c r="F324" s="46"/>
    </row>
    <row r="325" spans="2:6">
      <c r="B325" s="46"/>
      <c r="F325" s="46"/>
    </row>
    <row r="326" spans="2:6">
      <c r="B326" s="46"/>
      <c r="F326" s="46"/>
    </row>
    <row r="327" spans="2:6">
      <c r="B327" s="46"/>
      <c r="F327" s="46"/>
    </row>
    <row r="328" spans="2:6">
      <c r="B328" s="46"/>
      <c r="F328" s="46"/>
    </row>
    <row r="329" spans="2:6">
      <c r="B329" s="46"/>
      <c r="F329" s="46"/>
    </row>
    <row r="330" spans="2:6">
      <c r="B330" s="46"/>
      <c r="F330" s="46"/>
    </row>
    <row r="331" spans="2:6">
      <c r="B331" s="46"/>
      <c r="F331" s="46"/>
    </row>
    <row r="332" spans="2:6">
      <c r="B332" s="46"/>
      <c r="F332" s="46"/>
    </row>
    <row r="333" spans="2:6">
      <c r="B333" s="46"/>
      <c r="F333" s="46"/>
    </row>
    <row r="334" spans="2:6">
      <c r="B334" s="46"/>
      <c r="F334" s="46"/>
    </row>
    <row r="335" spans="2:6">
      <c r="B335" s="46"/>
      <c r="F335" s="46"/>
    </row>
    <row r="336" spans="2:6">
      <c r="B336" s="46"/>
      <c r="F336" s="46"/>
    </row>
    <row r="337" spans="2:6">
      <c r="B337" s="46"/>
      <c r="F337" s="46"/>
    </row>
    <row r="338" spans="2:6">
      <c r="B338" s="46"/>
      <c r="F338" s="46"/>
    </row>
    <row r="339" spans="2:6">
      <c r="B339" s="46"/>
      <c r="F339" s="46"/>
    </row>
    <row r="340" spans="2:6">
      <c r="B340" s="46"/>
      <c r="F340" s="46"/>
    </row>
    <row r="341" spans="2:6">
      <c r="B341" s="46"/>
      <c r="F341" s="46"/>
    </row>
    <row r="342" spans="2:6">
      <c r="B342" s="46"/>
      <c r="F342" s="46"/>
    </row>
    <row r="343" spans="2:6">
      <c r="B343" s="46"/>
      <c r="F343" s="46"/>
    </row>
    <row r="344" spans="2:6">
      <c r="B344" s="46"/>
      <c r="F344" s="46"/>
    </row>
    <row r="345" spans="2:6">
      <c r="B345" s="46"/>
      <c r="F345" s="46"/>
    </row>
    <row r="346" spans="2:6">
      <c r="B346" s="46"/>
      <c r="F346" s="46"/>
    </row>
    <row r="347" spans="2:6">
      <c r="B347" s="46"/>
      <c r="F347" s="46"/>
    </row>
    <row r="348" spans="2:6">
      <c r="B348" s="46"/>
      <c r="F348" s="46"/>
    </row>
    <row r="349" spans="2:6">
      <c r="B349" s="46"/>
      <c r="F349" s="46"/>
    </row>
    <row r="350" spans="2:6">
      <c r="B350" s="46"/>
      <c r="F350" s="46"/>
    </row>
    <row r="351" spans="2:6">
      <c r="B351" s="46"/>
      <c r="F351" s="46"/>
    </row>
    <row r="352" spans="2:6">
      <c r="B352" s="46"/>
      <c r="F352" s="46"/>
    </row>
    <row r="353" spans="2:6">
      <c r="B353" s="46"/>
      <c r="F353" s="46"/>
    </row>
    <row r="354" spans="2:6">
      <c r="B354" s="46"/>
      <c r="F354" s="46"/>
    </row>
    <row r="355" spans="2:6">
      <c r="B355" s="46"/>
      <c r="F355" s="46"/>
    </row>
    <row r="356" spans="2:6">
      <c r="B356" s="46"/>
      <c r="F356" s="46"/>
    </row>
    <row r="357" spans="2:6">
      <c r="B357" s="46"/>
      <c r="F357" s="46"/>
    </row>
    <row r="358" spans="2:6">
      <c r="B358" s="46"/>
      <c r="F358" s="46"/>
    </row>
    <row r="359" spans="2:6">
      <c r="B359" s="46"/>
      <c r="F359" s="46"/>
    </row>
    <row r="360" spans="2:6">
      <c r="B360" s="46"/>
      <c r="F360" s="46"/>
    </row>
    <row r="361" spans="2:6">
      <c r="B361" s="46"/>
      <c r="F361" s="46"/>
    </row>
    <row r="362" spans="2:6">
      <c r="B362" s="46"/>
      <c r="F362" s="46"/>
    </row>
    <row r="363" spans="2:6">
      <c r="B363" s="46"/>
      <c r="F363" s="46"/>
    </row>
    <row r="364" spans="2:6">
      <c r="B364" s="46"/>
      <c r="F364" s="46"/>
    </row>
    <row r="365" spans="2:6">
      <c r="B365" s="46"/>
      <c r="F365" s="46"/>
    </row>
    <row r="366" spans="2:6">
      <c r="B366" s="46"/>
      <c r="F366" s="46"/>
    </row>
    <row r="367" spans="2:6">
      <c r="B367" s="46"/>
      <c r="F367" s="46"/>
    </row>
    <row r="368" spans="2:6">
      <c r="B368" s="46"/>
      <c r="F368" s="46"/>
    </row>
    <row r="369" spans="2:6">
      <c r="B369" s="46"/>
      <c r="F369" s="46"/>
    </row>
    <row r="370" spans="2:6">
      <c r="B370" s="46"/>
      <c r="F370" s="46"/>
    </row>
    <row r="371" spans="2:6">
      <c r="B371" s="46"/>
      <c r="F371" s="46"/>
    </row>
    <row r="372" spans="2:6">
      <c r="B372" s="46"/>
      <c r="F372" s="46"/>
    </row>
    <row r="373" spans="2:6">
      <c r="B373" s="46"/>
      <c r="F373" s="46"/>
    </row>
    <row r="374" spans="2:6">
      <c r="B374" s="46"/>
      <c r="F374" s="46"/>
    </row>
    <row r="375" spans="2:6">
      <c r="B375" s="46"/>
      <c r="F375" s="46"/>
    </row>
    <row r="376" spans="2:6">
      <c r="B376" s="46"/>
      <c r="F376" s="46"/>
    </row>
    <row r="377" spans="2:6">
      <c r="B377" s="46"/>
      <c r="F377" s="46"/>
    </row>
    <row r="378" spans="2:6">
      <c r="B378" s="46"/>
      <c r="F378" s="46"/>
    </row>
    <row r="379" spans="2:6">
      <c r="B379" s="46"/>
      <c r="F379" s="46"/>
    </row>
    <row r="380" spans="2:6">
      <c r="B380" s="46"/>
      <c r="F380" s="46"/>
    </row>
    <row r="381" spans="2:6">
      <c r="B381" s="46"/>
      <c r="F381" s="46"/>
    </row>
    <row r="382" spans="2:6">
      <c r="B382" s="46"/>
      <c r="F382" s="46"/>
    </row>
    <row r="383" spans="2:6">
      <c r="B383" s="46"/>
      <c r="F383" s="46"/>
    </row>
    <row r="384" spans="2:6">
      <c r="B384" s="46"/>
      <c r="F384" s="46"/>
    </row>
    <row r="385" spans="2:6">
      <c r="B385" s="46"/>
      <c r="F385" s="46"/>
    </row>
    <row r="386" spans="2:6">
      <c r="B386" s="46"/>
      <c r="F386" s="46"/>
    </row>
    <row r="387" spans="2:6">
      <c r="B387" s="46"/>
      <c r="F387" s="46"/>
    </row>
    <row r="388" spans="2:6">
      <c r="B388" s="46"/>
      <c r="F388" s="46"/>
    </row>
    <row r="389" spans="2:6">
      <c r="B389" s="46"/>
      <c r="F389" s="46"/>
    </row>
    <row r="390" spans="2:6">
      <c r="B390" s="46"/>
      <c r="F390" s="46"/>
    </row>
    <row r="391" spans="2:6">
      <c r="B391" s="46"/>
      <c r="F391" s="46"/>
    </row>
    <row r="392" spans="2:6">
      <c r="B392" s="46"/>
      <c r="F392" s="46"/>
    </row>
    <row r="393" spans="2:6">
      <c r="B393" s="46"/>
      <c r="F393" s="46"/>
    </row>
    <row r="394" spans="2:6">
      <c r="B394" s="46"/>
      <c r="F394" s="46"/>
    </row>
    <row r="395" spans="2:6">
      <c r="B395" s="46"/>
      <c r="F395" s="46"/>
    </row>
    <row r="396" spans="2:6">
      <c r="B396" s="46"/>
      <c r="F396" s="46"/>
    </row>
    <row r="397" spans="2:6">
      <c r="B397" s="46"/>
      <c r="F397" s="46"/>
    </row>
    <row r="398" spans="2:6">
      <c r="B398" s="46"/>
      <c r="F398" s="46"/>
    </row>
    <row r="399" spans="2:6">
      <c r="B399" s="46"/>
      <c r="F399" s="46"/>
    </row>
    <row r="400" spans="2:6">
      <c r="B400" s="46"/>
      <c r="F400" s="46"/>
    </row>
    <row r="401" spans="2:6">
      <c r="B401" s="46"/>
      <c r="F401" s="46"/>
    </row>
    <row r="402" spans="2:6">
      <c r="B402" s="46"/>
      <c r="F402" s="46"/>
    </row>
    <row r="403" spans="2:6">
      <c r="B403" s="46"/>
      <c r="F403" s="46"/>
    </row>
    <row r="404" spans="2:6">
      <c r="B404" s="46"/>
      <c r="F404" s="46"/>
    </row>
    <row r="405" spans="2:6">
      <c r="B405" s="46"/>
      <c r="F405" s="46"/>
    </row>
    <row r="406" spans="2:6">
      <c r="B406" s="46"/>
      <c r="F406" s="46"/>
    </row>
    <row r="407" spans="2:6">
      <c r="B407" s="46"/>
      <c r="F407" s="46"/>
    </row>
    <row r="408" spans="2:6">
      <c r="B408" s="46"/>
      <c r="F408" s="46"/>
    </row>
    <row r="409" spans="2:6">
      <c r="B409" s="46"/>
      <c r="F409" s="46"/>
    </row>
    <row r="410" spans="2:6">
      <c r="B410" s="46"/>
      <c r="F410" s="46"/>
    </row>
    <row r="411" spans="2:6">
      <c r="B411" s="46"/>
      <c r="F411" s="46"/>
    </row>
    <row r="412" spans="2:6">
      <c r="B412" s="46"/>
      <c r="F412" s="46"/>
    </row>
    <row r="413" spans="2:6">
      <c r="B413" s="46"/>
      <c r="F413" s="46"/>
    </row>
    <row r="414" spans="2:6">
      <c r="B414" s="46"/>
      <c r="F414" s="46"/>
    </row>
    <row r="415" spans="2:6">
      <c r="B415" s="46"/>
      <c r="F415" s="46"/>
    </row>
    <row r="416" spans="2:6">
      <c r="B416" s="46"/>
      <c r="F416" s="46"/>
    </row>
    <row r="417" spans="2:6">
      <c r="B417" s="46"/>
      <c r="F417" s="46"/>
    </row>
    <row r="418" spans="2:6">
      <c r="B418" s="46"/>
      <c r="F418" s="46"/>
    </row>
    <row r="419" spans="2:6">
      <c r="B419" s="46"/>
      <c r="F419" s="46"/>
    </row>
    <row r="420" spans="2:6">
      <c r="B420" s="46"/>
      <c r="F420" s="46"/>
    </row>
    <row r="421" spans="2:6">
      <c r="B421" s="46"/>
      <c r="F421" s="46"/>
    </row>
    <row r="422" spans="2:6">
      <c r="B422" s="46"/>
      <c r="F422" s="46"/>
    </row>
    <row r="423" spans="2:6">
      <c r="B423" s="46"/>
      <c r="F423" s="46"/>
    </row>
    <row r="424" spans="2:6">
      <c r="B424" s="46"/>
      <c r="F424" s="46"/>
    </row>
    <row r="425" spans="2:6">
      <c r="B425" s="46"/>
      <c r="F425" s="46"/>
    </row>
    <row r="426" spans="2:6">
      <c r="B426" s="46"/>
      <c r="F426" s="46"/>
    </row>
    <row r="427" spans="2:6">
      <c r="B427" s="46"/>
      <c r="F427" s="46"/>
    </row>
    <row r="428" spans="2:6">
      <c r="B428" s="46"/>
      <c r="F428" s="46"/>
    </row>
    <row r="429" spans="2:6">
      <c r="B429" s="46"/>
      <c r="F429" s="46"/>
    </row>
    <row r="430" spans="2:6">
      <c r="B430" s="46"/>
      <c r="F430" s="46"/>
    </row>
    <row r="431" spans="2:6">
      <c r="B431" s="46"/>
      <c r="F431" s="46"/>
    </row>
    <row r="432" spans="2:6">
      <c r="B432" s="46"/>
      <c r="F432" s="46"/>
    </row>
    <row r="433" spans="2:6">
      <c r="B433" s="46"/>
      <c r="F433" s="46"/>
    </row>
    <row r="434" spans="2:6">
      <c r="B434" s="46"/>
      <c r="F434" s="46"/>
    </row>
    <row r="435" spans="2:6">
      <c r="B435" s="46"/>
      <c r="F435" s="46"/>
    </row>
    <row r="436" spans="2:6">
      <c r="B436" s="46"/>
      <c r="F436" s="46"/>
    </row>
    <row r="437" spans="2:6">
      <c r="B437" s="46"/>
      <c r="F437" s="46"/>
    </row>
    <row r="438" spans="2:6">
      <c r="B438" s="46"/>
      <c r="F438" s="46"/>
    </row>
    <row r="439" spans="2:6">
      <c r="B439" s="46"/>
      <c r="F439" s="46"/>
    </row>
    <row r="440" spans="2:6">
      <c r="B440" s="46"/>
      <c r="F440" s="46"/>
    </row>
    <row r="441" spans="2:6">
      <c r="B441" s="46"/>
      <c r="F441" s="46"/>
    </row>
    <row r="442" spans="2:6">
      <c r="B442" s="46"/>
      <c r="F442" s="46"/>
    </row>
    <row r="443" spans="2:6">
      <c r="B443" s="46"/>
      <c r="F443" s="46"/>
    </row>
    <row r="444" spans="2:6">
      <c r="B444" s="46"/>
      <c r="F444" s="46"/>
    </row>
    <row r="445" spans="2:6">
      <c r="B445" s="46"/>
      <c r="F445" s="46"/>
    </row>
    <row r="446" spans="2:6">
      <c r="B446" s="46"/>
      <c r="F446" s="46"/>
    </row>
    <row r="447" spans="2:6">
      <c r="B447" s="46"/>
      <c r="F447" s="46"/>
    </row>
    <row r="448" spans="2:6">
      <c r="B448" s="46"/>
      <c r="F448" s="46"/>
    </row>
    <row r="449" spans="2:6">
      <c r="B449" s="46"/>
      <c r="F449" s="46"/>
    </row>
    <row r="450" spans="2:6">
      <c r="B450" s="46"/>
      <c r="F450" s="46"/>
    </row>
    <row r="451" spans="2:6">
      <c r="B451" s="46"/>
      <c r="F451" s="46"/>
    </row>
    <row r="452" spans="2:6">
      <c r="B452" s="46"/>
      <c r="F452" s="46"/>
    </row>
    <row r="453" spans="2:6">
      <c r="B453" s="46"/>
      <c r="F453" s="46"/>
    </row>
    <row r="454" spans="2:6">
      <c r="B454" s="46"/>
      <c r="F454" s="46"/>
    </row>
    <row r="455" spans="2:6">
      <c r="B455" s="46"/>
      <c r="F455" s="46"/>
    </row>
    <row r="456" spans="2:6">
      <c r="B456" s="46"/>
      <c r="F456" s="46"/>
    </row>
    <row r="457" spans="2:6">
      <c r="B457" s="46"/>
      <c r="F457" s="46"/>
    </row>
    <row r="458" spans="2:6">
      <c r="B458" s="46"/>
      <c r="F458" s="46"/>
    </row>
    <row r="459" spans="2:6">
      <c r="B459" s="46"/>
      <c r="F459" s="46"/>
    </row>
    <row r="460" spans="2:6">
      <c r="B460" s="46"/>
      <c r="F460" s="46"/>
    </row>
    <row r="461" spans="2:6">
      <c r="B461" s="46"/>
      <c r="F461" s="46"/>
    </row>
    <row r="462" spans="2:6">
      <c r="B462" s="46"/>
      <c r="F462" s="46"/>
    </row>
    <row r="463" spans="2:6">
      <c r="B463" s="46"/>
      <c r="F463" s="46"/>
    </row>
    <row r="464" spans="2:6">
      <c r="B464" s="46"/>
      <c r="F464" s="46"/>
    </row>
    <row r="465" spans="2:6">
      <c r="B465" s="46"/>
      <c r="F465" s="46"/>
    </row>
    <row r="466" spans="2:6">
      <c r="B466" s="46"/>
      <c r="F466" s="46"/>
    </row>
    <row r="467" spans="2:6">
      <c r="B467" s="46"/>
      <c r="F467" s="46"/>
    </row>
    <row r="468" spans="2:6">
      <c r="B468" s="46"/>
      <c r="F468" s="46"/>
    </row>
    <row r="469" spans="2:6">
      <c r="B469" s="46"/>
      <c r="F469" s="46"/>
    </row>
    <row r="470" spans="2:6">
      <c r="B470" s="46"/>
      <c r="F470" s="46"/>
    </row>
    <row r="471" spans="2:6">
      <c r="B471" s="46"/>
      <c r="F471" s="46"/>
    </row>
    <row r="472" spans="2:6">
      <c r="B472" s="46"/>
      <c r="F472" s="46"/>
    </row>
    <row r="473" spans="2:6">
      <c r="B473" s="46"/>
      <c r="F473" s="46"/>
    </row>
    <row r="474" spans="2:6">
      <c r="B474" s="46"/>
      <c r="F474" s="46"/>
    </row>
    <row r="475" spans="2:6">
      <c r="B475" s="46"/>
      <c r="F475" s="46"/>
    </row>
    <row r="476" spans="2:6">
      <c r="B476" s="46"/>
      <c r="F476" s="46"/>
    </row>
    <row r="477" spans="2:6">
      <c r="B477" s="46"/>
      <c r="F477" s="46"/>
    </row>
    <row r="478" spans="2:6">
      <c r="B478" s="46"/>
      <c r="F478" s="46"/>
    </row>
    <row r="479" spans="2:6">
      <c r="B479" s="46"/>
      <c r="F479" s="46"/>
    </row>
    <row r="480" spans="2:6">
      <c r="B480" s="46"/>
      <c r="F480" s="46"/>
    </row>
    <row r="481" spans="2:6">
      <c r="B481" s="46"/>
      <c r="F481" s="46"/>
    </row>
    <row r="482" spans="2:6">
      <c r="B482" s="46"/>
      <c r="F482" s="46"/>
    </row>
    <row r="483" spans="2:6">
      <c r="B483" s="46"/>
      <c r="F483" s="46"/>
    </row>
    <row r="484" spans="2:6">
      <c r="B484" s="46"/>
      <c r="F484" s="46"/>
    </row>
    <row r="485" spans="2:6">
      <c r="B485" s="46"/>
      <c r="F485" s="46"/>
    </row>
    <row r="486" spans="2:6">
      <c r="B486" s="46"/>
      <c r="F486" s="46"/>
    </row>
    <row r="487" spans="2:6">
      <c r="B487" s="46"/>
      <c r="F487" s="46"/>
    </row>
    <row r="488" spans="2:6">
      <c r="B488" s="46"/>
      <c r="F488" s="46"/>
    </row>
    <row r="489" spans="2:6">
      <c r="B489" s="46"/>
      <c r="F489" s="46"/>
    </row>
    <row r="490" spans="2:6">
      <c r="B490" s="46"/>
      <c r="F490" s="46"/>
    </row>
    <row r="491" spans="2:6">
      <c r="B491" s="46"/>
      <c r="F491" s="46"/>
    </row>
    <row r="492" spans="2:6">
      <c r="B492" s="46"/>
      <c r="F492" s="46"/>
    </row>
    <row r="493" spans="2:6">
      <c r="B493" s="46"/>
      <c r="F493" s="46"/>
    </row>
    <row r="494" spans="2:6">
      <c r="B494" s="46"/>
      <c r="F494" s="46"/>
    </row>
    <row r="495" spans="2:6">
      <c r="B495" s="46"/>
      <c r="F495" s="46"/>
    </row>
    <row r="496" spans="2:6">
      <c r="B496" s="46"/>
      <c r="F496" s="46"/>
    </row>
    <row r="497" spans="2:6">
      <c r="B497" s="46"/>
      <c r="F497" s="46"/>
    </row>
    <row r="498" spans="2:6">
      <c r="B498" s="46"/>
      <c r="F498" s="46"/>
    </row>
    <row r="499" spans="2:6">
      <c r="B499" s="46"/>
      <c r="F499" s="46"/>
    </row>
    <row r="500" spans="2:6">
      <c r="B500" s="46"/>
      <c r="F500" s="46"/>
    </row>
    <row r="501" spans="2:6">
      <c r="B501" s="46"/>
      <c r="F501" s="46"/>
    </row>
    <row r="502" spans="2:6">
      <c r="B502" s="46"/>
      <c r="F502" s="46"/>
    </row>
    <row r="503" spans="2:6">
      <c r="B503" s="46"/>
      <c r="F503" s="46"/>
    </row>
    <row r="504" spans="2:6">
      <c r="B504" s="46"/>
      <c r="F504" s="46"/>
    </row>
    <row r="505" spans="2:6">
      <c r="B505" s="46"/>
      <c r="F505" s="46"/>
    </row>
    <row r="506" spans="2:6">
      <c r="B506" s="46"/>
      <c r="F506" s="46"/>
    </row>
    <row r="507" spans="2:6">
      <c r="B507" s="46"/>
      <c r="F507" s="46"/>
    </row>
    <row r="508" spans="2:6">
      <c r="B508" s="46"/>
      <c r="F508" s="46"/>
    </row>
    <row r="509" spans="2:6">
      <c r="B509" s="46"/>
      <c r="F509" s="46"/>
    </row>
    <row r="510" spans="2:6">
      <c r="B510" s="46"/>
      <c r="F510" s="46"/>
    </row>
    <row r="511" spans="2:6">
      <c r="B511" s="46"/>
      <c r="F511" s="46"/>
    </row>
    <row r="512" spans="2:6">
      <c r="B512" s="46"/>
      <c r="F512" s="46"/>
    </row>
    <row r="513" spans="2:6">
      <c r="B513" s="46"/>
      <c r="F513" s="46"/>
    </row>
    <row r="514" spans="2:6">
      <c r="B514" s="46"/>
      <c r="F514" s="46"/>
    </row>
    <row r="515" spans="2:6">
      <c r="B515" s="46"/>
      <c r="F515" s="46"/>
    </row>
    <row r="516" spans="2:6">
      <c r="B516" s="46"/>
      <c r="F516" s="46"/>
    </row>
    <row r="517" spans="2:6">
      <c r="B517" s="46"/>
      <c r="F517" s="46"/>
    </row>
    <row r="518" spans="2:6">
      <c r="B518" s="46"/>
      <c r="F518" s="46"/>
    </row>
    <row r="519" spans="2:6">
      <c r="B519" s="46"/>
      <c r="F519" s="46"/>
    </row>
    <row r="520" spans="2:6">
      <c r="B520" s="46"/>
      <c r="F520" s="46"/>
    </row>
    <row r="521" spans="2:6">
      <c r="B521" s="46"/>
      <c r="F521" s="46"/>
    </row>
    <row r="522" spans="2:6">
      <c r="B522" s="46"/>
      <c r="F522" s="46"/>
    </row>
    <row r="523" spans="2:6">
      <c r="B523" s="46"/>
      <c r="F523" s="46"/>
    </row>
    <row r="524" spans="2:6">
      <c r="B524" s="46"/>
      <c r="F524" s="46"/>
    </row>
    <row r="525" spans="2:6">
      <c r="B525" s="46"/>
      <c r="F525" s="46"/>
    </row>
    <row r="526" spans="2:6">
      <c r="B526" s="46"/>
      <c r="F526" s="46"/>
    </row>
    <row r="527" spans="2:6">
      <c r="B527" s="46"/>
      <c r="F527" s="46"/>
    </row>
    <row r="528" spans="2:6">
      <c r="B528" s="46"/>
      <c r="F528" s="46"/>
    </row>
    <row r="529" spans="2:6">
      <c r="B529" s="46"/>
      <c r="F529" s="46"/>
    </row>
    <row r="530" spans="2:6">
      <c r="B530" s="46"/>
      <c r="F530" s="46"/>
    </row>
    <row r="531" spans="2:6">
      <c r="B531" s="46"/>
      <c r="F531" s="46"/>
    </row>
    <row r="532" spans="2:6">
      <c r="B532" s="46"/>
      <c r="F532" s="46"/>
    </row>
    <row r="533" spans="2:6">
      <c r="B533" s="46"/>
      <c r="F533" s="46"/>
    </row>
    <row r="534" spans="2:6">
      <c r="B534" s="46"/>
      <c r="F534" s="46"/>
    </row>
    <row r="535" spans="2:6">
      <c r="B535" s="46"/>
      <c r="F535" s="46"/>
    </row>
    <row r="536" spans="2:6">
      <c r="B536" s="46"/>
      <c r="F536" s="46"/>
    </row>
    <row r="537" spans="2:6">
      <c r="B537" s="46"/>
      <c r="F537" s="46"/>
    </row>
    <row r="538" spans="2:6">
      <c r="B538" s="46"/>
      <c r="F538" s="46"/>
    </row>
    <row r="539" spans="2:6">
      <c r="B539" s="46"/>
      <c r="F539" s="46"/>
    </row>
    <row r="540" spans="2:6">
      <c r="B540" s="46"/>
      <c r="F540" s="46"/>
    </row>
    <row r="541" spans="2:6">
      <c r="B541" s="46"/>
      <c r="F541" s="46"/>
    </row>
    <row r="542" spans="2:6">
      <c r="B542" s="46"/>
      <c r="F542" s="46"/>
    </row>
    <row r="543" spans="2:6">
      <c r="B543" s="46"/>
      <c r="F543" s="46"/>
    </row>
    <row r="544" spans="2:6">
      <c r="B544" s="46"/>
      <c r="F544" s="46"/>
    </row>
    <row r="545" spans="2:6">
      <c r="B545" s="46"/>
      <c r="F545" s="46"/>
    </row>
    <row r="546" spans="2:6">
      <c r="B546" s="46"/>
      <c r="F546" s="46"/>
    </row>
    <row r="547" spans="2:6">
      <c r="B547" s="46"/>
      <c r="F547" s="46"/>
    </row>
    <row r="548" spans="2:6">
      <c r="B548" s="46"/>
      <c r="F548" s="46"/>
    </row>
    <row r="549" spans="2:6">
      <c r="B549" s="46"/>
      <c r="F549" s="46"/>
    </row>
    <row r="550" spans="2:6">
      <c r="B550" s="46"/>
      <c r="F550" s="46"/>
    </row>
    <row r="551" spans="2:6">
      <c r="B551" s="46"/>
      <c r="F551" s="46"/>
    </row>
    <row r="552" spans="2:6">
      <c r="B552" s="46"/>
      <c r="F552" s="46"/>
    </row>
    <row r="553" spans="2:6">
      <c r="B553" s="46"/>
      <c r="F553" s="46"/>
    </row>
    <row r="554" spans="2:6">
      <c r="B554" s="46"/>
      <c r="F554" s="46"/>
    </row>
    <row r="555" spans="2:6">
      <c r="B555" s="46"/>
      <c r="F555" s="46"/>
    </row>
    <row r="556" spans="2:6">
      <c r="B556" s="46"/>
      <c r="F556" s="46"/>
    </row>
    <row r="557" spans="2:6">
      <c r="B557" s="46"/>
      <c r="F557" s="46"/>
    </row>
    <row r="558" spans="2:6">
      <c r="B558" s="46"/>
      <c r="F558" s="46"/>
    </row>
    <row r="559" spans="2:6">
      <c r="B559" s="46"/>
      <c r="F559" s="46"/>
    </row>
    <row r="560" spans="2:6">
      <c r="B560" s="46"/>
      <c r="F560" s="46"/>
    </row>
    <row r="561" spans="2:6">
      <c r="B561" s="46"/>
      <c r="F561" s="46"/>
    </row>
    <row r="562" spans="2:6">
      <c r="B562" s="46"/>
      <c r="F562" s="46"/>
    </row>
    <row r="563" spans="2:6">
      <c r="B563" s="46"/>
      <c r="F563" s="46"/>
    </row>
    <row r="564" spans="2:6">
      <c r="B564" s="46"/>
      <c r="F564" s="46"/>
    </row>
    <row r="565" spans="2:6">
      <c r="B565" s="46"/>
      <c r="F565" s="46"/>
    </row>
    <row r="566" spans="2:6">
      <c r="B566" s="46"/>
      <c r="F566" s="46"/>
    </row>
    <row r="567" spans="2:6">
      <c r="B567" s="46"/>
      <c r="F567" s="46"/>
    </row>
    <row r="568" spans="2:6">
      <c r="B568" s="46"/>
      <c r="F568" s="46"/>
    </row>
    <row r="569" spans="2:6">
      <c r="B569" s="46"/>
      <c r="F569" s="46"/>
    </row>
    <row r="570" spans="2:6">
      <c r="B570" s="46"/>
      <c r="F570" s="46"/>
    </row>
    <row r="571" spans="2:6">
      <c r="B571" s="46"/>
      <c r="F571" s="46"/>
    </row>
    <row r="572" spans="2:6">
      <c r="B572" s="46"/>
      <c r="F572" s="46"/>
    </row>
    <row r="573" spans="2:6">
      <c r="B573" s="46"/>
      <c r="F573" s="46"/>
    </row>
    <row r="574" spans="2:6">
      <c r="B574" s="46"/>
      <c r="F574" s="46"/>
    </row>
    <row r="575" spans="2:6">
      <c r="B575" s="46"/>
      <c r="F575" s="46"/>
    </row>
    <row r="576" spans="2:6">
      <c r="B576" s="46"/>
      <c r="F576" s="46"/>
    </row>
    <row r="577" spans="2:6">
      <c r="B577" s="46"/>
      <c r="F577" s="46"/>
    </row>
    <row r="578" spans="2:6">
      <c r="B578" s="46"/>
      <c r="F578" s="46"/>
    </row>
    <row r="579" spans="2:6">
      <c r="B579" s="46"/>
      <c r="F579" s="46"/>
    </row>
    <row r="580" spans="2:6">
      <c r="B580" s="46"/>
      <c r="F580" s="46"/>
    </row>
    <row r="581" spans="2:6">
      <c r="B581" s="46"/>
      <c r="F581" s="46"/>
    </row>
    <row r="582" spans="2:6">
      <c r="B582" s="46"/>
      <c r="F582" s="46"/>
    </row>
    <row r="583" spans="2:6">
      <c r="B583" s="46"/>
      <c r="F583" s="46"/>
    </row>
    <row r="584" spans="2:6">
      <c r="B584" s="46"/>
      <c r="F584" s="46"/>
    </row>
    <row r="585" spans="2:6">
      <c r="B585" s="46"/>
      <c r="F585" s="46"/>
    </row>
    <row r="586" spans="2:6">
      <c r="B586" s="46"/>
      <c r="F586" s="46"/>
    </row>
    <row r="587" spans="2:6">
      <c r="B587" s="46"/>
      <c r="F587" s="46"/>
    </row>
    <row r="588" spans="2:6">
      <c r="B588" s="46"/>
      <c r="F588" s="46"/>
    </row>
    <row r="589" spans="2:6">
      <c r="B589" s="46"/>
      <c r="F589" s="46"/>
    </row>
    <row r="590" spans="2:6">
      <c r="B590" s="46"/>
      <c r="F590" s="46"/>
    </row>
    <row r="591" spans="2:6">
      <c r="B591" s="46"/>
      <c r="F591" s="46"/>
    </row>
    <row r="592" spans="2:6">
      <c r="B592" s="46"/>
      <c r="F592" s="46"/>
    </row>
    <row r="593" spans="2:6">
      <c r="B593" s="46"/>
      <c r="F593" s="46"/>
    </row>
    <row r="594" spans="2:6">
      <c r="B594" s="46"/>
      <c r="F594" s="46"/>
    </row>
    <row r="595" spans="2:6">
      <c r="B595" s="46"/>
      <c r="F595" s="46"/>
    </row>
    <row r="596" spans="2:6">
      <c r="B596" s="46"/>
      <c r="F596" s="46"/>
    </row>
    <row r="597" spans="2:6">
      <c r="B597" s="46"/>
      <c r="F597" s="46"/>
    </row>
    <row r="598" spans="2:6">
      <c r="B598" s="46"/>
      <c r="F598" s="46"/>
    </row>
    <row r="599" spans="2:6">
      <c r="B599" s="46"/>
      <c r="F599" s="46"/>
    </row>
    <row r="600" spans="2:6">
      <c r="B600" s="46"/>
      <c r="F600" s="46"/>
    </row>
    <row r="601" spans="2:6">
      <c r="B601" s="46"/>
      <c r="F601" s="46"/>
    </row>
    <row r="602" spans="2:6">
      <c r="B602" s="46"/>
      <c r="F602" s="46"/>
    </row>
    <row r="603" spans="2:6">
      <c r="B603" s="46"/>
      <c r="F603" s="46"/>
    </row>
    <row r="604" spans="2:6">
      <c r="B604" s="46"/>
      <c r="F604" s="46"/>
    </row>
    <row r="605" spans="2:6">
      <c r="B605" s="46"/>
      <c r="F605" s="46"/>
    </row>
    <row r="606" spans="2:6">
      <c r="B606" s="46"/>
      <c r="F606" s="46"/>
    </row>
    <row r="607" spans="2:6">
      <c r="B607" s="46"/>
      <c r="F607" s="46"/>
    </row>
    <row r="608" spans="2:6">
      <c r="B608" s="46"/>
      <c r="F608" s="46"/>
    </row>
    <row r="609" spans="2:6">
      <c r="B609" s="46"/>
      <c r="F609" s="46"/>
    </row>
    <row r="610" spans="2:6">
      <c r="B610" s="46"/>
      <c r="F610" s="46"/>
    </row>
    <row r="611" spans="2:6">
      <c r="B611" s="46"/>
      <c r="F611" s="46"/>
    </row>
    <row r="612" spans="2:6">
      <c r="B612" s="46"/>
      <c r="F612" s="46"/>
    </row>
    <row r="613" spans="2:6">
      <c r="B613" s="46"/>
      <c r="F613" s="46"/>
    </row>
    <row r="614" spans="2:6">
      <c r="B614" s="46"/>
      <c r="F614" s="46"/>
    </row>
    <row r="615" spans="2:6">
      <c r="B615" s="46"/>
      <c r="F615" s="46"/>
    </row>
    <row r="616" spans="2:6">
      <c r="B616" s="46"/>
      <c r="F616" s="46"/>
    </row>
    <row r="617" spans="2:6">
      <c r="B617" s="46"/>
      <c r="F617" s="46"/>
    </row>
    <row r="618" spans="2:6">
      <c r="B618" s="46"/>
      <c r="F618" s="46"/>
    </row>
    <row r="619" spans="2:6">
      <c r="B619" s="46"/>
      <c r="F619" s="46"/>
    </row>
    <row r="620" spans="2:6">
      <c r="B620" s="46"/>
      <c r="F620" s="46"/>
    </row>
    <row r="621" spans="2:6">
      <c r="B621" s="46"/>
      <c r="F621" s="46"/>
    </row>
    <row r="622" spans="2:6">
      <c r="B622" s="46"/>
      <c r="F622" s="46"/>
    </row>
    <row r="623" spans="2:6">
      <c r="B623" s="46"/>
      <c r="F623" s="46"/>
    </row>
    <row r="624" spans="2:6">
      <c r="B624" s="46"/>
      <c r="F624" s="46"/>
    </row>
    <row r="625" spans="2:6">
      <c r="B625" s="46"/>
      <c r="F625" s="46"/>
    </row>
    <row r="626" spans="2:6">
      <c r="B626" s="46"/>
      <c r="F626" s="46"/>
    </row>
    <row r="627" spans="2:6">
      <c r="B627" s="46"/>
      <c r="F627" s="46"/>
    </row>
    <row r="628" spans="2:6">
      <c r="B628" s="46"/>
      <c r="F628" s="46"/>
    </row>
    <row r="629" spans="2:6">
      <c r="B629" s="46"/>
      <c r="F629" s="46"/>
    </row>
    <row r="630" spans="2:6">
      <c r="B630" s="46"/>
      <c r="F630" s="46"/>
    </row>
    <row r="631" spans="2:6">
      <c r="B631" s="46"/>
      <c r="F631" s="46"/>
    </row>
    <row r="632" spans="2:6">
      <c r="B632" s="46"/>
      <c r="F632" s="46"/>
    </row>
    <row r="633" spans="2:6">
      <c r="B633" s="46"/>
      <c r="F633" s="46"/>
    </row>
    <row r="634" spans="2:6">
      <c r="B634" s="46"/>
      <c r="F634" s="46"/>
    </row>
    <row r="635" spans="2:6">
      <c r="B635" s="46"/>
      <c r="F635" s="46"/>
    </row>
    <row r="636" spans="2:6">
      <c r="B636" s="46"/>
      <c r="F636" s="46"/>
    </row>
    <row r="637" spans="2:6">
      <c r="B637" s="46"/>
      <c r="F637" s="46"/>
    </row>
    <row r="638" spans="2:6">
      <c r="B638" s="46"/>
      <c r="F638" s="46"/>
    </row>
    <row r="639" spans="2:6">
      <c r="B639" s="46"/>
      <c r="F639" s="46"/>
    </row>
    <row r="640" spans="2:6">
      <c r="B640" s="46"/>
      <c r="F640" s="46"/>
    </row>
    <row r="641" spans="2:6">
      <c r="B641" s="46"/>
      <c r="F641" s="46"/>
    </row>
    <row r="642" spans="2:6">
      <c r="B642" s="46"/>
      <c r="F642" s="46"/>
    </row>
    <row r="643" spans="2:6">
      <c r="B643" s="46"/>
      <c r="F643" s="46"/>
    </row>
    <row r="644" spans="2:6">
      <c r="B644" s="46"/>
      <c r="F644" s="46"/>
    </row>
    <row r="645" spans="2:6">
      <c r="B645" s="46"/>
      <c r="F645" s="46"/>
    </row>
    <row r="646" spans="2:6">
      <c r="B646" s="46"/>
      <c r="F646" s="46"/>
    </row>
    <row r="647" spans="2:6">
      <c r="B647" s="46"/>
      <c r="F647" s="46"/>
    </row>
    <row r="648" spans="2:6">
      <c r="B648" s="46"/>
      <c r="F648" s="46"/>
    </row>
    <row r="649" spans="2:6">
      <c r="B649" s="46"/>
      <c r="F649" s="46"/>
    </row>
    <row r="650" spans="2:6">
      <c r="B650" s="46"/>
      <c r="F650" s="46"/>
    </row>
    <row r="651" spans="2:6">
      <c r="B651" s="46"/>
      <c r="F651" s="46"/>
    </row>
    <row r="652" spans="2:6">
      <c r="B652" s="46"/>
      <c r="F652" s="46"/>
    </row>
    <row r="653" spans="2:6">
      <c r="B653" s="46"/>
      <c r="F653" s="46"/>
    </row>
    <row r="654" spans="2:6">
      <c r="B654" s="46"/>
      <c r="F654" s="46"/>
    </row>
    <row r="655" spans="2:6">
      <c r="B655" s="46"/>
      <c r="F655" s="46"/>
    </row>
    <row r="656" spans="2:6">
      <c r="B656" s="46"/>
      <c r="F656" s="46"/>
    </row>
    <row r="657" spans="2:6">
      <c r="B657" s="46"/>
      <c r="F657" s="46"/>
    </row>
    <row r="658" spans="2:6">
      <c r="B658" s="46"/>
      <c r="F658" s="46"/>
    </row>
    <row r="659" spans="2:6">
      <c r="B659" s="46"/>
      <c r="F659" s="46"/>
    </row>
    <row r="660" spans="2:6">
      <c r="B660" s="46"/>
      <c r="F660" s="46"/>
    </row>
    <row r="661" spans="2:6">
      <c r="B661" s="46"/>
      <c r="F661" s="46"/>
    </row>
    <row r="662" spans="2:6">
      <c r="B662" s="46"/>
      <c r="F662" s="46"/>
    </row>
    <row r="663" spans="2:6">
      <c r="B663" s="46"/>
      <c r="F663" s="46"/>
    </row>
    <row r="664" spans="2:6">
      <c r="B664" s="46"/>
      <c r="F664" s="46"/>
    </row>
    <row r="665" spans="2:6">
      <c r="B665" s="46"/>
      <c r="F665" s="46"/>
    </row>
    <row r="666" spans="2:6">
      <c r="B666" s="46"/>
      <c r="F666" s="46"/>
    </row>
    <row r="667" spans="2:6">
      <c r="B667" s="46"/>
      <c r="F667" s="46"/>
    </row>
    <row r="668" spans="2:6">
      <c r="B668" s="46"/>
      <c r="F668" s="46"/>
    </row>
    <row r="669" spans="2:6">
      <c r="B669" s="46"/>
      <c r="F669" s="46"/>
    </row>
    <row r="670" spans="2:6">
      <c r="B670" s="46"/>
      <c r="F670" s="46"/>
    </row>
    <row r="671" spans="2:6">
      <c r="B671" s="46"/>
      <c r="F671" s="46"/>
    </row>
    <row r="672" spans="2:6">
      <c r="B672" s="46"/>
      <c r="F672" s="46"/>
    </row>
    <row r="673" spans="2:6">
      <c r="B673" s="46"/>
      <c r="F673" s="46"/>
    </row>
    <row r="674" spans="2:6">
      <c r="B674" s="46"/>
      <c r="F674" s="46"/>
    </row>
    <row r="675" spans="2:6">
      <c r="B675" s="46"/>
      <c r="F675" s="46"/>
    </row>
    <row r="676" spans="2:6">
      <c r="B676" s="46"/>
      <c r="F676" s="46"/>
    </row>
    <row r="677" spans="2:6">
      <c r="B677" s="46"/>
      <c r="F677" s="46"/>
    </row>
    <row r="678" spans="2:6">
      <c r="B678" s="46"/>
      <c r="F678" s="46"/>
    </row>
    <row r="679" spans="2:6">
      <c r="B679" s="46"/>
      <c r="F679" s="46"/>
    </row>
    <row r="680" spans="2:6">
      <c r="B680" s="46"/>
      <c r="F680" s="46"/>
    </row>
    <row r="681" spans="2:6">
      <c r="B681" s="46"/>
      <c r="F681" s="46"/>
    </row>
    <row r="682" spans="2:6">
      <c r="B682" s="46"/>
      <c r="F682" s="46"/>
    </row>
    <row r="683" spans="2:6">
      <c r="B683" s="46"/>
      <c r="F683" s="46"/>
    </row>
    <row r="684" spans="2:6">
      <c r="B684" s="46"/>
      <c r="F684" s="46"/>
    </row>
    <row r="685" spans="2:6">
      <c r="B685" s="46"/>
      <c r="F685" s="46"/>
    </row>
    <row r="686" spans="2:6">
      <c r="B686" s="46"/>
      <c r="F686" s="46"/>
    </row>
    <row r="687" spans="2:6">
      <c r="B687" s="46"/>
      <c r="F687" s="46"/>
    </row>
    <row r="688" spans="2:6">
      <c r="B688" s="46"/>
      <c r="F688" s="46"/>
    </row>
    <row r="689" spans="2:6">
      <c r="B689" s="46"/>
      <c r="F689" s="46"/>
    </row>
    <row r="690" spans="2:6">
      <c r="B690" s="46"/>
      <c r="F690" s="46"/>
    </row>
    <row r="691" spans="2:6">
      <c r="B691" s="46"/>
      <c r="F691" s="46"/>
    </row>
    <row r="692" spans="2:6">
      <c r="B692" s="46"/>
      <c r="F692" s="46"/>
    </row>
    <row r="693" spans="2:6">
      <c r="B693" s="46"/>
      <c r="F693" s="46"/>
    </row>
    <row r="694" spans="2:6">
      <c r="B694" s="46"/>
      <c r="F694" s="46"/>
    </row>
    <row r="695" spans="2:6">
      <c r="B695" s="46"/>
      <c r="F695" s="46"/>
    </row>
    <row r="696" spans="2:6">
      <c r="B696" s="46"/>
      <c r="F696" s="46"/>
    </row>
    <row r="697" spans="2:6">
      <c r="B697" s="46"/>
      <c r="F697" s="46"/>
    </row>
    <row r="698" spans="2:6">
      <c r="B698" s="46"/>
      <c r="F698" s="46"/>
    </row>
    <row r="699" spans="2:6">
      <c r="B699" s="46"/>
      <c r="F699" s="46"/>
    </row>
    <row r="700" spans="2:6">
      <c r="B700" s="46"/>
      <c r="F700" s="46"/>
    </row>
    <row r="701" spans="2:6">
      <c r="B701" s="46"/>
      <c r="F701" s="46"/>
    </row>
    <row r="702" spans="2:6">
      <c r="B702" s="46"/>
      <c r="F702" s="46"/>
    </row>
    <row r="703" spans="2:6">
      <c r="B703" s="46"/>
      <c r="F703" s="46"/>
    </row>
    <row r="704" spans="2:6">
      <c r="B704" s="46"/>
      <c r="F704" s="46"/>
    </row>
    <row r="705" spans="2:6">
      <c r="B705" s="46"/>
      <c r="F705" s="46"/>
    </row>
    <row r="706" spans="2:6">
      <c r="B706" s="46"/>
      <c r="F706" s="46"/>
    </row>
    <row r="707" spans="2:6">
      <c r="B707" s="46"/>
      <c r="F707" s="46"/>
    </row>
    <row r="708" spans="2:6">
      <c r="B708" s="46"/>
      <c r="F708" s="46"/>
    </row>
    <row r="709" spans="2:6">
      <c r="B709" s="46"/>
      <c r="F709" s="46"/>
    </row>
    <row r="710" spans="2:6">
      <c r="B710" s="46"/>
      <c r="F710" s="46"/>
    </row>
    <row r="711" spans="2:6">
      <c r="B711" s="46"/>
      <c r="F711" s="46"/>
    </row>
    <row r="712" spans="2:6">
      <c r="B712" s="46"/>
      <c r="F712" s="46"/>
    </row>
    <row r="713" spans="2:6">
      <c r="B713" s="46"/>
      <c r="F713" s="46"/>
    </row>
    <row r="714" spans="2:6">
      <c r="B714" s="46"/>
      <c r="F714" s="46"/>
    </row>
    <row r="715" spans="2:6">
      <c r="B715" s="46"/>
      <c r="F715" s="46"/>
    </row>
    <row r="716" spans="2:6">
      <c r="B716" s="46"/>
      <c r="F716" s="46"/>
    </row>
    <row r="717" spans="2:6">
      <c r="B717" s="46"/>
      <c r="F717" s="46"/>
    </row>
    <row r="718" spans="2:6">
      <c r="B718" s="46"/>
      <c r="F718" s="46"/>
    </row>
    <row r="719" spans="2:6">
      <c r="B719" s="46"/>
      <c r="F719" s="46"/>
    </row>
    <row r="720" spans="2:6">
      <c r="B720" s="46"/>
      <c r="F720" s="46"/>
    </row>
    <row r="721" spans="2:6">
      <c r="B721" s="46"/>
      <c r="F721" s="46"/>
    </row>
    <row r="722" spans="2:6">
      <c r="B722" s="46"/>
      <c r="F722" s="46"/>
    </row>
    <row r="723" spans="2:6">
      <c r="B723" s="46"/>
      <c r="F723" s="46"/>
    </row>
    <row r="724" spans="2:6">
      <c r="B724" s="46"/>
      <c r="F724" s="46"/>
    </row>
    <row r="725" spans="2:6">
      <c r="B725" s="46"/>
      <c r="F725" s="46"/>
    </row>
    <row r="726" spans="2:6">
      <c r="B726" s="46"/>
      <c r="F726" s="46"/>
    </row>
    <row r="727" spans="2:6">
      <c r="B727" s="46"/>
      <c r="F727" s="46"/>
    </row>
    <row r="728" spans="2:6">
      <c r="B728" s="46"/>
      <c r="F728" s="46"/>
    </row>
    <row r="729" spans="2:6">
      <c r="B729" s="46"/>
      <c r="F729" s="46"/>
    </row>
    <row r="730" spans="2:6">
      <c r="B730" s="46"/>
      <c r="F730" s="46"/>
    </row>
    <row r="731" spans="2:6">
      <c r="B731" s="46"/>
      <c r="F731" s="46"/>
    </row>
    <row r="732" spans="2:6">
      <c r="B732" s="46"/>
      <c r="F732" s="46"/>
    </row>
    <row r="733" spans="2:6">
      <c r="B733" s="46"/>
      <c r="F733" s="46"/>
    </row>
    <row r="734" spans="2:6">
      <c r="B734" s="46"/>
      <c r="F734" s="46"/>
    </row>
    <row r="735" spans="2:6">
      <c r="B735" s="46"/>
      <c r="F735" s="46"/>
    </row>
    <row r="736" spans="2:6">
      <c r="B736" s="46"/>
      <c r="F736" s="46"/>
    </row>
    <row r="737" spans="2:6">
      <c r="B737" s="46"/>
      <c r="F737" s="46"/>
    </row>
    <row r="738" spans="2:6">
      <c r="B738" s="46"/>
      <c r="F738" s="46"/>
    </row>
    <row r="739" spans="2:6">
      <c r="B739" s="46"/>
      <c r="F739" s="46"/>
    </row>
    <row r="740" spans="2:6">
      <c r="B740" s="46"/>
      <c r="F740" s="46"/>
    </row>
    <row r="741" spans="2:6">
      <c r="B741" s="46"/>
      <c r="F741" s="46"/>
    </row>
    <row r="742" spans="2:6">
      <c r="B742" s="46"/>
      <c r="F742" s="46"/>
    </row>
    <row r="743" spans="2:6">
      <c r="B743" s="46"/>
      <c r="F743" s="46"/>
    </row>
    <row r="744" spans="2:6">
      <c r="B744" s="46"/>
      <c r="F744" s="46"/>
    </row>
    <row r="745" spans="2:6">
      <c r="B745" s="46"/>
      <c r="F745" s="46"/>
    </row>
    <row r="746" spans="2:6">
      <c r="B746" s="46"/>
      <c r="F746" s="46"/>
    </row>
    <row r="747" spans="2:6">
      <c r="B747" s="46"/>
      <c r="F747" s="46"/>
    </row>
    <row r="748" spans="2:6">
      <c r="B748" s="46"/>
      <c r="F748" s="46"/>
    </row>
    <row r="749" spans="2:6">
      <c r="B749" s="46"/>
      <c r="F749" s="46"/>
    </row>
    <row r="750" spans="2:6">
      <c r="B750" s="46"/>
      <c r="F750" s="46"/>
    </row>
    <row r="751" spans="2:6">
      <c r="B751" s="46"/>
      <c r="F751" s="46"/>
    </row>
    <row r="752" spans="2:6">
      <c r="B752" s="46"/>
      <c r="F752" s="46"/>
    </row>
    <row r="753" spans="2:6">
      <c r="B753" s="46"/>
      <c r="F753" s="46"/>
    </row>
    <row r="754" spans="2:6">
      <c r="B754" s="46"/>
      <c r="F754" s="46"/>
    </row>
    <row r="755" spans="2:6">
      <c r="B755" s="46"/>
      <c r="F755" s="46"/>
    </row>
    <row r="756" spans="2:6">
      <c r="B756" s="46"/>
      <c r="F756" s="46"/>
    </row>
    <row r="757" spans="2:6">
      <c r="B757" s="46"/>
      <c r="F757" s="46"/>
    </row>
    <row r="758" spans="2:6">
      <c r="B758" s="46"/>
      <c r="F758" s="46"/>
    </row>
    <row r="759" spans="2:6">
      <c r="B759" s="46"/>
      <c r="F759" s="46"/>
    </row>
    <row r="760" spans="2:6">
      <c r="B760" s="46"/>
      <c r="F760" s="46"/>
    </row>
    <row r="761" spans="2:6">
      <c r="B761" s="46"/>
      <c r="F761" s="46"/>
    </row>
    <row r="762" spans="2:6">
      <c r="B762" s="46"/>
      <c r="F762" s="46"/>
    </row>
    <row r="763" spans="2:6">
      <c r="B763" s="46"/>
      <c r="F763" s="46"/>
    </row>
    <row r="764" spans="2:6">
      <c r="B764" s="46"/>
      <c r="F764" s="46"/>
    </row>
    <row r="765" spans="2:6">
      <c r="B765" s="46"/>
      <c r="F765" s="46"/>
    </row>
    <row r="766" spans="2:6">
      <c r="B766" s="46"/>
      <c r="F766" s="46"/>
    </row>
    <row r="767" spans="2:6">
      <c r="B767" s="46"/>
      <c r="F767" s="46"/>
    </row>
    <row r="768" spans="2:6">
      <c r="B768" s="46"/>
      <c r="F768" s="46"/>
    </row>
    <row r="769" spans="2:6">
      <c r="B769" s="46"/>
      <c r="F769" s="46"/>
    </row>
    <row r="770" spans="2:6">
      <c r="B770" s="46"/>
      <c r="F770" s="46"/>
    </row>
    <row r="771" spans="2:6">
      <c r="B771" s="46"/>
      <c r="F771" s="46"/>
    </row>
    <row r="772" spans="2:6">
      <c r="B772" s="46"/>
      <c r="F772" s="46"/>
    </row>
    <row r="773" spans="2:6">
      <c r="B773" s="46"/>
      <c r="F773" s="46"/>
    </row>
    <row r="774" spans="2:6">
      <c r="B774" s="46"/>
      <c r="F774" s="46"/>
    </row>
    <row r="775" spans="2:6">
      <c r="B775" s="46"/>
      <c r="F775" s="46"/>
    </row>
    <row r="776" spans="2:6">
      <c r="B776" s="46"/>
      <c r="F776" s="46"/>
    </row>
    <row r="777" spans="2:6">
      <c r="B777" s="46"/>
      <c r="F777" s="46"/>
    </row>
    <row r="778" spans="2:6">
      <c r="B778" s="46"/>
      <c r="F778" s="46"/>
    </row>
    <row r="779" spans="2:6">
      <c r="B779" s="46"/>
      <c r="F779" s="46"/>
    </row>
    <row r="780" spans="2:6">
      <c r="B780" s="46"/>
      <c r="F780" s="46"/>
    </row>
    <row r="781" spans="2:6">
      <c r="B781" s="46"/>
      <c r="F781" s="46"/>
    </row>
    <row r="782" spans="2:6">
      <c r="B782" s="46"/>
      <c r="F782" s="46"/>
    </row>
    <row r="783" spans="2:6">
      <c r="B783" s="46"/>
      <c r="F783" s="46"/>
    </row>
    <row r="784" spans="2:6">
      <c r="B784" s="46"/>
      <c r="F784" s="46"/>
    </row>
    <row r="785" spans="2:6">
      <c r="B785" s="46"/>
      <c r="F785" s="46"/>
    </row>
    <row r="786" spans="2:6">
      <c r="B786" s="46"/>
      <c r="F786" s="46"/>
    </row>
    <row r="787" spans="2:6">
      <c r="B787" s="46"/>
      <c r="F787" s="46"/>
    </row>
    <row r="788" spans="2:6">
      <c r="B788" s="46"/>
      <c r="F788" s="46"/>
    </row>
    <row r="789" spans="2:6">
      <c r="B789" s="46"/>
      <c r="F789" s="46"/>
    </row>
    <row r="790" spans="2:6">
      <c r="B790" s="46"/>
      <c r="F790" s="46"/>
    </row>
    <row r="791" spans="2:6">
      <c r="B791" s="46"/>
      <c r="F791" s="46"/>
    </row>
    <row r="792" spans="2:6">
      <c r="B792" s="46"/>
      <c r="F792" s="46"/>
    </row>
    <row r="793" spans="2:6">
      <c r="B793" s="46"/>
      <c r="F793" s="46"/>
    </row>
    <row r="794" spans="2:6">
      <c r="B794" s="46"/>
      <c r="F794" s="46"/>
    </row>
    <row r="795" spans="2:6">
      <c r="B795" s="46"/>
      <c r="F795" s="46"/>
    </row>
    <row r="796" spans="2:6">
      <c r="B796" s="46"/>
      <c r="F796" s="46"/>
    </row>
    <row r="797" spans="2:6">
      <c r="B797" s="46"/>
      <c r="F797" s="46"/>
    </row>
    <row r="798" spans="2:6">
      <c r="B798" s="46"/>
      <c r="F798" s="46"/>
    </row>
    <row r="799" spans="2:6">
      <c r="B799" s="46"/>
      <c r="F799" s="46"/>
    </row>
    <row r="800" spans="2:6">
      <c r="B800" s="46"/>
      <c r="F800" s="46"/>
    </row>
    <row r="801" spans="2:6">
      <c r="B801" s="46"/>
      <c r="F801" s="46"/>
    </row>
    <row r="802" spans="2:6">
      <c r="B802" s="46"/>
      <c r="F802" s="46"/>
    </row>
    <row r="803" spans="2:6">
      <c r="B803" s="46"/>
      <c r="F803" s="46"/>
    </row>
    <row r="804" spans="2:6">
      <c r="B804" s="46"/>
      <c r="F804" s="46"/>
    </row>
    <row r="805" spans="2:6">
      <c r="B805" s="46"/>
      <c r="F805" s="46"/>
    </row>
    <row r="806" spans="2:6">
      <c r="B806" s="46"/>
      <c r="F806" s="46"/>
    </row>
    <row r="807" spans="2:6">
      <c r="B807" s="46"/>
      <c r="F807" s="46"/>
    </row>
    <row r="808" spans="2:6">
      <c r="B808" s="46"/>
      <c r="F808" s="46"/>
    </row>
    <row r="809" spans="2:6">
      <c r="B809" s="46"/>
      <c r="F809" s="46"/>
    </row>
    <row r="810" spans="2:6">
      <c r="B810" s="46"/>
      <c r="F810" s="46"/>
    </row>
    <row r="811" spans="2:6">
      <c r="B811" s="46"/>
      <c r="F811" s="46"/>
    </row>
    <row r="812" spans="2:6">
      <c r="B812" s="46"/>
      <c r="F812" s="46"/>
    </row>
    <row r="813" spans="2:6">
      <c r="B813" s="46"/>
      <c r="F813" s="46"/>
    </row>
    <row r="814" spans="2:6">
      <c r="B814" s="46"/>
      <c r="F814" s="46"/>
    </row>
    <row r="815" spans="2:6">
      <c r="B815" s="46"/>
      <c r="F815" s="46"/>
    </row>
    <row r="816" spans="2:6">
      <c r="B816" s="46"/>
      <c r="F816" s="46"/>
    </row>
    <row r="817" spans="2:6">
      <c r="B817" s="46"/>
      <c r="F817" s="46"/>
    </row>
    <row r="818" spans="2:6">
      <c r="B818" s="46"/>
      <c r="F818" s="46"/>
    </row>
    <row r="819" spans="2:6">
      <c r="B819" s="46"/>
      <c r="F819" s="46"/>
    </row>
    <row r="820" spans="2:6">
      <c r="B820" s="46"/>
      <c r="F820" s="46"/>
    </row>
    <row r="821" spans="2:6">
      <c r="B821" s="46"/>
      <c r="F821" s="46"/>
    </row>
    <row r="822" spans="2:6">
      <c r="B822" s="46"/>
      <c r="F822" s="46"/>
    </row>
    <row r="823" spans="2:6">
      <c r="B823" s="46"/>
      <c r="F823" s="46"/>
    </row>
    <row r="824" spans="2:6">
      <c r="B824" s="46"/>
      <c r="F824" s="46"/>
    </row>
    <row r="825" spans="2:6">
      <c r="B825" s="46"/>
      <c r="F825" s="46"/>
    </row>
    <row r="826" spans="2:6">
      <c r="B826" s="46"/>
      <c r="F826" s="46"/>
    </row>
    <row r="827" spans="2:6">
      <c r="B827" s="46"/>
      <c r="F827" s="46"/>
    </row>
    <row r="828" spans="2:6">
      <c r="B828" s="46"/>
      <c r="F828" s="46"/>
    </row>
    <row r="829" spans="2:6">
      <c r="B829" s="46"/>
      <c r="F829" s="46"/>
    </row>
    <row r="830" spans="2:6">
      <c r="B830" s="46"/>
      <c r="F830" s="46"/>
    </row>
    <row r="831" spans="2:6">
      <c r="B831" s="46"/>
      <c r="F831" s="46"/>
    </row>
    <row r="832" spans="2:6">
      <c r="B832" s="46"/>
      <c r="F832" s="46"/>
    </row>
    <row r="833" spans="2:6">
      <c r="B833" s="46"/>
      <c r="F833" s="46"/>
    </row>
    <row r="834" spans="2:6">
      <c r="B834" s="46"/>
      <c r="F834" s="46"/>
    </row>
    <row r="835" spans="2:6">
      <c r="B835" s="46"/>
      <c r="F835" s="46"/>
    </row>
    <row r="836" spans="2:6">
      <c r="B836" s="46"/>
      <c r="F836" s="46"/>
    </row>
    <row r="837" spans="2:6">
      <c r="B837" s="46"/>
      <c r="F837" s="46"/>
    </row>
    <row r="838" spans="2:6">
      <c r="B838" s="46"/>
      <c r="F838" s="46"/>
    </row>
    <row r="839" spans="2:6">
      <c r="B839" s="46"/>
      <c r="F839" s="46"/>
    </row>
    <row r="840" spans="2:6">
      <c r="B840" s="46"/>
      <c r="F840" s="46"/>
    </row>
    <row r="841" spans="2:6">
      <c r="B841" s="46"/>
      <c r="F841" s="46"/>
    </row>
    <row r="842" spans="2:6">
      <c r="B842" s="46"/>
      <c r="F842" s="46"/>
    </row>
    <row r="843" spans="2:6">
      <c r="B843" s="46"/>
      <c r="F843" s="46"/>
    </row>
    <row r="844" spans="2:6">
      <c r="B844" s="46"/>
      <c r="F844" s="46"/>
    </row>
    <row r="845" spans="2:6">
      <c r="B845" s="46"/>
      <c r="F845" s="46"/>
    </row>
    <row r="846" spans="2:6">
      <c r="B846" s="46"/>
      <c r="F846" s="46"/>
    </row>
    <row r="847" spans="2:6">
      <c r="B847" s="46"/>
      <c r="F847" s="46"/>
    </row>
    <row r="848" spans="2:6">
      <c r="B848" s="46"/>
      <c r="F848" s="46"/>
    </row>
    <row r="849" spans="2:6">
      <c r="B849" s="46"/>
      <c r="F849" s="46"/>
    </row>
    <row r="850" spans="2:6">
      <c r="B850" s="46"/>
      <c r="F850" s="46"/>
    </row>
    <row r="851" spans="2:6">
      <c r="B851" s="46"/>
      <c r="F851" s="46"/>
    </row>
    <row r="852" spans="2:6">
      <c r="B852" s="46"/>
      <c r="F852" s="46"/>
    </row>
    <row r="853" spans="2:6">
      <c r="B853" s="46"/>
      <c r="F853" s="46"/>
    </row>
    <row r="854" spans="2:6">
      <c r="B854" s="46"/>
      <c r="F854" s="46"/>
    </row>
    <row r="855" spans="2:6">
      <c r="B855" s="46"/>
      <c r="F855" s="46"/>
    </row>
    <row r="856" spans="2:6">
      <c r="B856" s="46"/>
      <c r="F856" s="46"/>
    </row>
    <row r="857" spans="2:6">
      <c r="B857" s="46"/>
      <c r="F857" s="46"/>
    </row>
    <row r="858" spans="2:6">
      <c r="B858" s="46"/>
      <c r="F858" s="46"/>
    </row>
    <row r="859" spans="2:6">
      <c r="B859" s="46"/>
      <c r="F859" s="46"/>
    </row>
    <row r="860" spans="2:6">
      <c r="B860" s="46"/>
      <c r="F860" s="46"/>
    </row>
    <row r="861" spans="2:6">
      <c r="B861" s="46"/>
      <c r="F861" s="46"/>
    </row>
    <row r="862" spans="2:6">
      <c r="B862" s="46"/>
      <c r="F862" s="46"/>
    </row>
    <row r="863" spans="2:6">
      <c r="B863" s="46"/>
      <c r="F863" s="46"/>
    </row>
    <row r="864" spans="2:6">
      <c r="B864" s="46"/>
      <c r="F864" s="46"/>
    </row>
    <row r="865" spans="2:6">
      <c r="B865" s="46"/>
      <c r="F865" s="46"/>
    </row>
  </sheetData>
  <phoneticPr fontId="8" type="noConversion"/>
  <hyperlinks>
    <hyperlink ref="P15" r:id="rId1" display="http://www.bav-astro.de/sfs/BAVM_link.php?BAVMnr=60" xr:uid="{00000000-0004-0000-0100-000000000000}"/>
    <hyperlink ref="P16" r:id="rId2" display="http://www.bav-astro.de/sfs/BAVM_link.php?BAVMnr=60" xr:uid="{00000000-0004-0000-0100-000001000000}"/>
    <hyperlink ref="P18" r:id="rId3" display="http://www.bav-astro.de/sfs/BAVM_link.php?BAVMnr=111" xr:uid="{00000000-0004-0000-0100-000002000000}"/>
    <hyperlink ref="P19" r:id="rId4" display="http://www.konkoly.hu/cgi-bin/IBVS?5595" xr:uid="{00000000-0004-0000-0100-000003000000}"/>
    <hyperlink ref="P20" r:id="rId5" display="http://www.konkoly.hu/cgi-bin/IBVS?5595" xr:uid="{00000000-0004-0000-0100-000004000000}"/>
    <hyperlink ref="P70" r:id="rId6" display="http://www.konkoly.hu/cgi-bin/IBVS?5670" xr:uid="{00000000-0004-0000-0100-000005000000}"/>
    <hyperlink ref="P21" r:id="rId7" display="http://www.konkoly.hu/cgi-bin/IBVS?5745" xr:uid="{00000000-0004-0000-0100-000006000000}"/>
    <hyperlink ref="P71" r:id="rId8" display="http://www.konkoly.hu/cgi-bin/IBVS?5670" xr:uid="{00000000-0004-0000-0100-000007000000}"/>
    <hyperlink ref="P22" r:id="rId9" display="http://www.konkoly.hu/cgi-bin/IBVS?5670" xr:uid="{00000000-0004-0000-0100-000008000000}"/>
    <hyperlink ref="P23" r:id="rId10" display="http://var.astro.cz/oejv/issues/oejv0074.pdf" xr:uid="{00000000-0004-0000-0100-000009000000}"/>
    <hyperlink ref="P24" r:id="rId11" display="http://var.astro.cz/oejv/issues/oejv0074.pdf" xr:uid="{00000000-0004-0000-0100-00000A000000}"/>
    <hyperlink ref="P25" r:id="rId12" display="http://var.astro.cz/oejv/issues/oejv0074.pdf" xr:uid="{00000000-0004-0000-0100-00000B000000}"/>
    <hyperlink ref="P26" r:id="rId13" display="http://var.astro.cz/oejv/issues/oejv0074.pdf" xr:uid="{00000000-0004-0000-0100-00000C000000}"/>
    <hyperlink ref="P27" r:id="rId14" display="http://www.konkoly.hu/cgi-bin/IBVS?5764" xr:uid="{00000000-0004-0000-0100-00000D000000}"/>
    <hyperlink ref="P28" r:id="rId15" display="http://www.konkoly.hu/cgi-bin/IBVS?5764" xr:uid="{00000000-0004-0000-0100-00000E000000}"/>
    <hyperlink ref="P29" r:id="rId16" display="http://www.konkoly.hu/cgi-bin/IBVS?5910" xr:uid="{00000000-0004-0000-0100-00000F000000}"/>
    <hyperlink ref="P30" r:id="rId17" display="http://www.konkoly.hu/cgi-bin/IBVS?5910" xr:uid="{00000000-0004-0000-0100-000010000000}"/>
    <hyperlink ref="P31" r:id="rId18" display="http://www.konkoly.hu/cgi-bin/IBVS?5910" xr:uid="{00000000-0004-0000-0100-000011000000}"/>
    <hyperlink ref="P32" r:id="rId19" display="http://www.konkoly.hu/cgi-bin/IBVS?5910" xr:uid="{00000000-0004-0000-0100-000012000000}"/>
    <hyperlink ref="P72" r:id="rId20" display="http://www.bav-astro.de/sfs/BAVM_link.php?BAVMnr=193" xr:uid="{00000000-0004-0000-0100-000013000000}"/>
    <hyperlink ref="P33" r:id="rId21" display="http://www.konkoly.hu/cgi-bin/IBVS?5910" xr:uid="{00000000-0004-0000-0100-000014000000}"/>
    <hyperlink ref="P34" r:id="rId22" display="http://www.konkoly.hu/cgi-bin/IBVS?5910" xr:uid="{00000000-0004-0000-0100-000015000000}"/>
    <hyperlink ref="P35" r:id="rId23" display="http://www.konkoly.hu/cgi-bin/IBVS?5910" xr:uid="{00000000-0004-0000-0100-000016000000}"/>
    <hyperlink ref="P36" r:id="rId24" display="http://www.konkoly.hu/cgi-bin/IBVS?5910" xr:uid="{00000000-0004-0000-0100-000017000000}"/>
    <hyperlink ref="P37" r:id="rId25" display="http://www.konkoly.hu/cgi-bin/IBVS?5910" xr:uid="{00000000-0004-0000-0100-000018000000}"/>
    <hyperlink ref="P38" r:id="rId26" display="http://www.bav-astro.de/sfs/BAVM_link.php?BAVMnr=209" xr:uid="{00000000-0004-0000-0100-000019000000}"/>
    <hyperlink ref="P73" r:id="rId27" display="http://www.bav-astro.de/sfs/BAVM_link.php?BAVMnr=212" xr:uid="{00000000-0004-0000-0100-00001A000000}"/>
    <hyperlink ref="P74" r:id="rId28" display="http://var.astro.cz/oejv/issues/oejv0137.pdf" xr:uid="{00000000-0004-0000-0100-00001B000000}"/>
    <hyperlink ref="P75" r:id="rId29" display="http://www.konkoly.hu/cgi-bin/IBVS?5972" xr:uid="{00000000-0004-0000-0100-00001C000000}"/>
    <hyperlink ref="P76" r:id="rId30" display="http://www.konkoly.hu/cgi-bin/IBVS?5972" xr:uid="{00000000-0004-0000-0100-00001D000000}"/>
    <hyperlink ref="P77" r:id="rId31" display="http://www.konkoly.hu/cgi-bin/IBVS?5972" xr:uid="{00000000-0004-0000-0100-00001E000000}"/>
    <hyperlink ref="P78" r:id="rId32" display="http://www.konkoly.hu/cgi-bin/IBVS?5972" xr:uid="{00000000-0004-0000-0100-00001F000000}"/>
    <hyperlink ref="P39" r:id="rId33" display="http://www.konkoly.hu/cgi-bin/IBVS?6014" xr:uid="{00000000-0004-0000-0100-000020000000}"/>
    <hyperlink ref="P40" r:id="rId34" display="http://www.konkoly.hu/cgi-bin/IBVS?5992" xr:uid="{00000000-0004-0000-0100-000021000000}"/>
    <hyperlink ref="P41" r:id="rId35" display="http://www.konkoly.hu/cgi-bin/IBVS?6014" xr:uid="{00000000-0004-0000-0100-000022000000}"/>
    <hyperlink ref="P42" r:id="rId36" display="http://www.konkoly.hu/cgi-bin/IBVS?6014" xr:uid="{00000000-0004-0000-0100-000023000000}"/>
    <hyperlink ref="P43" r:id="rId37" display="http://var.astro.cz/oejv/issues/oejv0160.pdf" xr:uid="{00000000-0004-0000-0100-000024000000}"/>
    <hyperlink ref="P44" r:id="rId38" display="http://www.konkoly.hu/cgi-bin/IBVS?6029" xr:uid="{00000000-0004-0000-0100-000025000000}"/>
    <hyperlink ref="P45" r:id="rId39" display="http://var.astro.cz/oejv/issues/oejv0160.pdf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2024-08-05T00:46:43Z</dcterms:modified>
</cp:coreProperties>
</file>