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4B62ACD-18CB-4551-9CA7-BBE0E8ECF6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3" r:id="rId1"/>
    <sheet name="A (old)" sheetId="1" r:id="rId2"/>
    <sheet name="B" sheetId="2" r:id="rId3"/>
    <sheet name="BAV" sheetId="5" r:id="rId4"/>
    <sheet name="D" sheetId="4" r:id="rId5"/>
  </sheets>
  <definedNames>
    <definedName name="solver_adj" localSheetId="1" hidden="1">'A (old)'!$C$8</definedName>
    <definedName name="solver_adj" localSheetId="0" hidden="1">Active!$C$8</definedName>
    <definedName name="solver_adj" localSheetId="2" hidden="1">B!$C$8</definedName>
    <definedName name="solver_adj" localSheetId="4" hidden="1">D!$C$8</definedName>
    <definedName name="solver_cvg" localSheetId="1" hidden="1">0.0001</definedName>
    <definedName name="solver_cvg" localSheetId="0" hidden="1">0.0001</definedName>
    <definedName name="solver_cvg" localSheetId="2" hidden="1">0.0001</definedName>
    <definedName name="solver_cvg" localSheetId="4" hidden="1">0.0001</definedName>
    <definedName name="solver_drv" localSheetId="1" hidden="1">1</definedName>
    <definedName name="solver_drv" localSheetId="0" hidden="1">1</definedName>
    <definedName name="solver_drv" localSheetId="2" hidden="1">1</definedName>
    <definedName name="solver_drv" localSheetId="4" hidden="1">1</definedName>
    <definedName name="solver_est" localSheetId="1" hidden="1">1</definedName>
    <definedName name="solver_est" localSheetId="0" hidden="1">1</definedName>
    <definedName name="solver_est" localSheetId="2" hidden="1">1</definedName>
    <definedName name="solver_est" localSheetId="4" hidden="1">1</definedName>
    <definedName name="solver_itr" localSheetId="1" hidden="1">100</definedName>
    <definedName name="solver_itr" localSheetId="0" hidden="1">100</definedName>
    <definedName name="solver_itr" localSheetId="2" hidden="1">100</definedName>
    <definedName name="solver_itr" localSheetId="4" hidden="1">100</definedName>
    <definedName name="solver_lin" localSheetId="1" hidden="1">2</definedName>
    <definedName name="solver_lin" localSheetId="0" hidden="1">2</definedName>
    <definedName name="solver_lin" localSheetId="2" hidden="1">2</definedName>
    <definedName name="solver_lin" localSheetId="4" hidden="1">2</definedName>
    <definedName name="solver_neg" localSheetId="1" hidden="1">2</definedName>
    <definedName name="solver_neg" localSheetId="0" hidden="1">2</definedName>
    <definedName name="solver_neg" localSheetId="2" hidden="1">2</definedName>
    <definedName name="solver_neg" localSheetId="4" hidden="1">2</definedName>
    <definedName name="solver_num" localSheetId="1" hidden="1">0</definedName>
    <definedName name="solver_num" localSheetId="0" hidden="1">0</definedName>
    <definedName name="solver_num" localSheetId="2" hidden="1">0</definedName>
    <definedName name="solver_num" localSheetId="4" hidden="1">0</definedName>
    <definedName name="solver_nwt" localSheetId="1" hidden="1">1</definedName>
    <definedName name="solver_nwt" localSheetId="0" hidden="1">1</definedName>
    <definedName name="solver_nwt" localSheetId="2" hidden="1">1</definedName>
    <definedName name="solver_nwt" localSheetId="4" hidden="1">1</definedName>
    <definedName name="solver_opt" localSheetId="1" hidden="1">'A (old)'!$C$14</definedName>
    <definedName name="solver_opt" localSheetId="0" hidden="1">Active!$C$14</definedName>
    <definedName name="solver_opt" localSheetId="2" hidden="1">B!$C$14</definedName>
    <definedName name="solver_opt" localSheetId="4" hidden="1">D!$C$14</definedName>
    <definedName name="solver_pre" localSheetId="1" hidden="1">0.000001</definedName>
    <definedName name="solver_pre" localSheetId="0" hidden="1">0.000001</definedName>
    <definedName name="solver_pre" localSheetId="2" hidden="1">0.000001</definedName>
    <definedName name="solver_pre" localSheetId="4" hidden="1">0.000001</definedName>
    <definedName name="solver_scl" localSheetId="1" hidden="1">2</definedName>
    <definedName name="solver_scl" localSheetId="0" hidden="1">2</definedName>
    <definedName name="solver_scl" localSheetId="2" hidden="1">2</definedName>
    <definedName name="solver_scl" localSheetId="4" hidden="1">2</definedName>
    <definedName name="solver_sho" localSheetId="1" hidden="1">2</definedName>
    <definedName name="solver_sho" localSheetId="0" hidden="1">2</definedName>
    <definedName name="solver_sho" localSheetId="2" hidden="1">2</definedName>
    <definedName name="solver_sho" localSheetId="4" hidden="1">2</definedName>
    <definedName name="solver_tim" localSheetId="1" hidden="1">100</definedName>
    <definedName name="solver_tim" localSheetId="0" hidden="1">100</definedName>
    <definedName name="solver_tim" localSheetId="2" hidden="1">100</definedName>
    <definedName name="solver_tim" localSheetId="4" hidden="1">100</definedName>
    <definedName name="solver_tol" localSheetId="1" hidden="1">0.05</definedName>
    <definedName name="solver_tol" localSheetId="0" hidden="1">0.05</definedName>
    <definedName name="solver_tol" localSheetId="2" hidden="1">0.05</definedName>
    <definedName name="solver_tol" localSheetId="4" hidden="1">0.05</definedName>
    <definedName name="solver_typ" localSheetId="1" hidden="1">2</definedName>
    <definedName name="solver_typ" localSheetId="0" hidden="1">2</definedName>
    <definedName name="solver_typ" localSheetId="2" hidden="1">2</definedName>
    <definedName name="solver_typ" localSheetId="4" hidden="1">2</definedName>
    <definedName name="solver_val" localSheetId="1" hidden="1">0</definedName>
    <definedName name="solver_val" localSheetId="0" hidden="1">0</definedName>
    <definedName name="solver_val" localSheetId="2" hidden="1">0</definedName>
    <definedName name="solver_val" localSheetId="4" hidden="1">0</definedName>
  </definedNames>
  <calcPr calcId="181029"/>
</workbook>
</file>

<file path=xl/calcChain.xml><?xml version="1.0" encoding="utf-8"?>
<calcChain xmlns="http://schemas.openxmlformats.org/spreadsheetml/2006/main">
  <c r="E97" i="3" l="1"/>
  <c r="F97" i="3" s="1"/>
  <c r="G97" i="3" s="1"/>
  <c r="J97" i="3" s="1"/>
  <c r="Q97" i="3"/>
  <c r="F14" i="3"/>
  <c r="E64" i="3"/>
  <c r="F64" i="3" s="1"/>
  <c r="G64" i="3" s="1"/>
  <c r="E95" i="3"/>
  <c r="F95" i="3" s="1"/>
  <c r="G95" i="3" s="1"/>
  <c r="I95" i="3" s="1"/>
  <c r="E96" i="3"/>
  <c r="F96" i="3" s="1"/>
  <c r="G96" i="3" s="1"/>
  <c r="I96" i="3" s="1"/>
  <c r="E98" i="3"/>
  <c r="F98" i="3" s="1"/>
  <c r="G98" i="3" s="1"/>
  <c r="I98" i="3" s="1"/>
  <c r="E99" i="3"/>
  <c r="F99" i="3" s="1"/>
  <c r="G99" i="3" s="1"/>
  <c r="I99" i="3" s="1"/>
  <c r="E100" i="3"/>
  <c r="F100" i="3" s="1"/>
  <c r="G100" i="3" s="1"/>
  <c r="I100" i="3" s="1"/>
  <c r="E101" i="3"/>
  <c r="F101" i="3" s="1"/>
  <c r="G101" i="3" s="1"/>
  <c r="I101" i="3" s="1"/>
  <c r="E102" i="3"/>
  <c r="F102" i="3" s="1"/>
  <c r="G102" i="3" s="1"/>
  <c r="I102" i="3" s="1"/>
  <c r="E103" i="3"/>
  <c r="F103" i="3" s="1"/>
  <c r="G103" i="3" s="1"/>
  <c r="I103" i="3" s="1"/>
  <c r="E104" i="3"/>
  <c r="F104" i="3" s="1"/>
  <c r="G104" i="3" s="1"/>
  <c r="I104" i="3" s="1"/>
  <c r="E105" i="3"/>
  <c r="F105" i="3" s="1"/>
  <c r="G105" i="3" s="1"/>
  <c r="I105" i="3" s="1"/>
  <c r="D9" i="3"/>
  <c r="C9" i="3"/>
  <c r="E79" i="3"/>
  <c r="E67" i="5" s="1"/>
  <c r="E80" i="3"/>
  <c r="F80" i="3" s="1"/>
  <c r="G80" i="3" s="1"/>
  <c r="I80" i="3" s="1"/>
  <c r="E81" i="3"/>
  <c r="F81" i="3" s="1"/>
  <c r="G81" i="3" s="1"/>
  <c r="I81" i="3" s="1"/>
  <c r="E82" i="3"/>
  <c r="F82" i="3" s="1"/>
  <c r="G82" i="3" s="1"/>
  <c r="I82" i="3" s="1"/>
  <c r="E83" i="3"/>
  <c r="F83" i="3" s="1"/>
  <c r="G83" i="3" s="1"/>
  <c r="I83" i="3" s="1"/>
  <c r="E84" i="3"/>
  <c r="F84" i="3" s="1"/>
  <c r="G84" i="3" s="1"/>
  <c r="I84" i="3" s="1"/>
  <c r="E85" i="3"/>
  <c r="F85" i="3" s="1"/>
  <c r="G85" i="3" s="1"/>
  <c r="I85" i="3" s="1"/>
  <c r="E86" i="3"/>
  <c r="F86" i="3" s="1"/>
  <c r="G86" i="3" s="1"/>
  <c r="I86" i="3" s="1"/>
  <c r="E87" i="3"/>
  <c r="F87" i="3" s="1"/>
  <c r="G87" i="3" s="1"/>
  <c r="I87" i="3" s="1"/>
  <c r="E88" i="3"/>
  <c r="F88" i="3" s="1"/>
  <c r="G88" i="3" s="1"/>
  <c r="I88" i="3" s="1"/>
  <c r="E89" i="3"/>
  <c r="F89" i="3" s="1"/>
  <c r="G89" i="3" s="1"/>
  <c r="I89" i="3" s="1"/>
  <c r="E90" i="3"/>
  <c r="F90" i="3" s="1"/>
  <c r="G90" i="3" s="1"/>
  <c r="I90" i="3" s="1"/>
  <c r="E91" i="3"/>
  <c r="F91" i="3" s="1"/>
  <c r="G91" i="3" s="1"/>
  <c r="I91" i="3" s="1"/>
  <c r="E92" i="3"/>
  <c r="F92" i="3" s="1"/>
  <c r="G92" i="3" s="1"/>
  <c r="I92" i="3" s="1"/>
  <c r="E93" i="3"/>
  <c r="F93" i="3" s="1"/>
  <c r="G93" i="3" s="1"/>
  <c r="I93" i="3" s="1"/>
  <c r="E94" i="3"/>
  <c r="F94" i="3" s="1"/>
  <c r="G94" i="3" s="1"/>
  <c r="I94" i="3" s="1"/>
  <c r="E21" i="3"/>
  <c r="F21" i="3" s="1"/>
  <c r="G21" i="3" s="1"/>
  <c r="E22" i="3"/>
  <c r="F22" i="3" s="1"/>
  <c r="G22" i="3" s="1"/>
  <c r="E23" i="3"/>
  <c r="F23" i="3" s="1"/>
  <c r="G23" i="3" s="1"/>
  <c r="E24" i="3"/>
  <c r="F24" i="3" s="1"/>
  <c r="G24" i="3" s="1"/>
  <c r="E25" i="3"/>
  <c r="F25" i="3" s="1"/>
  <c r="G25" i="3" s="1"/>
  <c r="E26" i="3"/>
  <c r="F26" i="3" s="1"/>
  <c r="G26" i="3" s="1"/>
  <c r="E27" i="3"/>
  <c r="F27" i="3" s="1"/>
  <c r="G27" i="3" s="1"/>
  <c r="E28" i="3"/>
  <c r="F28" i="3" s="1"/>
  <c r="G28" i="3" s="1"/>
  <c r="E29" i="3"/>
  <c r="F29" i="3" s="1"/>
  <c r="G29" i="3" s="1"/>
  <c r="E30" i="3"/>
  <c r="E20" i="5" s="1"/>
  <c r="F30" i="3"/>
  <c r="G30" i="3" s="1"/>
  <c r="E31" i="3"/>
  <c r="F31" i="3" s="1"/>
  <c r="G31" i="3" s="1"/>
  <c r="E32" i="3"/>
  <c r="F32" i="3" s="1"/>
  <c r="G32" i="3" s="1"/>
  <c r="E33" i="3"/>
  <c r="F33" i="3" s="1"/>
  <c r="G33" i="3" s="1"/>
  <c r="E34" i="3"/>
  <c r="F34" i="3" s="1"/>
  <c r="G34" i="3" s="1"/>
  <c r="E36" i="3"/>
  <c r="F36" i="3" s="1"/>
  <c r="G36" i="3" s="1"/>
  <c r="E37" i="3"/>
  <c r="F37" i="3" s="1"/>
  <c r="G37" i="3" s="1"/>
  <c r="E38" i="3"/>
  <c r="F38" i="3" s="1"/>
  <c r="G38" i="3" s="1"/>
  <c r="E39" i="3"/>
  <c r="F39" i="3" s="1"/>
  <c r="G39" i="3" s="1"/>
  <c r="E40" i="3"/>
  <c r="F40" i="3" s="1"/>
  <c r="G40" i="3" s="1"/>
  <c r="E41" i="3"/>
  <c r="F41" i="3" s="1"/>
  <c r="G41" i="3" s="1"/>
  <c r="E42" i="3"/>
  <c r="F42" i="3" s="1"/>
  <c r="G42" i="3" s="1"/>
  <c r="E43" i="3"/>
  <c r="F43" i="3" s="1"/>
  <c r="G43" i="3" s="1"/>
  <c r="E44" i="3"/>
  <c r="F44" i="3" s="1"/>
  <c r="G44" i="3" s="1"/>
  <c r="E45" i="3"/>
  <c r="F45" i="3"/>
  <c r="G45" i="3" s="1"/>
  <c r="E46" i="3"/>
  <c r="F46" i="3" s="1"/>
  <c r="G46" i="3" s="1"/>
  <c r="E47" i="3"/>
  <c r="F47" i="3" s="1"/>
  <c r="G47" i="3" s="1"/>
  <c r="E48" i="3"/>
  <c r="F48" i="3" s="1"/>
  <c r="G48" i="3" s="1"/>
  <c r="E49" i="3"/>
  <c r="F49" i="3" s="1"/>
  <c r="G49" i="3" s="1"/>
  <c r="E50" i="3"/>
  <c r="F50" i="3" s="1"/>
  <c r="G50" i="3" s="1"/>
  <c r="E51" i="3"/>
  <c r="F51" i="3" s="1"/>
  <c r="G51" i="3" s="1"/>
  <c r="E52" i="3"/>
  <c r="F52" i="3" s="1"/>
  <c r="G52" i="3" s="1"/>
  <c r="E53" i="3"/>
  <c r="F53" i="3" s="1"/>
  <c r="G53" i="3" s="1"/>
  <c r="E54" i="3"/>
  <c r="F54" i="3" s="1"/>
  <c r="G54" i="3" s="1"/>
  <c r="E55" i="3"/>
  <c r="F55" i="3" s="1"/>
  <c r="G55" i="3" s="1"/>
  <c r="E56" i="3"/>
  <c r="F56" i="3" s="1"/>
  <c r="G56" i="3" s="1"/>
  <c r="E57" i="3"/>
  <c r="F57" i="3" s="1"/>
  <c r="G57" i="3" s="1"/>
  <c r="E58" i="3"/>
  <c r="F58" i="3" s="1"/>
  <c r="G58" i="3" s="1"/>
  <c r="E59" i="3"/>
  <c r="E48" i="5" s="1"/>
  <c r="E60" i="3"/>
  <c r="F60" i="3" s="1"/>
  <c r="G60" i="3" s="1"/>
  <c r="E61" i="3"/>
  <c r="F61" i="3" s="1"/>
  <c r="G61" i="3" s="1"/>
  <c r="E62" i="3"/>
  <c r="F62" i="3" s="1"/>
  <c r="G62" i="3" s="1"/>
  <c r="E63" i="3"/>
  <c r="F63" i="3" s="1"/>
  <c r="G63" i="3" s="1"/>
  <c r="E65" i="3"/>
  <c r="F65" i="3" s="1"/>
  <c r="G65" i="3" s="1"/>
  <c r="E66" i="3"/>
  <c r="F66" i="3" s="1"/>
  <c r="G66" i="3" s="1"/>
  <c r="E67" i="3"/>
  <c r="F67" i="3" s="1"/>
  <c r="G67" i="3" s="1"/>
  <c r="E68" i="3"/>
  <c r="F68" i="3" s="1"/>
  <c r="G68" i="3" s="1"/>
  <c r="E69" i="3"/>
  <c r="F69" i="3" s="1"/>
  <c r="G69" i="3" s="1"/>
  <c r="E70" i="3"/>
  <c r="F70" i="3" s="1"/>
  <c r="G70" i="3" s="1"/>
  <c r="E71" i="3"/>
  <c r="F71" i="3" s="1"/>
  <c r="G71" i="3" s="1"/>
  <c r="E72" i="3"/>
  <c r="F72" i="3" s="1"/>
  <c r="G72" i="3" s="1"/>
  <c r="I72" i="3" s="1"/>
  <c r="E73" i="3"/>
  <c r="F73" i="3" s="1"/>
  <c r="G73" i="3" s="1"/>
  <c r="I73" i="3" s="1"/>
  <c r="E74" i="3"/>
  <c r="F74" i="3" s="1"/>
  <c r="G74" i="3" s="1"/>
  <c r="I74" i="3" s="1"/>
  <c r="E75" i="3"/>
  <c r="F75" i="3" s="1"/>
  <c r="G75" i="3" s="1"/>
  <c r="I75" i="3" s="1"/>
  <c r="E76" i="3"/>
  <c r="F76" i="3" s="1"/>
  <c r="G76" i="3" s="1"/>
  <c r="I76" i="3" s="1"/>
  <c r="E77" i="3"/>
  <c r="F77" i="3" s="1"/>
  <c r="G77" i="3" s="1"/>
  <c r="I77" i="3" s="1"/>
  <c r="E78" i="3"/>
  <c r="F78" i="3" s="1"/>
  <c r="G78" i="3" s="1"/>
  <c r="I78" i="3" s="1"/>
  <c r="E106" i="3"/>
  <c r="F106" i="3"/>
  <c r="G106" i="3" s="1"/>
  <c r="I106" i="3" s="1"/>
  <c r="E107" i="3"/>
  <c r="F107" i="3" s="1"/>
  <c r="G107" i="3" s="1"/>
  <c r="K107" i="3" s="1"/>
  <c r="E109" i="3"/>
  <c r="F109" i="3" s="1"/>
  <c r="G109" i="3" s="1"/>
  <c r="J109" i="3" s="1"/>
  <c r="E110" i="3"/>
  <c r="F110" i="3" s="1"/>
  <c r="G110" i="3" s="1"/>
  <c r="K110" i="3" s="1"/>
  <c r="E111" i="3"/>
  <c r="F111" i="3" s="1"/>
  <c r="G111" i="3" s="1"/>
  <c r="J111" i="3" s="1"/>
  <c r="E108" i="3"/>
  <c r="F108" i="3" s="1"/>
  <c r="G108" i="3" s="1"/>
  <c r="I108" i="3" s="1"/>
  <c r="E35" i="3"/>
  <c r="F35" i="3" s="1"/>
  <c r="Q105" i="3"/>
  <c r="Q104" i="3"/>
  <c r="Q103" i="3"/>
  <c r="Q102" i="3"/>
  <c r="Q101" i="3"/>
  <c r="Q100" i="3"/>
  <c r="Q99" i="3"/>
  <c r="Q98" i="3"/>
  <c r="Q96" i="3"/>
  <c r="Q95" i="3"/>
  <c r="Q64" i="3"/>
  <c r="G84" i="5"/>
  <c r="C84" i="5"/>
  <c r="G83" i="5"/>
  <c r="C83" i="5"/>
  <c r="G82" i="5"/>
  <c r="C82" i="5"/>
  <c r="E82" i="5"/>
  <c r="G81" i="5"/>
  <c r="C81" i="5"/>
  <c r="E81" i="5"/>
  <c r="G80" i="5"/>
  <c r="C80" i="5"/>
  <c r="G79" i="5"/>
  <c r="C79" i="5"/>
  <c r="E79" i="5"/>
  <c r="G95" i="5"/>
  <c r="C95" i="5"/>
  <c r="E95" i="5"/>
  <c r="G94" i="5"/>
  <c r="C94" i="5"/>
  <c r="E94" i="5"/>
  <c r="G93" i="5"/>
  <c r="C93" i="5"/>
  <c r="E93" i="5"/>
  <c r="G92" i="5"/>
  <c r="C92" i="5"/>
  <c r="E92" i="5"/>
  <c r="G91" i="5"/>
  <c r="C91" i="5"/>
  <c r="G90" i="5"/>
  <c r="C90" i="5"/>
  <c r="G89" i="5"/>
  <c r="C89" i="5"/>
  <c r="E89" i="5"/>
  <c r="G88" i="5"/>
  <c r="C88" i="5"/>
  <c r="G87" i="5"/>
  <c r="C87" i="5"/>
  <c r="E87" i="5"/>
  <c r="G86" i="5"/>
  <c r="C86" i="5"/>
  <c r="E86" i="5"/>
  <c r="G78" i="5"/>
  <c r="C78" i="5"/>
  <c r="E78" i="5"/>
  <c r="G77" i="5"/>
  <c r="C77" i="5"/>
  <c r="G76" i="5"/>
  <c r="C76" i="5"/>
  <c r="E76" i="5"/>
  <c r="G75" i="5"/>
  <c r="C75" i="5"/>
  <c r="E75" i="5"/>
  <c r="G74" i="5"/>
  <c r="C74" i="5"/>
  <c r="E74" i="5"/>
  <c r="G73" i="5"/>
  <c r="C73" i="5"/>
  <c r="G72" i="5"/>
  <c r="C72" i="5"/>
  <c r="G71" i="5"/>
  <c r="C71" i="5"/>
  <c r="G70" i="5"/>
  <c r="C70" i="5"/>
  <c r="E70" i="5"/>
  <c r="G69" i="5"/>
  <c r="C69" i="5"/>
  <c r="E69" i="5"/>
  <c r="G68" i="5"/>
  <c r="C68" i="5"/>
  <c r="E68" i="5"/>
  <c r="G67" i="5"/>
  <c r="C67" i="5"/>
  <c r="G66" i="5"/>
  <c r="C66" i="5"/>
  <c r="G65" i="5"/>
  <c r="C65" i="5"/>
  <c r="G64" i="5"/>
  <c r="C64" i="5"/>
  <c r="E64" i="5"/>
  <c r="G63" i="5"/>
  <c r="C63" i="5"/>
  <c r="E63" i="5"/>
  <c r="G62" i="5"/>
  <c r="C62" i="5"/>
  <c r="E62" i="5"/>
  <c r="G61" i="5"/>
  <c r="C61" i="5"/>
  <c r="G60" i="5"/>
  <c r="C60" i="5"/>
  <c r="G59" i="5"/>
  <c r="C59" i="5"/>
  <c r="E59" i="5"/>
  <c r="G58" i="5"/>
  <c r="C58" i="5"/>
  <c r="E58" i="5"/>
  <c r="G57" i="5"/>
  <c r="C57" i="5"/>
  <c r="E57" i="5"/>
  <c r="G56" i="5"/>
  <c r="C56" i="5"/>
  <c r="G55" i="5"/>
  <c r="C55" i="5"/>
  <c r="E55" i="5"/>
  <c r="G54" i="5"/>
  <c r="C54" i="5"/>
  <c r="G53" i="5"/>
  <c r="C53" i="5"/>
  <c r="G85" i="5"/>
  <c r="C85" i="5"/>
  <c r="E85" i="5"/>
  <c r="G52" i="5"/>
  <c r="C52" i="5"/>
  <c r="E52" i="5"/>
  <c r="G51" i="5"/>
  <c r="C51" i="5"/>
  <c r="G50" i="5"/>
  <c r="C50" i="5"/>
  <c r="E50" i="5"/>
  <c r="G49" i="5"/>
  <c r="C49" i="5"/>
  <c r="E49" i="5"/>
  <c r="G48" i="5"/>
  <c r="C48" i="5"/>
  <c r="G47" i="5"/>
  <c r="C47" i="5"/>
  <c r="E47" i="5"/>
  <c r="G46" i="5"/>
  <c r="C46" i="5"/>
  <c r="G45" i="5"/>
  <c r="C45" i="5"/>
  <c r="E45" i="5"/>
  <c r="G44" i="5"/>
  <c r="C44" i="5"/>
  <c r="E44" i="5"/>
  <c r="G43" i="5"/>
  <c r="C43" i="5"/>
  <c r="E43" i="5"/>
  <c r="G42" i="5"/>
  <c r="C42" i="5"/>
  <c r="G41" i="5"/>
  <c r="C41" i="5"/>
  <c r="E41" i="5"/>
  <c r="G40" i="5"/>
  <c r="C40" i="5"/>
  <c r="E40" i="5"/>
  <c r="G39" i="5"/>
  <c r="C39" i="5"/>
  <c r="E39" i="5"/>
  <c r="G38" i="5"/>
  <c r="C38" i="5"/>
  <c r="G37" i="5"/>
  <c r="C37" i="5"/>
  <c r="E37" i="5"/>
  <c r="G36" i="5"/>
  <c r="C36" i="5"/>
  <c r="E36" i="5"/>
  <c r="G35" i="5"/>
  <c r="C35" i="5"/>
  <c r="G34" i="5"/>
  <c r="C34" i="5"/>
  <c r="E34" i="5"/>
  <c r="G33" i="5"/>
  <c r="C33" i="5"/>
  <c r="E33" i="5"/>
  <c r="G32" i="5"/>
  <c r="C32" i="5"/>
  <c r="E32" i="5"/>
  <c r="G31" i="5"/>
  <c r="C31" i="5"/>
  <c r="G30" i="5"/>
  <c r="C30" i="5"/>
  <c r="E30" i="5"/>
  <c r="G29" i="5"/>
  <c r="C29" i="5"/>
  <c r="E29" i="5"/>
  <c r="G28" i="5"/>
  <c r="C28" i="5"/>
  <c r="G27" i="5"/>
  <c r="C27" i="5"/>
  <c r="E27" i="5"/>
  <c r="G26" i="5"/>
  <c r="C26" i="5"/>
  <c r="G25" i="5"/>
  <c r="C25" i="5"/>
  <c r="E25" i="5"/>
  <c r="G24" i="5"/>
  <c r="C24" i="5"/>
  <c r="E24" i="5"/>
  <c r="G23" i="5"/>
  <c r="C23" i="5"/>
  <c r="G22" i="5"/>
  <c r="C22" i="5"/>
  <c r="E22" i="5"/>
  <c r="G21" i="5"/>
  <c r="C21" i="5"/>
  <c r="E21" i="5"/>
  <c r="G20" i="5"/>
  <c r="C20" i="5"/>
  <c r="G19" i="5"/>
  <c r="C19" i="5"/>
  <c r="E19" i="5"/>
  <c r="G18" i="5"/>
  <c r="C18" i="5"/>
  <c r="E18" i="5"/>
  <c r="G17" i="5"/>
  <c r="C17" i="5"/>
  <c r="E17" i="5"/>
  <c r="G16" i="5"/>
  <c r="C16" i="5"/>
  <c r="G15" i="5"/>
  <c r="C15" i="5"/>
  <c r="E15" i="5"/>
  <c r="G14" i="5"/>
  <c r="C14" i="5"/>
  <c r="E14" i="5"/>
  <c r="G13" i="5"/>
  <c r="C13" i="5"/>
  <c r="E13" i="5"/>
  <c r="G12" i="5"/>
  <c r="C12" i="5"/>
  <c r="E12" i="5"/>
  <c r="G11" i="5"/>
  <c r="C11" i="5"/>
  <c r="H84" i="5"/>
  <c r="B84" i="5"/>
  <c r="D84" i="5"/>
  <c r="A84" i="5"/>
  <c r="H83" i="5"/>
  <c r="B83" i="5"/>
  <c r="D83" i="5"/>
  <c r="A83" i="5"/>
  <c r="H82" i="5"/>
  <c r="B82" i="5"/>
  <c r="D82" i="5"/>
  <c r="A82" i="5"/>
  <c r="H81" i="5"/>
  <c r="B81" i="5"/>
  <c r="D81" i="5"/>
  <c r="A81" i="5"/>
  <c r="H80" i="5"/>
  <c r="B80" i="5"/>
  <c r="D80" i="5"/>
  <c r="A80" i="5"/>
  <c r="H79" i="5"/>
  <c r="B79" i="5"/>
  <c r="D79" i="5"/>
  <c r="A79" i="5"/>
  <c r="H95" i="5"/>
  <c r="B95" i="5"/>
  <c r="D95" i="5"/>
  <c r="A95" i="5"/>
  <c r="H94" i="5"/>
  <c r="B94" i="5"/>
  <c r="D94" i="5"/>
  <c r="A94" i="5"/>
  <c r="H93" i="5"/>
  <c r="B93" i="5"/>
  <c r="D93" i="5"/>
  <c r="A93" i="5"/>
  <c r="H92" i="5"/>
  <c r="B92" i="5"/>
  <c r="D92" i="5"/>
  <c r="A92" i="5"/>
  <c r="H91" i="5"/>
  <c r="B91" i="5"/>
  <c r="D91" i="5"/>
  <c r="A91" i="5"/>
  <c r="H90" i="5"/>
  <c r="B90" i="5"/>
  <c r="D90" i="5"/>
  <c r="A90" i="5"/>
  <c r="H89" i="5"/>
  <c r="B89" i="5"/>
  <c r="D89" i="5"/>
  <c r="A89" i="5"/>
  <c r="H88" i="5"/>
  <c r="B88" i="5"/>
  <c r="F88" i="5"/>
  <c r="D88" i="5"/>
  <c r="A88" i="5"/>
  <c r="H87" i="5"/>
  <c r="B87" i="5"/>
  <c r="F87" i="5"/>
  <c r="D87" i="5"/>
  <c r="A87" i="5"/>
  <c r="H86" i="5"/>
  <c r="F86" i="5"/>
  <c r="D86" i="5"/>
  <c r="B86" i="5"/>
  <c r="A86" i="5"/>
  <c r="H78" i="5"/>
  <c r="F78" i="5"/>
  <c r="D78" i="5"/>
  <c r="B78" i="5"/>
  <c r="A78" i="5"/>
  <c r="H77" i="5"/>
  <c r="B77" i="5"/>
  <c r="F77" i="5"/>
  <c r="D77" i="5"/>
  <c r="A77" i="5"/>
  <c r="H76" i="5"/>
  <c r="B76" i="5"/>
  <c r="D76" i="5"/>
  <c r="A76" i="5"/>
  <c r="H75" i="5"/>
  <c r="B75" i="5"/>
  <c r="D75" i="5"/>
  <c r="A75" i="5"/>
  <c r="H74" i="5"/>
  <c r="B74" i="5"/>
  <c r="D74" i="5"/>
  <c r="A74" i="5"/>
  <c r="H73" i="5"/>
  <c r="B73" i="5"/>
  <c r="D73" i="5"/>
  <c r="A73" i="5"/>
  <c r="H72" i="5"/>
  <c r="B72" i="5"/>
  <c r="D72" i="5"/>
  <c r="A72" i="5"/>
  <c r="H71" i="5"/>
  <c r="B71" i="5"/>
  <c r="D71" i="5"/>
  <c r="A71" i="5"/>
  <c r="H70" i="5"/>
  <c r="B70" i="5"/>
  <c r="D70" i="5"/>
  <c r="A70" i="5"/>
  <c r="H69" i="5"/>
  <c r="B69" i="5"/>
  <c r="D69" i="5"/>
  <c r="A69" i="5"/>
  <c r="H68" i="5"/>
  <c r="B68" i="5"/>
  <c r="D68" i="5"/>
  <c r="A68" i="5"/>
  <c r="H67" i="5"/>
  <c r="B67" i="5"/>
  <c r="D67" i="5"/>
  <c r="A67" i="5"/>
  <c r="H66" i="5"/>
  <c r="B66" i="5"/>
  <c r="D66" i="5"/>
  <c r="A66" i="5"/>
  <c r="H65" i="5"/>
  <c r="B65" i="5"/>
  <c r="D65" i="5"/>
  <c r="A65" i="5"/>
  <c r="H64" i="5"/>
  <c r="B64" i="5"/>
  <c r="D64" i="5"/>
  <c r="A64" i="5"/>
  <c r="H63" i="5"/>
  <c r="B63" i="5"/>
  <c r="D63" i="5"/>
  <c r="A63" i="5"/>
  <c r="H62" i="5"/>
  <c r="B62" i="5"/>
  <c r="D62" i="5"/>
  <c r="A62" i="5"/>
  <c r="H61" i="5"/>
  <c r="B61" i="5"/>
  <c r="D61" i="5"/>
  <c r="A61" i="5"/>
  <c r="H60" i="5"/>
  <c r="B60" i="5"/>
  <c r="D60" i="5"/>
  <c r="A60" i="5"/>
  <c r="H59" i="5"/>
  <c r="B59" i="5"/>
  <c r="D59" i="5"/>
  <c r="A59" i="5"/>
  <c r="H58" i="5"/>
  <c r="B58" i="5"/>
  <c r="D58" i="5"/>
  <c r="A58" i="5"/>
  <c r="H57" i="5"/>
  <c r="B57" i="5"/>
  <c r="D57" i="5"/>
  <c r="A57" i="5"/>
  <c r="H56" i="5"/>
  <c r="B56" i="5"/>
  <c r="D56" i="5"/>
  <c r="A56" i="5"/>
  <c r="H55" i="5"/>
  <c r="B55" i="5"/>
  <c r="D55" i="5"/>
  <c r="A55" i="5"/>
  <c r="H54" i="5"/>
  <c r="B54" i="5"/>
  <c r="D54" i="5"/>
  <c r="A54" i="5"/>
  <c r="H53" i="5"/>
  <c r="B53" i="5"/>
  <c r="D53" i="5"/>
  <c r="A53" i="5"/>
  <c r="H85" i="5"/>
  <c r="B85" i="5"/>
  <c r="D85" i="5"/>
  <c r="A85" i="5"/>
  <c r="H52" i="5"/>
  <c r="B52" i="5"/>
  <c r="D52" i="5"/>
  <c r="A52" i="5"/>
  <c r="H51" i="5"/>
  <c r="B51" i="5"/>
  <c r="D51" i="5"/>
  <c r="A51" i="5"/>
  <c r="H50" i="5"/>
  <c r="B50" i="5"/>
  <c r="D50" i="5"/>
  <c r="A50" i="5"/>
  <c r="H49" i="5"/>
  <c r="B49" i="5"/>
  <c r="D49" i="5"/>
  <c r="A49" i="5"/>
  <c r="H48" i="5"/>
  <c r="B48" i="5"/>
  <c r="D48" i="5"/>
  <c r="A48" i="5"/>
  <c r="H47" i="5"/>
  <c r="B47" i="5"/>
  <c r="D47" i="5"/>
  <c r="A47" i="5"/>
  <c r="H46" i="5"/>
  <c r="B46" i="5"/>
  <c r="D46" i="5"/>
  <c r="A46" i="5"/>
  <c r="H45" i="5"/>
  <c r="B45" i="5"/>
  <c r="D45" i="5"/>
  <c r="A45" i="5"/>
  <c r="H44" i="5"/>
  <c r="B44" i="5"/>
  <c r="D44" i="5"/>
  <c r="A44" i="5"/>
  <c r="H43" i="5"/>
  <c r="B43" i="5"/>
  <c r="D43" i="5"/>
  <c r="A43" i="5"/>
  <c r="H42" i="5"/>
  <c r="B42" i="5"/>
  <c r="D42" i="5"/>
  <c r="A42" i="5"/>
  <c r="H41" i="5"/>
  <c r="B41" i="5"/>
  <c r="D41" i="5"/>
  <c r="A41" i="5"/>
  <c r="H40" i="5"/>
  <c r="B40" i="5"/>
  <c r="D40" i="5"/>
  <c r="A40" i="5"/>
  <c r="H39" i="5"/>
  <c r="B39" i="5"/>
  <c r="D39" i="5"/>
  <c r="A39" i="5"/>
  <c r="H38" i="5"/>
  <c r="B38" i="5"/>
  <c r="D38" i="5"/>
  <c r="A38" i="5"/>
  <c r="H37" i="5"/>
  <c r="B37" i="5"/>
  <c r="D37" i="5"/>
  <c r="A37" i="5"/>
  <c r="H36" i="5"/>
  <c r="B36" i="5"/>
  <c r="D36" i="5"/>
  <c r="A36" i="5"/>
  <c r="H35" i="5"/>
  <c r="B35" i="5"/>
  <c r="D35" i="5"/>
  <c r="A35" i="5"/>
  <c r="H34" i="5"/>
  <c r="B34" i="5"/>
  <c r="D34" i="5"/>
  <c r="A34" i="5"/>
  <c r="H33" i="5"/>
  <c r="B33" i="5"/>
  <c r="D33" i="5"/>
  <c r="A33" i="5"/>
  <c r="H32" i="5"/>
  <c r="B32" i="5"/>
  <c r="D32" i="5"/>
  <c r="A32" i="5"/>
  <c r="H31" i="5"/>
  <c r="B31" i="5"/>
  <c r="D31" i="5"/>
  <c r="A31" i="5"/>
  <c r="H30" i="5"/>
  <c r="B30" i="5"/>
  <c r="D30" i="5"/>
  <c r="A30" i="5"/>
  <c r="H29" i="5"/>
  <c r="B29" i="5"/>
  <c r="D29" i="5"/>
  <c r="A29" i="5"/>
  <c r="H28" i="5"/>
  <c r="B28" i="5"/>
  <c r="D28" i="5"/>
  <c r="A28" i="5"/>
  <c r="H27" i="5"/>
  <c r="B27" i="5"/>
  <c r="D27" i="5"/>
  <c r="A27" i="5"/>
  <c r="H26" i="5"/>
  <c r="B26" i="5"/>
  <c r="D26" i="5"/>
  <c r="A26" i="5"/>
  <c r="H25" i="5"/>
  <c r="B25" i="5"/>
  <c r="D25" i="5"/>
  <c r="A25" i="5"/>
  <c r="H24" i="5"/>
  <c r="B24" i="5"/>
  <c r="D24" i="5"/>
  <c r="A24" i="5"/>
  <c r="H23" i="5"/>
  <c r="B23" i="5"/>
  <c r="D23" i="5"/>
  <c r="A23" i="5"/>
  <c r="H22" i="5"/>
  <c r="B22" i="5"/>
  <c r="D22" i="5"/>
  <c r="A22" i="5"/>
  <c r="H21" i="5"/>
  <c r="B21" i="5"/>
  <c r="D21" i="5"/>
  <c r="A21" i="5"/>
  <c r="H20" i="5"/>
  <c r="B20" i="5"/>
  <c r="D20" i="5"/>
  <c r="A20" i="5"/>
  <c r="H19" i="5"/>
  <c r="B19" i="5"/>
  <c r="D19" i="5"/>
  <c r="A19" i="5"/>
  <c r="H18" i="5"/>
  <c r="B18" i="5"/>
  <c r="D18" i="5"/>
  <c r="A18" i="5"/>
  <c r="H17" i="5"/>
  <c r="B17" i="5"/>
  <c r="D17" i="5"/>
  <c r="A17" i="5"/>
  <c r="H16" i="5"/>
  <c r="B16" i="5"/>
  <c r="D16" i="5"/>
  <c r="A16" i="5"/>
  <c r="H15" i="5"/>
  <c r="B15" i="5"/>
  <c r="D15" i="5"/>
  <c r="A15" i="5"/>
  <c r="H14" i="5"/>
  <c r="B14" i="5"/>
  <c r="D14" i="5"/>
  <c r="A14" i="5"/>
  <c r="H13" i="5"/>
  <c r="B13" i="5"/>
  <c r="D13" i="5"/>
  <c r="A13" i="5"/>
  <c r="H12" i="5"/>
  <c r="B12" i="5"/>
  <c r="D12" i="5"/>
  <c r="A12" i="5"/>
  <c r="H11" i="5"/>
  <c r="B11" i="5"/>
  <c r="D11" i="5"/>
  <c r="A11" i="5"/>
  <c r="Q111" i="3"/>
  <c r="Q108" i="3"/>
  <c r="C17" i="3"/>
  <c r="Q110" i="3"/>
  <c r="Q106" i="3"/>
  <c r="Q109" i="3"/>
  <c r="E21" i="4"/>
  <c r="F21" i="4"/>
  <c r="G21" i="4"/>
  <c r="E22" i="4"/>
  <c r="F22" i="4"/>
  <c r="G22" i="4"/>
  <c r="E23" i="4"/>
  <c r="F23" i="4"/>
  <c r="G23" i="4"/>
  <c r="E24" i="4"/>
  <c r="F24" i="4"/>
  <c r="G24" i="4"/>
  <c r="E25" i="4"/>
  <c r="F25" i="4"/>
  <c r="G25" i="4"/>
  <c r="E26" i="4"/>
  <c r="F26" i="4"/>
  <c r="G26" i="4"/>
  <c r="I26" i="4"/>
  <c r="E27" i="4"/>
  <c r="F27" i="4"/>
  <c r="G27" i="4"/>
  <c r="E28" i="4"/>
  <c r="F28" i="4"/>
  <c r="G28" i="4"/>
  <c r="E29" i="4"/>
  <c r="F29" i="4"/>
  <c r="G29" i="4"/>
  <c r="E30" i="4"/>
  <c r="F30" i="4"/>
  <c r="G30" i="4"/>
  <c r="E31" i="4"/>
  <c r="F31" i="4"/>
  <c r="G31" i="4"/>
  <c r="E32" i="4"/>
  <c r="F32" i="4"/>
  <c r="G32" i="4"/>
  <c r="I32" i="4"/>
  <c r="E33" i="4"/>
  <c r="F33" i="4"/>
  <c r="G33" i="4"/>
  <c r="E34" i="4"/>
  <c r="F34" i="4"/>
  <c r="G34" i="4"/>
  <c r="I34" i="4"/>
  <c r="E36" i="4"/>
  <c r="F36" i="4"/>
  <c r="G36" i="4"/>
  <c r="E37" i="4"/>
  <c r="F37" i="4"/>
  <c r="G37" i="4"/>
  <c r="E38" i="4"/>
  <c r="F38" i="4"/>
  <c r="G38" i="4"/>
  <c r="E39" i="4"/>
  <c r="F39" i="4"/>
  <c r="G39" i="4"/>
  <c r="I39" i="4"/>
  <c r="E40" i="4"/>
  <c r="F40" i="4"/>
  <c r="G40" i="4"/>
  <c r="E41" i="4"/>
  <c r="F41" i="4"/>
  <c r="G41" i="4"/>
  <c r="I41" i="4"/>
  <c r="E42" i="4"/>
  <c r="F42" i="4"/>
  <c r="G42" i="4"/>
  <c r="E43" i="4"/>
  <c r="F43" i="4"/>
  <c r="G43" i="4"/>
  <c r="E44" i="4"/>
  <c r="F44" i="4"/>
  <c r="G44" i="4"/>
  <c r="I44" i="4"/>
  <c r="E45" i="4"/>
  <c r="F45" i="4"/>
  <c r="G45" i="4"/>
  <c r="I45" i="4"/>
  <c r="E46" i="4"/>
  <c r="F46" i="4"/>
  <c r="G46" i="4"/>
  <c r="E47" i="4"/>
  <c r="F47" i="4"/>
  <c r="G47" i="4"/>
  <c r="E48" i="4"/>
  <c r="F48" i="4"/>
  <c r="G48" i="4"/>
  <c r="E49" i="4"/>
  <c r="F49" i="4"/>
  <c r="G49" i="4"/>
  <c r="I49" i="4"/>
  <c r="E50" i="4"/>
  <c r="F50" i="4"/>
  <c r="G50" i="4"/>
  <c r="I50" i="4"/>
  <c r="E51" i="4"/>
  <c r="F51" i="4"/>
  <c r="G51" i="4"/>
  <c r="E52" i="4"/>
  <c r="F52" i="4"/>
  <c r="G52" i="4"/>
  <c r="E53" i="4"/>
  <c r="F53" i="4"/>
  <c r="G53" i="4"/>
  <c r="I53" i="4"/>
  <c r="E54" i="4"/>
  <c r="F54" i="4"/>
  <c r="G54" i="4"/>
  <c r="E55" i="4"/>
  <c r="F55" i="4"/>
  <c r="G55" i="4"/>
  <c r="E56" i="4"/>
  <c r="F56" i="4"/>
  <c r="G56" i="4"/>
  <c r="I56" i="4"/>
  <c r="E57" i="4"/>
  <c r="F57" i="4"/>
  <c r="G57" i="4"/>
  <c r="I57" i="4"/>
  <c r="E58" i="4"/>
  <c r="F58" i="4"/>
  <c r="G58" i="4"/>
  <c r="E59" i="4"/>
  <c r="F59" i="4"/>
  <c r="G59" i="4"/>
  <c r="E60" i="4"/>
  <c r="F60" i="4"/>
  <c r="G60" i="4"/>
  <c r="I60" i="4"/>
  <c r="E61" i="4"/>
  <c r="F61" i="4"/>
  <c r="G61" i="4"/>
  <c r="I61" i="4"/>
  <c r="E62" i="4"/>
  <c r="F62" i="4"/>
  <c r="G62" i="4"/>
  <c r="E63" i="4"/>
  <c r="F63" i="4"/>
  <c r="G63" i="4"/>
  <c r="I63" i="4"/>
  <c r="E64" i="4"/>
  <c r="F64" i="4"/>
  <c r="G64" i="4"/>
  <c r="I64" i="4"/>
  <c r="E65" i="4"/>
  <c r="F65" i="4"/>
  <c r="G65" i="4"/>
  <c r="E66" i="4"/>
  <c r="F66" i="4"/>
  <c r="G66" i="4"/>
  <c r="I66" i="4"/>
  <c r="E67" i="4"/>
  <c r="F67" i="4"/>
  <c r="G67" i="4"/>
  <c r="E68" i="4"/>
  <c r="F68" i="4"/>
  <c r="G68" i="4"/>
  <c r="E69" i="4"/>
  <c r="F69" i="4"/>
  <c r="G69" i="4"/>
  <c r="I69" i="4"/>
  <c r="E70" i="4"/>
  <c r="F70" i="4"/>
  <c r="G70" i="4"/>
  <c r="E71" i="4"/>
  <c r="F71" i="4"/>
  <c r="G71" i="4"/>
  <c r="E72" i="4"/>
  <c r="F72" i="4"/>
  <c r="G72" i="4"/>
  <c r="E73" i="4"/>
  <c r="F73" i="4"/>
  <c r="G73" i="4"/>
  <c r="I73" i="4"/>
  <c r="E74" i="4"/>
  <c r="F74" i="4"/>
  <c r="G74" i="4"/>
  <c r="E75" i="4"/>
  <c r="F75" i="4"/>
  <c r="G75" i="4"/>
  <c r="E76" i="4"/>
  <c r="F76" i="4"/>
  <c r="G76" i="4"/>
  <c r="I76" i="4"/>
  <c r="E77" i="4"/>
  <c r="F77" i="4"/>
  <c r="G77" i="4"/>
  <c r="I77" i="4"/>
  <c r="E78" i="4"/>
  <c r="F78" i="4"/>
  <c r="G78" i="4"/>
  <c r="E79" i="4"/>
  <c r="F79" i="4"/>
  <c r="G79" i="4"/>
  <c r="I79" i="4"/>
  <c r="E80" i="4"/>
  <c r="F80" i="4"/>
  <c r="G80" i="4"/>
  <c r="E81" i="4"/>
  <c r="F81" i="4"/>
  <c r="G81" i="4"/>
  <c r="I81" i="4"/>
  <c r="E82" i="4"/>
  <c r="F82" i="4"/>
  <c r="G82" i="4"/>
  <c r="I82" i="4"/>
  <c r="E83" i="4"/>
  <c r="F83" i="4"/>
  <c r="G83" i="4"/>
  <c r="E84" i="4"/>
  <c r="F84" i="4"/>
  <c r="G84" i="4"/>
  <c r="E85" i="4"/>
  <c r="F85" i="4"/>
  <c r="G85" i="4"/>
  <c r="I85" i="4"/>
  <c r="E86" i="4"/>
  <c r="F86" i="4"/>
  <c r="G86" i="4"/>
  <c r="E87" i="4"/>
  <c r="F87" i="4"/>
  <c r="G87" i="4"/>
  <c r="E88" i="4"/>
  <c r="F88" i="4"/>
  <c r="G88" i="4"/>
  <c r="E89" i="4"/>
  <c r="F89" i="4"/>
  <c r="G89" i="4"/>
  <c r="I89" i="4"/>
  <c r="E90" i="4"/>
  <c r="F90" i="4"/>
  <c r="G90" i="4"/>
  <c r="E91" i="4"/>
  <c r="F91" i="4"/>
  <c r="G91" i="4"/>
  <c r="E92" i="4"/>
  <c r="F92" i="4"/>
  <c r="G92" i="4"/>
  <c r="I92" i="4"/>
  <c r="E93" i="4"/>
  <c r="F93" i="4"/>
  <c r="G93" i="4"/>
  <c r="I93" i="4"/>
  <c r="E94" i="4"/>
  <c r="F94" i="4"/>
  <c r="G94" i="4"/>
  <c r="E35" i="4"/>
  <c r="F35" i="4"/>
  <c r="C18" i="4"/>
  <c r="C19" i="4"/>
  <c r="I21" i="4"/>
  <c r="Q21" i="4"/>
  <c r="I22" i="4"/>
  <c r="Q22" i="4"/>
  <c r="I23" i="4"/>
  <c r="Q23" i="4"/>
  <c r="I24" i="4"/>
  <c r="Q24" i="4"/>
  <c r="I25" i="4"/>
  <c r="Q25" i="4"/>
  <c r="Q26" i="4"/>
  <c r="I27" i="4"/>
  <c r="Q27" i="4"/>
  <c r="I28" i="4"/>
  <c r="Q28" i="4"/>
  <c r="I29" i="4"/>
  <c r="Q29" i="4"/>
  <c r="Q30" i="4"/>
  <c r="I31" i="4"/>
  <c r="Q31" i="4"/>
  <c r="Q32" i="4"/>
  <c r="I33" i="4"/>
  <c r="Q33" i="4"/>
  <c r="Q34" i="4"/>
  <c r="Q35" i="4"/>
  <c r="I36" i="4"/>
  <c r="Q36" i="4"/>
  <c r="I37" i="4"/>
  <c r="Q37" i="4"/>
  <c r="I38" i="4"/>
  <c r="Q38" i="4"/>
  <c r="Q39" i="4"/>
  <c r="I40" i="4"/>
  <c r="Q40" i="4"/>
  <c r="Q41" i="4"/>
  <c r="I42" i="4"/>
  <c r="Q42" i="4"/>
  <c r="I43" i="4"/>
  <c r="Q43" i="4"/>
  <c r="Q44" i="4"/>
  <c r="Q45" i="4"/>
  <c r="I46" i="4"/>
  <c r="Q46" i="4"/>
  <c r="I47" i="4"/>
  <c r="Q47" i="4"/>
  <c r="I48" i="4"/>
  <c r="Q48" i="4"/>
  <c r="Q49" i="4"/>
  <c r="Q50" i="4"/>
  <c r="I51" i="4"/>
  <c r="Q51" i="4"/>
  <c r="I52" i="4"/>
  <c r="Q52" i="4"/>
  <c r="Q53" i="4"/>
  <c r="I54" i="4"/>
  <c r="Q54" i="4"/>
  <c r="I55" i="4"/>
  <c r="Q55" i="4"/>
  <c r="Q56" i="4"/>
  <c r="Q57" i="4"/>
  <c r="I58" i="4"/>
  <c r="Q58" i="4"/>
  <c r="I59" i="4"/>
  <c r="Q59" i="4"/>
  <c r="Q60" i="4"/>
  <c r="Q61" i="4"/>
  <c r="I62" i="4"/>
  <c r="Q62" i="4"/>
  <c r="Q63" i="4"/>
  <c r="Q64" i="4"/>
  <c r="I65" i="4"/>
  <c r="Q65" i="4"/>
  <c r="Q66" i="4"/>
  <c r="I67" i="4"/>
  <c r="Q67" i="4"/>
  <c r="I68" i="4"/>
  <c r="Q68" i="4"/>
  <c r="Q69" i="4"/>
  <c r="I70" i="4"/>
  <c r="Q70" i="4"/>
  <c r="I71" i="4"/>
  <c r="Q71" i="4"/>
  <c r="I72" i="4"/>
  <c r="Q72" i="4"/>
  <c r="Q73" i="4"/>
  <c r="I74" i="4"/>
  <c r="Q74" i="4"/>
  <c r="I75" i="4"/>
  <c r="Q75" i="4"/>
  <c r="Q76" i="4"/>
  <c r="Q77" i="4"/>
  <c r="I78" i="4"/>
  <c r="Q78" i="4"/>
  <c r="Q79" i="4"/>
  <c r="I80" i="4"/>
  <c r="Q80" i="4"/>
  <c r="Q81" i="4"/>
  <c r="Q82" i="4"/>
  <c r="I83" i="4"/>
  <c r="Q83" i="4"/>
  <c r="I84" i="4"/>
  <c r="Q84" i="4"/>
  <c r="Q85" i="4"/>
  <c r="I86" i="4"/>
  <c r="Q86" i="4"/>
  <c r="I87" i="4"/>
  <c r="Q87" i="4"/>
  <c r="I88" i="4"/>
  <c r="Q88" i="4"/>
  <c r="Q89" i="4"/>
  <c r="I90" i="4"/>
  <c r="Q90" i="4"/>
  <c r="I91" i="4"/>
  <c r="Q91" i="4"/>
  <c r="Q92" i="4"/>
  <c r="Q93" i="4"/>
  <c r="J94" i="4"/>
  <c r="Q94" i="4"/>
  <c r="Q107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E90" i="2"/>
  <c r="F90" i="2"/>
  <c r="G90" i="2"/>
  <c r="E91" i="2"/>
  <c r="F91" i="2"/>
  <c r="G91" i="2"/>
  <c r="I91" i="2"/>
  <c r="E92" i="2"/>
  <c r="F92" i="2"/>
  <c r="E93" i="2"/>
  <c r="F93" i="2"/>
  <c r="G93" i="2"/>
  <c r="E82" i="2"/>
  <c r="F82" i="2"/>
  <c r="G82" i="2"/>
  <c r="E83" i="2"/>
  <c r="F83" i="2"/>
  <c r="G83" i="2"/>
  <c r="I83" i="2"/>
  <c r="E84" i="2"/>
  <c r="F84" i="2"/>
  <c r="G84" i="2"/>
  <c r="E85" i="2"/>
  <c r="F85" i="2"/>
  <c r="G85" i="2"/>
  <c r="E86" i="2"/>
  <c r="F86" i="2"/>
  <c r="E87" i="2"/>
  <c r="F87" i="2"/>
  <c r="G87" i="2"/>
  <c r="I87" i="2"/>
  <c r="E88" i="2"/>
  <c r="F88" i="2"/>
  <c r="E89" i="2"/>
  <c r="F89" i="2"/>
  <c r="G89" i="2"/>
  <c r="E81" i="2"/>
  <c r="F81" i="2"/>
  <c r="G81" i="2"/>
  <c r="I81" i="2"/>
  <c r="E80" i="2"/>
  <c r="F80" i="2"/>
  <c r="G80" i="2"/>
  <c r="I80" i="2"/>
  <c r="E79" i="2"/>
  <c r="F79" i="2"/>
  <c r="G79" i="2"/>
  <c r="I79" i="2"/>
  <c r="E78" i="2"/>
  <c r="F78" i="2"/>
  <c r="G78" i="2"/>
  <c r="E77" i="2"/>
  <c r="F77" i="2"/>
  <c r="G77" i="2"/>
  <c r="I77" i="2"/>
  <c r="E76" i="2"/>
  <c r="F76" i="2"/>
  <c r="E75" i="2"/>
  <c r="F75" i="2"/>
  <c r="G75" i="2"/>
  <c r="D8" i="2"/>
  <c r="G76" i="2"/>
  <c r="G86" i="2"/>
  <c r="G88" i="2"/>
  <c r="G92" i="2"/>
  <c r="E21" i="2"/>
  <c r="F21" i="2"/>
  <c r="G21" i="2"/>
  <c r="E22" i="2"/>
  <c r="F22" i="2"/>
  <c r="G22" i="2"/>
  <c r="I22" i="2"/>
  <c r="E23" i="2"/>
  <c r="F23" i="2"/>
  <c r="G23" i="2"/>
  <c r="I23" i="2"/>
  <c r="E24" i="2"/>
  <c r="F24" i="2"/>
  <c r="G24" i="2"/>
  <c r="I24" i="2"/>
  <c r="E25" i="2"/>
  <c r="F25" i="2"/>
  <c r="G25" i="2"/>
  <c r="I25" i="2"/>
  <c r="E26" i="2"/>
  <c r="F26" i="2"/>
  <c r="G26" i="2"/>
  <c r="I26" i="2"/>
  <c r="E27" i="2"/>
  <c r="F27" i="2"/>
  <c r="G27" i="2"/>
  <c r="I27" i="2"/>
  <c r="E28" i="2"/>
  <c r="F28" i="2"/>
  <c r="G28" i="2"/>
  <c r="I28" i="2"/>
  <c r="E29" i="2"/>
  <c r="F29" i="2"/>
  <c r="G29" i="2"/>
  <c r="I29" i="2"/>
  <c r="E30" i="2"/>
  <c r="F30" i="2"/>
  <c r="G30" i="2"/>
  <c r="I30" i="2"/>
  <c r="E31" i="2"/>
  <c r="F31" i="2"/>
  <c r="G31" i="2"/>
  <c r="I31" i="2"/>
  <c r="E32" i="2"/>
  <c r="F32" i="2"/>
  <c r="G32" i="2"/>
  <c r="I32" i="2"/>
  <c r="E33" i="2"/>
  <c r="F33" i="2"/>
  <c r="G33" i="2"/>
  <c r="I33" i="2"/>
  <c r="E34" i="2"/>
  <c r="F34" i="2"/>
  <c r="G34" i="2"/>
  <c r="I34" i="2"/>
  <c r="E35" i="2"/>
  <c r="F35" i="2"/>
  <c r="G35" i="2"/>
  <c r="E36" i="2"/>
  <c r="F36" i="2"/>
  <c r="G36" i="2"/>
  <c r="I36" i="2"/>
  <c r="E37" i="2"/>
  <c r="F37" i="2"/>
  <c r="G37" i="2"/>
  <c r="I37" i="2"/>
  <c r="E38" i="2"/>
  <c r="F38" i="2"/>
  <c r="G38" i="2"/>
  <c r="I38" i="2"/>
  <c r="E39" i="2"/>
  <c r="F39" i="2"/>
  <c r="G39" i="2"/>
  <c r="I39" i="2"/>
  <c r="E40" i="2"/>
  <c r="F40" i="2"/>
  <c r="G40" i="2"/>
  <c r="I40" i="2"/>
  <c r="E41" i="2"/>
  <c r="F41" i="2"/>
  <c r="G41" i="2"/>
  <c r="I41" i="2"/>
  <c r="E42" i="2"/>
  <c r="F42" i="2"/>
  <c r="G42" i="2"/>
  <c r="I42" i="2"/>
  <c r="E43" i="2"/>
  <c r="F43" i="2"/>
  <c r="G43" i="2"/>
  <c r="E44" i="2"/>
  <c r="F44" i="2"/>
  <c r="G44" i="2"/>
  <c r="I44" i="2"/>
  <c r="E45" i="2"/>
  <c r="F45" i="2"/>
  <c r="G45" i="2"/>
  <c r="I45" i="2"/>
  <c r="E46" i="2"/>
  <c r="F46" i="2"/>
  <c r="G46" i="2"/>
  <c r="I46" i="2"/>
  <c r="E47" i="2"/>
  <c r="F47" i="2"/>
  <c r="G47" i="2"/>
  <c r="I47" i="2"/>
  <c r="E48" i="2"/>
  <c r="F48" i="2"/>
  <c r="G48" i="2"/>
  <c r="I48" i="2"/>
  <c r="E49" i="2"/>
  <c r="F49" i="2"/>
  <c r="G49" i="2"/>
  <c r="I49" i="2"/>
  <c r="E50" i="2"/>
  <c r="F50" i="2"/>
  <c r="G50" i="2"/>
  <c r="I50" i="2"/>
  <c r="E51" i="2"/>
  <c r="F51" i="2"/>
  <c r="G51" i="2"/>
  <c r="E52" i="2"/>
  <c r="F52" i="2"/>
  <c r="G52" i="2"/>
  <c r="I52" i="2"/>
  <c r="E53" i="2"/>
  <c r="F53" i="2"/>
  <c r="G53" i="2"/>
  <c r="E54" i="2"/>
  <c r="F54" i="2"/>
  <c r="G54" i="2"/>
  <c r="I54" i="2"/>
  <c r="E55" i="2"/>
  <c r="F55" i="2"/>
  <c r="G55" i="2"/>
  <c r="I55" i="2"/>
  <c r="E56" i="2"/>
  <c r="F56" i="2"/>
  <c r="G56" i="2"/>
  <c r="I56" i="2"/>
  <c r="E57" i="2"/>
  <c r="F57" i="2"/>
  <c r="G57" i="2"/>
  <c r="I57" i="2"/>
  <c r="E58" i="2"/>
  <c r="F58" i="2"/>
  <c r="G58" i="2"/>
  <c r="I58" i="2"/>
  <c r="E59" i="2"/>
  <c r="F59" i="2"/>
  <c r="G59" i="2"/>
  <c r="I59" i="2"/>
  <c r="E60" i="2"/>
  <c r="F60" i="2"/>
  <c r="G60" i="2"/>
  <c r="I60" i="2"/>
  <c r="E61" i="2"/>
  <c r="F61" i="2"/>
  <c r="G61" i="2"/>
  <c r="I61" i="2"/>
  <c r="E62" i="2"/>
  <c r="F62" i="2"/>
  <c r="G62" i="2"/>
  <c r="E63" i="2"/>
  <c r="F63" i="2"/>
  <c r="G63" i="2"/>
  <c r="I63" i="2"/>
  <c r="E64" i="2"/>
  <c r="F64" i="2"/>
  <c r="G64" i="2"/>
  <c r="I64" i="2"/>
  <c r="E65" i="2"/>
  <c r="F65" i="2"/>
  <c r="G65" i="2"/>
  <c r="I65" i="2"/>
  <c r="E66" i="2"/>
  <c r="F66" i="2"/>
  <c r="G66" i="2"/>
  <c r="I66" i="2"/>
  <c r="E67" i="2"/>
  <c r="F67" i="2"/>
  <c r="G67" i="2"/>
  <c r="I67" i="2"/>
  <c r="E68" i="2"/>
  <c r="F68" i="2"/>
  <c r="G68" i="2"/>
  <c r="E69" i="2"/>
  <c r="F69" i="2"/>
  <c r="G69" i="2"/>
  <c r="I69" i="2"/>
  <c r="E70" i="2"/>
  <c r="F70" i="2"/>
  <c r="G70" i="2"/>
  <c r="E71" i="2"/>
  <c r="F71" i="2"/>
  <c r="G71" i="2"/>
  <c r="I71" i="2"/>
  <c r="E72" i="2"/>
  <c r="F72" i="2"/>
  <c r="G72" i="2"/>
  <c r="I72" i="2"/>
  <c r="E73" i="2"/>
  <c r="F73" i="2"/>
  <c r="G73" i="2"/>
  <c r="I73" i="2"/>
  <c r="E74" i="2"/>
  <c r="F74" i="2"/>
  <c r="G74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I35" i="2"/>
  <c r="Q35" i="2"/>
  <c r="Q36" i="2"/>
  <c r="Q37" i="2"/>
  <c r="Q38" i="2"/>
  <c r="Q39" i="2"/>
  <c r="Q40" i="2"/>
  <c r="Q41" i="2"/>
  <c r="Q42" i="2"/>
  <c r="I43" i="2"/>
  <c r="Q43" i="2"/>
  <c r="Q44" i="2"/>
  <c r="Q45" i="2"/>
  <c r="Q46" i="2"/>
  <c r="Q47" i="2"/>
  <c r="Q48" i="2"/>
  <c r="Q49" i="2"/>
  <c r="Q50" i="2"/>
  <c r="I51" i="2"/>
  <c r="Q51" i="2"/>
  <c r="Q52" i="2"/>
  <c r="I53" i="2"/>
  <c r="Q53" i="2"/>
  <c r="Q54" i="2"/>
  <c r="Q55" i="2"/>
  <c r="Q56" i="2"/>
  <c r="Q57" i="2"/>
  <c r="Q58" i="2"/>
  <c r="Q59" i="2"/>
  <c r="Q60" i="2"/>
  <c r="Q61" i="2"/>
  <c r="I62" i="2"/>
  <c r="Q62" i="2"/>
  <c r="Q63" i="2"/>
  <c r="Q64" i="2"/>
  <c r="Q65" i="2"/>
  <c r="Q66" i="2"/>
  <c r="Q67" i="2"/>
  <c r="I68" i="2"/>
  <c r="Q68" i="2"/>
  <c r="Q69" i="2"/>
  <c r="I70" i="2"/>
  <c r="Q70" i="2"/>
  <c r="Q71" i="2"/>
  <c r="Q72" i="2"/>
  <c r="Q73" i="2"/>
  <c r="I74" i="2"/>
  <c r="Q74" i="2"/>
  <c r="I75" i="2"/>
  <c r="Q75" i="2"/>
  <c r="I76" i="2"/>
  <c r="Q76" i="2"/>
  <c r="Q77" i="2"/>
  <c r="I78" i="2"/>
  <c r="Q78" i="2"/>
  <c r="Q79" i="2"/>
  <c r="Q80" i="2"/>
  <c r="Q81" i="2"/>
  <c r="I82" i="2"/>
  <c r="Q82" i="2"/>
  <c r="Q83" i="2"/>
  <c r="I84" i="2"/>
  <c r="Q84" i="2"/>
  <c r="I85" i="2"/>
  <c r="Q85" i="2"/>
  <c r="I86" i="2"/>
  <c r="Q86" i="2"/>
  <c r="Q87" i="2"/>
  <c r="I88" i="2"/>
  <c r="Q88" i="2"/>
  <c r="I89" i="2"/>
  <c r="Q89" i="2"/>
  <c r="I90" i="2"/>
  <c r="Q90" i="2"/>
  <c r="Q91" i="2"/>
  <c r="I92" i="2"/>
  <c r="Q92" i="2"/>
  <c r="I93" i="2"/>
  <c r="Q93" i="2"/>
  <c r="X22" i="1"/>
  <c r="W22" i="1"/>
  <c r="U28" i="1"/>
  <c r="V28" i="1"/>
  <c r="V27" i="1"/>
  <c r="V23" i="1"/>
  <c r="S23" i="1"/>
  <c r="U22" i="1"/>
  <c r="V22" i="1"/>
  <c r="U35" i="1"/>
  <c r="V35" i="1"/>
  <c r="D8" i="1"/>
  <c r="E21" i="1"/>
  <c r="F21" i="1"/>
  <c r="G21" i="1"/>
  <c r="E22" i="1"/>
  <c r="F22" i="1"/>
  <c r="G22" i="1"/>
  <c r="E23" i="1"/>
  <c r="F23" i="1"/>
  <c r="G23" i="1"/>
  <c r="E24" i="1"/>
  <c r="F24" i="1"/>
  <c r="G24" i="1"/>
  <c r="H24" i="1"/>
  <c r="E25" i="1"/>
  <c r="F25" i="1"/>
  <c r="G25" i="1"/>
  <c r="E26" i="1"/>
  <c r="F26" i="1"/>
  <c r="G26" i="1"/>
  <c r="E27" i="1"/>
  <c r="F27" i="1"/>
  <c r="G27" i="1"/>
  <c r="E28" i="1"/>
  <c r="F28" i="1"/>
  <c r="G28" i="1"/>
  <c r="H28" i="1"/>
  <c r="E29" i="1"/>
  <c r="F29" i="1"/>
  <c r="G29" i="1"/>
  <c r="H29" i="1"/>
  <c r="E30" i="1"/>
  <c r="F30" i="1"/>
  <c r="G30" i="1"/>
  <c r="E31" i="1"/>
  <c r="F31" i="1"/>
  <c r="G31" i="1"/>
  <c r="H31" i="1"/>
  <c r="E32" i="1"/>
  <c r="F32" i="1"/>
  <c r="G32" i="1"/>
  <c r="E33" i="1"/>
  <c r="F33" i="1"/>
  <c r="G33" i="1"/>
  <c r="E34" i="1"/>
  <c r="F34" i="1"/>
  <c r="G34" i="1"/>
  <c r="E35" i="1"/>
  <c r="F35" i="1"/>
  <c r="G35" i="1"/>
  <c r="E36" i="1"/>
  <c r="F36" i="1"/>
  <c r="G36" i="1"/>
  <c r="E37" i="1"/>
  <c r="F37" i="1"/>
  <c r="G37" i="1"/>
  <c r="H37" i="1"/>
  <c r="E38" i="1"/>
  <c r="F38" i="1"/>
  <c r="G38" i="1"/>
  <c r="E39" i="1"/>
  <c r="F39" i="1"/>
  <c r="G39" i="1"/>
  <c r="E40" i="1"/>
  <c r="F40" i="1"/>
  <c r="G40" i="1"/>
  <c r="E41" i="1"/>
  <c r="F41" i="1"/>
  <c r="G41" i="1"/>
  <c r="E42" i="1"/>
  <c r="F42" i="1"/>
  <c r="G42" i="1"/>
  <c r="H42" i="1"/>
  <c r="E43" i="1"/>
  <c r="F43" i="1"/>
  <c r="G43" i="1"/>
  <c r="E44" i="1"/>
  <c r="F44" i="1"/>
  <c r="G44" i="1"/>
  <c r="E45" i="1"/>
  <c r="F45" i="1"/>
  <c r="G45" i="1"/>
  <c r="E46" i="1"/>
  <c r="F46" i="1"/>
  <c r="G46" i="1"/>
  <c r="E47" i="1"/>
  <c r="F47" i="1"/>
  <c r="G47" i="1"/>
  <c r="H47" i="1"/>
  <c r="E48" i="1"/>
  <c r="F48" i="1"/>
  <c r="G48" i="1"/>
  <c r="H48" i="1"/>
  <c r="E49" i="1"/>
  <c r="F49" i="1"/>
  <c r="G49" i="1"/>
  <c r="E50" i="1"/>
  <c r="F50" i="1"/>
  <c r="G50" i="1"/>
  <c r="H50" i="1"/>
  <c r="E51" i="1"/>
  <c r="F51" i="1"/>
  <c r="G51" i="1"/>
  <c r="E52" i="1"/>
  <c r="F52" i="1"/>
  <c r="G52" i="1"/>
  <c r="H52" i="1"/>
  <c r="E53" i="1"/>
  <c r="F53" i="1"/>
  <c r="G53" i="1"/>
  <c r="E54" i="1"/>
  <c r="F54" i="1"/>
  <c r="G54" i="1"/>
  <c r="E55" i="1"/>
  <c r="F55" i="1"/>
  <c r="G55" i="1"/>
  <c r="E56" i="1"/>
  <c r="F56" i="1"/>
  <c r="G56" i="1"/>
  <c r="H56" i="1"/>
  <c r="E57" i="1"/>
  <c r="F57" i="1"/>
  <c r="G57" i="1"/>
  <c r="E58" i="1"/>
  <c r="F58" i="1"/>
  <c r="G58" i="1"/>
  <c r="E59" i="1"/>
  <c r="F59" i="1"/>
  <c r="G59" i="1"/>
  <c r="H59" i="1"/>
  <c r="E60" i="1"/>
  <c r="F60" i="1"/>
  <c r="G60" i="1"/>
  <c r="H60" i="1"/>
  <c r="E61" i="1"/>
  <c r="F61" i="1"/>
  <c r="G61" i="1"/>
  <c r="H61" i="1"/>
  <c r="E62" i="1"/>
  <c r="F62" i="1"/>
  <c r="G62" i="1"/>
  <c r="E63" i="1"/>
  <c r="F63" i="1"/>
  <c r="G63" i="1"/>
  <c r="H63" i="1"/>
  <c r="E64" i="1"/>
  <c r="F64" i="1"/>
  <c r="G64" i="1"/>
  <c r="H64" i="1"/>
  <c r="E65" i="1"/>
  <c r="F65" i="1"/>
  <c r="G65" i="1"/>
  <c r="E66" i="1"/>
  <c r="F66" i="1"/>
  <c r="G66" i="1"/>
  <c r="E67" i="1"/>
  <c r="F67" i="1"/>
  <c r="G67" i="1"/>
  <c r="H67" i="1"/>
  <c r="E68" i="1"/>
  <c r="F68" i="1"/>
  <c r="G68" i="1"/>
  <c r="H68" i="1"/>
  <c r="E69" i="1"/>
  <c r="F69" i="1"/>
  <c r="G69" i="1"/>
  <c r="H69" i="1"/>
  <c r="E70" i="1"/>
  <c r="F70" i="1"/>
  <c r="G70" i="1"/>
  <c r="E71" i="1"/>
  <c r="F71" i="1"/>
  <c r="G71" i="1"/>
  <c r="H71" i="1"/>
  <c r="E72" i="1"/>
  <c r="F72" i="1"/>
  <c r="G72" i="1"/>
  <c r="H72" i="1"/>
  <c r="E73" i="1"/>
  <c r="F73" i="1"/>
  <c r="G73" i="1"/>
  <c r="E74" i="1"/>
  <c r="F74" i="1"/>
  <c r="G74" i="1"/>
  <c r="E75" i="1"/>
  <c r="F75" i="1"/>
  <c r="G75" i="1"/>
  <c r="H75" i="1"/>
  <c r="E76" i="1"/>
  <c r="F76" i="1"/>
  <c r="G76" i="1"/>
  <c r="H76" i="1"/>
  <c r="E77" i="1"/>
  <c r="F77" i="1"/>
  <c r="G77" i="1"/>
  <c r="H77" i="1"/>
  <c r="E78" i="1"/>
  <c r="F78" i="1"/>
  <c r="G78" i="1"/>
  <c r="E79" i="1"/>
  <c r="F79" i="1"/>
  <c r="G79" i="1"/>
  <c r="E80" i="1"/>
  <c r="F80" i="1"/>
  <c r="G80" i="1"/>
  <c r="H80" i="1"/>
  <c r="E81" i="1"/>
  <c r="F81" i="1"/>
  <c r="G81" i="1"/>
  <c r="E82" i="1"/>
  <c r="F82" i="1"/>
  <c r="G82" i="1"/>
  <c r="H82" i="1"/>
  <c r="E83" i="1"/>
  <c r="F83" i="1"/>
  <c r="G83" i="1"/>
  <c r="E84" i="1"/>
  <c r="F84" i="1"/>
  <c r="G84" i="1"/>
  <c r="H84" i="1"/>
  <c r="E85" i="1"/>
  <c r="F85" i="1"/>
  <c r="G85" i="1"/>
  <c r="E86" i="1"/>
  <c r="F86" i="1"/>
  <c r="G86" i="1"/>
  <c r="E87" i="1"/>
  <c r="F87" i="1"/>
  <c r="G87" i="1"/>
  <c r="H87" i="1"/>
  <c r="E88" i="1"/>
  <c r="F88" i="1"/>
  <c r="G88" i="1"/>
  <c r="H88" i="1"/>
  <c r="E89" i="1"/>
  <c r="F89" i="1"/>
  <c r="G89" i="1"/>
  <c r="H89" i="1"/>
  <c r="E90" i="1"/>
  <c r="F90" i="1"/>
  <c r="G90" i="1"/>
  <c r="H90" i="1"/>
  <c r="E91" i="1"/>
  <c r="F91" i="1"/>
  <c r="G91" i="1"/>
  <c r="E92" i="1"/>
  <c r="F92" i="1"/>
  <c r="G92" i="1"/>
  <c r="H92" i="1"/>
  <c r="E93" i="1"/>
  <c r="F93" i="1"/>
  <c r="G93" i="1"/>
  <c r="H93" i="1"/>
  <c r="E94" i="1"/>
  <c r="F94" i="1"/>
  <c r="G94" i="1"/>
  <c r="Q21" i="1"/>
  <c r="T24" i="1"/>
  <c r="U24" i="1"/>
  <c r="V24" i="1"/>
  <c r="T25" i="1"/>
  <c r="U25" i="1"/>
  <c r="V25" i="1"/>
  <c r="T26" i="1"/>
  <c r="U26" i="1"/>
  <c r="V26" i="1"/>
  <c r="T27" i="1"/>
  <c r="U27" i="1"/>
  <c r="T28" i="1"/>
  <c r="T29" i="1"/>
  <c r="U29" i="1"/>
  <c r="V29" i="1"/>
  <c r="T30" i="1"/>
  <c r="U30" i="1"/>
  <c r="V30" i="1"/>
  <c r="T31" i="1"/>
  <c r="U31" i="1"/>
  <c r="V31" i="1"/>
  <c r="T32" i="1"/>
  <c r="U32" i="1"/>
  <c r="V32" i="1"/>
  <c r="T33" i="1"/>
  <c r="U33" i="1"/>
  <c r="V33" i="1"/>
  <c r="T34" i="1"/>
  <c r="U34" i="1"/>
  <c r="V34" i="1"/>
  <c r="T35" i="1"/>
  <c r="T36" i="1"/>
  <c r="U36" i="1"/>
  <c r="T37" i="1"/>
  <c r="U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23" i="1"/>
  <c r="U23" i="1"/>
  <c r="H22" i="1"/>
  <c r="Q22" i="1"/>
  <c r="H23" i="1"/>
  <c r="Q23" i="1"/>
  <c r="Q24" i="1"/>
  <c r="H25" i="1"/>
  <c r="Q25" i="1"/>
  <c r="H26" i="1"/>
  <c r="Q26" i="1"/>
  <c r="Q27" i="1"/>
  <c r="Q28" i="1"/>
  <c r="Q29" i="1"/>
  <c r="H30" i="1"/>
  <c r="Q30" i="1"/>
  <c r="Q31" i="1"/>
  <c r="H32" i="1"/>
  <c r="Q32" i="1"/>
  <c r="H33" i="1"/>
  <c r="Q33" i="1"/>
  <c r="H34" i="1"/>
  <c r="Q34" i="1"/>
  <c r="H35" i="1"/>
  <c r="Q35" i="1"/>
  <c r="H36" i="1"/>
  <c r="Q36" i="1"/>
  <c r="Q37" i="1"/>
  <c r="H38" i="1"/>
  <c r="Q38" i="1"/>
  <c r="H39" i="1"/>
  <c r="Q39" i="1"/>
  <c r="H40" i="1"/>
  <c r="Q40" i="1"/>
  <c r="H41" i="1"/>
  <c r="Q41" i="1"/>
  <c r="Q42" i="1"/>
  <c r="H43" i="1"/>
  <c r="Q43" i="1"/>
  <c r="H44" i="1"/>
  <c r="Q44" i="1"/>
  <c r="H45" i="1"/>
  <c r="Q45" i="1"/>
  <c r="H46" i="1"/>
  <c r="Q46" i="1"/>
  <c r="Q47" i="1"/>
  <c r="Q48" i="1"/>
  <c r="H49" i="1"/>
  <c r="Q49" i="1"/>
  <c r="Q50" i="1"/>
  <c r="H51" i="1"/>
  <c r="Q51" i="1"/>
  <c r="Q52" i="1"/>
  <c r="H53" i="1"/>
  <c r="Q53" i="1"/>
  <c r="H54" i="1"/>
  <c r="Q54" i="1"/>
  <c r="H55" i="1"/>
  <c r="Q55" i="1"/>
  <c r="Q56" i="1"/>
  <c r="H57" i="1"/>
  <c r="Q57" i="1"/>
  <c r="H58" i="1"/>
  <c r="Q58" i="1"/>
  <c r="Q59" i="1"/>
  <c r="Q60" i="1"/>
  <c r="Q61" i="1"/>
  <c r="H62" i="1"/>
  <c r="Q62" i="1"/>
  <c r="Q63" i="1"/>
  <c r="Q64" i="1"/>
  <c r="H65" i="1"/>
  <c r="Q65" i="1"/>
  <c r="H66" i="1"/>
  <c r="Q66" i="1"/>
  <c r="Q67" i="1"/>
  <c r="Q68" i="1"/>
  <c r="Q69" i="1"/>
  <c r="H70" i="1"/>
  <c r="Q70" i="1"/>
  <c r="Q71" i="1"/>
  <c r="Q72" i="1"/>
  <c r="H73" i="1"/>
  <c r="Q73" i="1"/>
  <c r="H74" i="1"/>
  <c r="Q74" i="1"/>
  <c r="Q75" i="1"/>
  <c r="Q76" i="1"/>
  <c r="Q77" i="1"/>
  <c r="H78" i="1"/>
  <c r="Q78" i="1"/>
  <c r="H79" i="1"/>
  <c r="Q79" i="1"/>
  <c r="Q80" i="1"/>
  <c r="H81" i="1"/>
  <c r="Q81" i="1"/>
  <c r="Q82" i="1"/>
  <c r="H83" i="1"/>
  <c r="Q83" i="1"/>
  <c r="Q84" i="1"/>
  <c r="H85" i="1"/>
  <c r="Q85" i="1"/>
  <c r="H86" i="1"/>
  <c r="Q86" i="1"/>
  <c r="Q87" i="1"/>
  <c r="Q88" i="1"/>
  <c r="Q89" i="1"/>
  <c r="Q90" i="1"/>
  <c r="H91" i="1"/>
  <c r="Q91" i="1"/>
  <c r="Q92" i="1"/>
  <c r="Q93" i="1"/>
  <c r="H94" i="1"/>
  <c r="Q94" i="1"/>
  <c r="C11" i="1"/>
  <c r="C12" i="1"/>
  <c r="C16" i="1"/>
  <c r="D18" i="1"/>
  <c r="H27" i="1"/>
  <c r="W23" i="1"/>
  <c r="X23" i="1"/>
  <c r="S24" i="1"/>
  <c r="C11" i="4"/>
  <c r="C12" i="4"/>
  <c r="C16" i="4"/>
  <c r="D18" i="4"/>
  <c r="I30" i="4"/>
  <c r="H21" i="1"/>
  <c r="I21" i="2"/>
  <c r="C11" i="2"/>
  <c r="C12" i="2"/>
  <c r="C16" i="2"/>
  <c r="D18" i="2"/>
  <c r="O21" i="4"/>
  <c r="R21" i="4"/>
  <c r="O23" i="4"/>
  <c r="R23" i="4"/>
  <c r="O25" i="4"/>
  <c r="R25" i="4"/>
  <c r="O27" i="4"/>
  <c r="R27" i="4"/>
  <c r="O29" i="4"/>
  <c r="R29" i="4"/>
  <c r="O31" i="4"/>
  <c r="R31" i="4"/>
  <c r="O33" i="4"/>
  <c r="R33" i="4"/>
  <c r="O22" i="4"/>
  <c r="R22" i="4"/>
  <c r="O24" i="4"/>
  <c r="R24" i="4"/>
  <c r="O26" i="4"/>
  <c r="R26" i="4"/>
  <c r="O28" i="4"/>
  <c r="R28" i="4"/>
  <c r="O30" i="4"/>
  <c r="R30" i="4"/>
  <c r="O32" i="4"/>
  <c r="R32" i="4"/>
  <c r="O34" i="4"/>
  <c r="R34" i="4"/>
  <c r="O35" i="4"/>
  <c r="R35" i="4"/>
  <c r="O37" i="4"/>
  <c r="R37" i="4"/>
  <c r="O39" i="4"/>
  <c r="R39" i="4"/>
  <c r="O41" i="4"/>
  <c r="R41" i="4"/>
  <c r="O43" i="4"/>
  <c r="R43" i="4"/>
  <c r="O45" i="4"/>
  <c r="R45" i="4"/>
  <c r="O47" i="4"/>
  <c r="R47" i="4"/>
  <c r="O49" i="4"/>
  <c r="R49" i="4"/>
  <c r="O51" i="4"/>
  <c r="R51" i="4"/>
  <c r="O53" i="4"/>
  <c r="R53" i="4"/>
  <c r="O55" i="4"/>
  <c r="R55" i="4"/>
  <c r="O57" i="4"/>
  <c r="R57" i="4"/>
  <c r="O59" i="4"/>
  <c r="R59" i="4"/>
  <c r="O61" i="4"/>
  <c r="R61" i="4"/>
  <c r="O63" i="4"/>
  <c r="R63" i="4"/>
  <c r="O65" i="4"/>
  <c r="R65" i="4"/>
  <c r="O67" i="4"/>
  <c r="R67" i="4"/>
  <c r="O69" i="4"/>
  <c r="R69" i="4"/>
  <c r="O71" i="4"/>
  <c r="R71" i="4"/>
  <c r="O73" i="4"/>
  <c r="R73" i="4"/>
  <c r="O75" i="4"/>
  <c r="R75" i="4"/>
  <c r="O77" i="4"/>
  <c r="R77" i="4"/>
  <c r="O79" i="4"/>
  <c r="R79" i="4"/>
  <c r="O81" i="4"/>
  <c r="R81" i="4"/>
  <c r="O83" i="4"/>
  <c r="R83" i="4"/>
  <c r="O85" i="4"/>
  <c r="R85" i="4"/>
  <c r="O87" i="4"/>
  <c r="R87" i="4"/>
  <c r="O89" i="4"/>
  <c r="R89" i="4"/>
  <c r="O91" i="4"/>
  <c r="R91" i="4"/>
  <c r="O93" i="4"/>
  <c r="R93" i="4"/>
  <c r="O36" i="4"/>
  <c r="R36" i="4"/>
  <c r="O38" i="4"/>
  <c r="R38" i="4"/>
  <c r="O40" i="4"/>
  <c r="R40" i="4"/>
  <c r="O42" i="4"/>
  <c r="R42" i="4"/>
  <c r="O44" i="4"/>
  <c r="R44" i="4"/>
  <c r="O46" i="4"/>
  <c r="R46" i="4"/>
  <c r="O48" i="4"/>
  <c r="R48" i="4"/>
  <c r="O50" i="4"/>
  <c r="R50" i="4"/>
  <c r="O52" i="4"/>
  <c r="R52" i="4"/>
  <c r="O54" i="4"/>
  <c r="R54" i="4"/>
  <c r="O56" i="4"/>
  <c r="R56" i="4"/>
  <c r="O58" i="4"/>
  <c r="R58" i="4"/>
  <c r="O60" i="4"/>
  <c r="R60" i="4"/>
  <c r="O62" i="4"/>
  <c r="R62" i="4"/>
  <c r="O64" i="4"/>
  <c r="R64" i="4"/>
  <c r="O66" i="4"/>
  <c r="R66" i="4"/>
  <c r="O68" i="4"/>
  <c r="R68" i="4"/>
  <c r="O70" i="4"/>
  <c r="R70" i="4"/>
  <c r="O72" i="4"/>
  <c r="R72" i="4"/>
  <c r="O74" i="4"/>
  <c r="R74" i="4"/>
  <c r="O76" i="4"/>
  <c r="R76" i="4"/>
  <c r="O78" i="4"/>
  <c r="R78" i="4"/>
  <c r="O80" i="4"/>
  <c r="R80" i="4"/>
  <c r="O82" i="4"/>
  <c r="R82" i="4"/>
  <c r="O84" i="4"/>
  <c r="R84" i="4"/>
  <c r="O86" i="4"/>
  <c r="R86" i="4"/>
  <c r="O88" i="4"/>
  <c r="R88" i="4"/>
  <c r="O90" i="4"/>
  <c r="R90" i="4"/>
  <c r="O92" i="4"/>
  <c r="R92" i="4"/>
  <c r="O94" i="4"/>
  <c r="R94" i="4"/>
  <c r="W24" i="1"/>
  <c r="X24" i="1"/>
  <c r="S25" i="1"/>
  <c r="O21" i="2"/>
  <c r="R21" i="2"/>
  <c r="O32" i="2"/>
  <c r="R32" i="2"/>
  <c r="O37" i="2"/>
  <c r="R37" i="2"/>
  <c r="O48" i="2"/>
  <c r="R48" i="2"/>
  <c r="O53" i="2"/>
  <c r="R53" i="2"/>
  <c r="O64" i="2"/>
  <c r="R64" i="2"/>
  <c r="O69" i="2"/>
  <c r="R69" i="2"/>
  <c r="O80" i="2"/>
  <c r="R80" i="2"/>
  <c r="O85" i="2"/>
  <c r="R85" i="2"/>
  <c r="O22" i="2"/>
  <c r="R22" i="2"/>
  <c r="O27" i="2"/>
  <c r="R27" i="2"/>
  <c r="O38" i="2"/>
  <c r="R38" i="2"/>
  <c r="O43" i="2"/>
  <c r="R43" i="2"/>
  <c r="O54" i="2"/>
  <c r="R54" i="2"/>
  <c r="O59" i="2"/>
  <c r="R59" i="2"/>
  <c r="O70" i="2"/>
  <c r="R70" i="2"/>
  <c r="O75" i="2"/>
  <c r="R75" i="2"/>
  <c r="O86" i="2"/>
  <c r="R86" i="2"/>
  <c r="O91" i="2"/>
  <c r="R91" i="2"/>
  <c r="O23" i="2"/>
  <c r="R23" i="2"/>
  <c r="O34" i="2"/>
  <c r="R34" i="2"/>
  <c r="O39" i="2"/>
  <c r="R39" i="2"/>
  <c r="O50" i="2"/>
  <c r="R50" i="2"/>
  <c r="O55" i="2"/>
  <c r="R55" i="2"/>
  <c r="O66" i="2"/>
  <c r="R66" i="2"/>
  <c r="O71" i="2"/>
  <c r="R71" i="2"/>
  <c r="O82" i="2"/>
  <c r="R82" i="2"/>
  <c r="O87" i="2"/>
  <c r="R87" i="2"/>
  <c r="O24" i="2"/>
  <c r="R24" i="2"/>
  <c r="O29" i="2"/>
  <c r="R29" i="2"/>
  <c r="O40" i="2"/>
  <c r="R40" i="2"/>
  <c r="O45" i="2"/>
  <c r="R45" i="2"/>
  <c r="O56" i="2"/>
  <c r="R56" i="2"/>
  <c r="O61" i="2"/>
  <c r="R61" i="2"/>
  <c r="O72" i="2"/>
  <c r="R72" i="2"/>
  <c r="O77" i="2"/>
  <c r="R77" i="2"/>
  <c r="O88" i="2"/>
  <c r="R88" i="2"/>
  <c r="O93" i="2"/>
  <c r="R93" i="2"/>
  <c r="O30" i="2"/>
  <c r="R30" i="2"/>
  <c r="O35" i="2"/>
  <c r="R35" i="2"/>
  <c r="O46" i="2"/>
  <c r="R46" i="2"/>
  <c r="O51" i="2"/>
  <c r="R51" i="2"/>
  <c r="O62" i="2"/>
  <c r="R62" i="2"/>
  <c r="O67" i="2"/>
  <c r="R67" i="2"/>
  <c r="O78" i="2"/>
  <c r="R78" i="2"/>
  <c r="O83" i="2"/>
  <c r="R83" i="2"/>
  <c r="O26" i="2"/>
  <c r="R26" i="2"/>
  <c r="O31" i="2"/>
  <c r="R31" i="2"/>
  <c r="O42" i="2"/>
  <c r="R42" i="2"/>
  <c r="O47" i="2"/>
  <c r="R47" i="2"/>
  <c r="O58" i="2"/>
  <c r="R58" i="2"/>
  <c r="O63" i="2"/>
  <c r="R63" i="2"/>
  <c r="O74" i="2"/>
  <c r="R74" i="2"/>
  <c r="O79" i="2"/>
  <c r="R79" i="2"/>
  <c r="O90" i="2"/>
  <c r="R90" i="2"/>
  <c r="O44" i="2"/>
  <c r="R44" i="2"/>
  <c r="O65" i="2"/>
  <c r="R65" i="2"/>
  <c r="O25" i="2"/>
  <c r="R25" i="2"/>
  <c r="O68" i="2"/>
  <c r="R68" i="2"/>
  <c r="O89" i="2"/>
  <c r="R89" i="2"/>
  <c r="O28" i="2"/>
  <c r="R28" i="2"/>
  <c r="O49" i="2"/>
  <c r="R49" i="2"/>
  <c r="O92" i="2"/>
  <c r="R92" i="2"/>
  <c r="O52" i="2"/>
  <c r="R52" i="2"/>
  <c r="O73" i="2"/>
  <c r="R73" i="2"/>
  <c r="C15" i="2"/>
  <c r="C18" i="2"/>
  <c r="O33" i="2"/>
  <c r="R33" i="2"/>
  <c r="O76" i="2"/>
  <c r="R76" i="2"/>
  <c r="O36" i="2"/>
  <c r="R36" i="2"/>
  <c r="O57" i="2"/>
  <c r="R57" i="2"/>
  <c r="O60" i="2"/>
  <c r="R60" i="2"/>
  <c r="O81" i="2"/>
  <c r="R81" i="2"/>
  <c r="O41" i="2"/>
  <c r="R41" i="2"/>
  <c r="O84" i="2"/>
  <c r="R84" i="2"/>
  <c r="O39" i="1"/>
  <c r="R39" i="1"/>
  <c r="O55" i="1"/>
  <c r="R55" i="1"/>
  <c r="O67" i="1"/>
  <c r="R67" i="1"/>
  <c r="O79" i="1"/>
  <c r="R79" i="1"/>
  <c r="O91" i="1"/>
  <c r="R91" i="1"/>
  <c r="O35" i="1"/>
  <c r="R35" i="1"/>
  <c r="O51" i="1"/>
  <c r="R51" i="1"/>
  <c r="O63" i="1"/>
  <c r="R63" i="1"/>
  <c r="O75" i="1"/>
  <c r="R75" i="1"/>
  <c r="O87" i="1"/>
  <c r="R87" i="1"/>
  <c r="O24" i="1"/>
  <c r="R24" i="1"/>
  <c r="O28" i="1"/>
  <c r="R28" i="1"/>
  <c r="O32" i="1"/>
  <c r="R32" i="1"/>
  <c r="O36" i="1"/>
  <c r="R36" i="1"/>
  <c r="O40" i="1"/>
  <c r="R40" i="1"/>
  <c r="O44" i="1"/>
  <c r="R44" i="1"/>
  <c r="O48" i="1"/>
  <c r="R48" i="1"/>
  <c r="O52" i="1"/>
  <c r="R52" i="1"/>
  <c r="O56" i="1"/>
  <c r="R56" i="1"/>
  <c r="O60" i="1"/>
  <c r="R60" i="1"/>
  <c r="O64" i="1"/>
  <c r="R64" i="1"/>
  <c r="O68" i="1"/>
  <c r="R68" i="1"/>
  <c r="O72" i="1"/>
  <c r="R72" i="1"/>
  <c r="O76" i="1"/>
  <c r="R76" i="1"/>
  <c r="O80" i="1"/>
  <c r="R80" i="1"/>
  <c r="O84" i="1"/>
  <c r="R84" i="1"/>
  <c r="O88" i="1"/>
  <c r="R88" i="1"/>
  <c r="O92" i="1"/>
  <c r="R92" i="1"/>
  <c r="O21" i="1"/>
  <c r="R21" i="1"/>
  <c r="O25" i="1"/>
  <c r="R25" i="1"/>
  <c r="O29" i="1"/>
  <c r="R29" i="1"/>
  <c r="O33" i="1"/>
  <c r="R33" i="1"/>
  <c r="O37" i="1"/>
  <c r="R37" i="1"/>
  <c r="O41" i="1"/>
  <c r="R41" i="1"/>
  <c r="O45" i="1"/>
  <c r="R45" i="1"/>
  <c r="O49" i="1"/>
  <c r="R49" i="1"/>
  <c r="O53" i="1"/>
  <c r="R53" i="1"/>
  <c r="O57" i="1"/>
  <c r="R57" i="1"/>
  <c r="O61" i="1"/>
  <c r="R61" i="1"/>
  <c r="O65" i="1"/>
  <c r="R65" i="1"/>
  <c r="O69" i="1"/>
  <c r="R69" i="1"/>
  <c r="O73" i="1"/>
  <c r="R73" i="1"/>
  <c r="O77" i="1"/>
  <c r="R77" i="1"/>
  <c r="O81" i="1"/>
  <c r="R81" i="1"/>
  <c r="O85" i="1"/>
  <c r="R85" i="1"/>
  <c r="O89" i="1"/>
  <c r="R89" i="1"/>
  <c r="O93" i="1"/>
  <c r="R93" i="1"/>
  <c r="O22" i="1"/>
  <c r="R22" i="1"/>
  <c r="O26" i="1"/>
  <c r="R26" i="1"/>
  <c r="O30" i="1"/>
  <c r="R30" i="1"/>
  <c r="O34" i="1"/>
  <c r="R34" i="1"/>
  <c r="O38" i="1"/>
  <c r="R38" i="1"/>
  <c r="O42" i="1"/>
  <c r="R42" i="1"/>
  <c r="O46" i="1"/>
  <c r="R46" i="1"/>
  <c r="O50" i="1"/>
  <c r="R50" i="1"/>
  <c r="O54" i="1"/>
  <c r="R54" i="1"/>
  <c r="O58" i="1"/>
  <c r="R58" i="1"/>
  <c r="O62" i="1"/>
  <c r="R62" i="1"/>
  <c r="O66" i="1"/>
  <c r="R66" i="1"/>
  <c r="O70" i="1"/>
  <c r="R70" i="1"/>
  <c r="O74" i="1"/>
  <c r="R74" i="1"/>
  <c r="O78" i="1"/>
  <c r="R78" i="1"/>
  <c r="O82" i="1"/>
  <c r="R82" i="1"/>
  <c r="O86" i="1"/>
  <c r="R86" i="1"/>
  <c r="O90" i="1"/>
  <c r="R90" i="1"/>
  <c r="O94" i="1"/>
  <c r="R94" i="1"/>
  <c r="C15" i="1"/>
  <c r="C18" i="1"/>
  <c r="O23" i="1"/>
  <c r="R23" i="1"/>
  <c r="O27" i="1"/>
  <c r="R27" i="1"/>
  <c r="O31" i="1"/>
  <c r="R31" i="1"/>
  <c r="O43" i="1"/>
  <c r="R43" i="1"/>
  <c r="O47" i="1"/>
  <c r="R47" i="1"/>
  <c r="O59" i="1"/>
  <c r="R59" i="1"/>
  <c r="O71" i="1"/>
  <c r="R71" i="1"/>
  <c r="O83" i="1"/>
  <c r="R83" i="1"/>
  <c r="C14" i="2"/>
  <c r="C14" i="1"/>
  <c r="S26" i="1"/>
  <c r="W25" i="1"/>
  <c r="X25" i="1"/>
  <c r="W26" i="1"/>
  <c r="X26" i="1"/>
  <c r="S27" i="1"/>
  <c r="W27" i="1"/>
  <c r="X27" i="1"/>
  <c r="S28" i="1"/>
  <c r="S29" i="1"/>
  <c r="W28" i="1"/>
  <c r="X28" i="1"/>
  <c r="S30" i="1"/>
  <c r="W29" i="1"/>
  <c r="X29" i="1"/>
  <c r="W30" i="1"/>
  <c r="X30" i="1"/>
  <c r="S31" i="1"/>
  <c r="W31" i="1"/>
  <c r="X31" i="1"/>
  <c r="S32" i="1"/>
  <c r="W32" i="1"/>
  <c r="X32" i="1"/>
  <c r="S33" i="1"/>
  <c r="S34" i="1"/>
  <c r="W33" i="1"/>
  <c r="X33" i="1"/>
  <c r="S35" i="1"/>
  <c r="W35" i="1"/>
  <c r="X35" i="1"/>
  <c r="W34" i="1"/>
  <c r="X34" i="1"/>
  <c r="C11" i="3"/>
  <c r="C12" i="3"/>
  <c r="E16" i="5" l="1"/>
  <c r="E71" i="5"/>
  <c r="E88" i="5"/>
  <c r="E23" i="5"/>
  <c r="E46" i="5"/>
  <c r="E80" i="5"/>
  <c r="E38" i="5"/>
  <c r="F59" i="3"/>
  <c r="G59" i="3" s="1"/>
  <c r="F79" i="3"/>
  <c r="G79" i="3" s="1"/>
  <c r="I79" i="3" s="1"/>
  <c r="O97" i="3"/>
  <c r="R97" i="3" s="1"/>
  <c r="E54" i="5"/>
  <c r="E77" i="5"/>
  <c r="E28" i="5"/>
  <c r="E42" i="5"/>
  <c r="E90" i="5"/>
  <c r="E61" i="5"/>
  <c r="E73" i="5"/>
  <c r="E35" i="5"/>
  <c r="E53" i="5"/>
  <c r="I51" i="3"/>
  <c r="R51" i="3"/>
  <c r="I43" i="3"/>
  <c r="R43" i="3"/>
  <c r="R34" i="3"/>
  <c r="I34" i="3"/>
  <c r="I68" i="3"/>
  <c r="R68" i="3"/>
  <c r="I59" i="3"/>
  <c r="R59" i="3"/>
  <c r="R26" i="3"/>
  <c r="I26" i="3"/>
  <c r="E11" i="5"/>
  <c r="E51" i="5"/>
  <c r="E66" i="5"/>
  <c r="E83" i="5"/>
  <c r="E56" i="5"/>
  <c r="E72" i="5"/>
  <c r="E31" i="5"/>
  <c r="E84" i="5"/>
  <c r="E26" i="5"/>
  <c r="E65" i="5"/>
  <c r="E60" i="5"/>
  <c r="E91" i="5"/>
  <c r="R42" i="3"/>
  <c r="I42" i="3"/>
  <c r="R67" i="3"/>
  <c r="I67" i="3"/>
  <c r="I41" i="3"/>
  <c r="R41" i="3"/>
  <c r="I66" i="3"/>
  <c r="R66" i="3"/>
  <c r="I60" i="3"/>
  <c r="R60" i="3"/>
  <c r="I45" i="3"/>
  <c r="R45" i="3"/>
  <c r="R40" i="3"/>
  <c r="I40" i="3"/>
  <c r="R29" i="3"/>
  <c r="I29" i="3"/>
  <c r="R25" i="3"/>
  <c r="I25" i="3"/>
  <c r="R71" i="3"/>
  <c r="I71" i="3"/>
  <c r="I55" i="3"/>
  <c r="R55" i="3"/>
  <c r="I36" i="3"/>
  <c r="R36" i="3"/>
  <c r="I70" i="3"/>
  <c r="R70" i="3"/>
  <c r="R65" i="3"/>
  <c r="I65" i="3"/>
  <c r="R54" i="3"/>
  <c r="I54" i="3"/>
  <c r="R50" i="3"/>
  <c r="I50" i="3"/>
  <c r="I39" i="3"/>
  <c r="R39" i="3"/>
  <c r="R24" i="3"/>
  <c r="I24" i="3"/>
  <c r="I63" i="3"/>
  <c r="R63" i="3"/>
  <c r="R49" i="3"/>
  <c r="I49" i="3"/>
  <c r="I44" i="3"/>
  <c r="R44" i="3"/>
  <c r="I28" i="3"/>
  <c r="R28" i="3"/>
  <c r="I23" i="3"/>
  <c r="R23" i="3"/>
  <c r="R61" i="3"/>
  <c r="I61" i="3"/>
  <c r="I69" i="3"/>
  <c r="R69" i="3"/>
  <c r="I53" i="3"/>
  <c r="R53" i="3"/>
  <c r="R48" i="3"/>
  <c r="I48" i="3"/>
  <c r="R38" i="3"/>
  <c r="I38" i="3"/>
  <c r="R33" i="3"/>
  <c r="I33" i="3"/>
  <c r="I22" i="3"/>
  <c r="R22" i="3"/>
  <c r="R62" i="3"/>
  <c r="I62" i="3"/>
  <c r="I58" i="3"/>
  <c r="R58" i="3"/>
  <c r="I47" i="3"/>
  <c r="R47" i="3"/>
  <c r="R32" i="3"/>
  <c r="I32" i="3"/>
  <c r="I27" i="3"/>
  <c r="R27" i="3"/>
  <c r="R64" i="3"/>
  <c r="I64" i="3"/>
  <c r="R56" i="3"/>
  <c r="I56" i="3"/>
  <c r="R46" i="3"/>
  <c r="I46" i="3"/>
  <c r="R30" i="3"/>
  <c r="I30" i="3"/>
  <c r="R57" i="3"/>
  <c r="I57" i="3"/>
  <c r="I52" i="3"/>
  <c r="R52" i="3"/>
  <c r="R37" i="3"/>
  <c r="I37" i="3"/>
  <c r="I31" i="3"/>
  <c r="R31" i="3"/>
  <c r="R21" i="3"/>
  <c r="I21" i="3"/>
  <c r="F15" i="3"/>
  <c r="O103" i="3"/>
  <c r="R103" i="3" s="1"/>
  <c r="O104" i="3"/>
  <c r="R104" i="3" s="1"/>
  <c r="O95" i="3"/>
  <c r="R95" i="3" s="1"/>
  <c r="O107" i="3"/>
  <c r="R107" i="3" s="1"/>
  <c r="O80" i="3"/>
  <c r="R80" i="3" s="1"/>
  <c r="O108" i="3"/>
  <c r="R108" i="3" s="1"/>
  <c r="O85" i="3"/>
  <c r="R85" i="3" s="1"/>
  <c r="O109" i="3"/>
  <c r="R109" i="3" s="1"/>
  <c r="O86" i="3"/>
  <c r="R86" i="3" s="1"/>
  <c r="O101" i="3"/>
  <c r="R101" i="3" s="1"/>
  <c r="O102" i="3"/>
  <c r="R102" i="3" s="1"/>
  <c r="C15" i="3"/>
  <c r="O83" i="3"/>
  <c r="R83" i="3" s="1"/>
  <c r="O106" i="3"/>
  <c r="R106" i="3" s="1"/>
  <c r="O84" i="3"/>
  <c r="R84" i="3" s="1"/>
  <c r="O73" i="3"/>
  <c r="R73" i="3" s="1"/>
  <c r="O89" i="3"/>
  <c r="R89" i="3" s="1"/>
  <c r="O74" i="3"/>
  <c r="R74" i="3" s="1"/>
  <c r="O90" i="3"/>
  <c r="R90" i="3" s="1"/>
  <c r="O99" i="3"/>
  <c r="R99" i="3" s="1"/>
  <c r="O100" i="3"/>
  <c r="R100" i="3" s="1"/>
  <c r="O111" i="3"/>
  <c r="R111" i="3" s="1"/>
  <c r="O87" i="3"/>
  <c r="R87" i="3" s="1"/>
  <c r="O72" i="3"/>
  <c r="R72" i="3" s="1"/>
  <c r="O88" i="3"/>
  <c r="R88" i="3" s="1"/>
  <c r="O77" i="3"/>
  <c r="R77" i="3" s="1"/>
  <c r="O93" i="3"/>
  <c r="R93" i="3" s="1"/>
  <c r="O78" i="3"/>
  <c r="R78" i="3" s="1"/>
  <c r="O94" i="3"/>
  <c r="R94" i="3" s="1"/>
  <c r="O105" i="3"/>
  <c r="R105" i="3" s="1"/>
  <c r="O96" i="3"/>
  <c r="R96" i="3" s="1"/>
  <c r="O98" i="3"/>
  <c r="R98" i="3" s="1"/>
  <c r="O75" i="3"/>
  <c r="R75" i="3" s="1"/>
  <c r="O91" i="3"/>
  <c r="R91" i="3" s="1"/>
  <c r="O76" i="3"/>
  <c r="R76" i="3" s="1"/>
  <c r="O92" i="3"/>
  <c r="R92" i="3" s="1"/>
  <c r="O81" i="3"/>
  <c r="R81" i="3" s="1"/>
  <c r="O110" i="3"/>
  <c r="R110" i="3" s="1"/>
  <c r="O82" i="3"/>
  <c r="R82" i="3" s="1"/>
  <c r="C16" i="3"/>
  <c r="D18" i="3" s="1"/>
  <c r="O79" i="3" l="1"/>
  <c r="R79" i="3" s="1"/>
  <c r="R16" i="3" s="1"/>
  <c r="F16" i="3"/>
  <c r="F18" i="3" s="1"/>
  <c r="C18" i="3"/>
  <c r="R15" i="3" l="1"/>
  <c r="R17" i="3" s="1"/>
  <c r="F17" i="3"/>
</calcChain>
</file>

<file path=xl/sharedStrings.xml><?xml version="1.0" encoding="utf-8"?>
<sst xmlns="http://schemas.openxmlformats.org/spreadsheetml/2006/main" count="1699" uniqueCount="396">
  <si>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</si>
  <si>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</si>
  <si>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</si>
  <si>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</si>
  <si>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</si>
  <si>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</si>
  <si>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</si>
  <si>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</si>
  <si>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</si>
  <si>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</si>
  <si>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</si>
  <si>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</si>
  <si>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</si>
  <si>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</si>
  <si>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</si>
  <si>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</si>
  <si>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</si>
  <si>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</si>
  <si>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</si>
  <si>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S1</t>
  </si>
  <si>
    <t>S2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</si>
  <si>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</si>
  <si>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</si>
  <si>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</si>
  <si>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</si>
  <si>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</si>
  <si>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</si>
  <si>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</si>
  <si>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</si>
  <si>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</si>
  <si>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</si>
  <si>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</si>
  <si>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DW Dra</t>
  </si>
  <si>
    <t>Locher K</t>
  </si>
  <si>
    <t>BBSAG Bull.73</t>
  </si>
  <si>
    <t>B</t>
  </si>
  <si>
    <t>Elias D</t>
  </si>
  <si>
    <t>BBSAG Bull.74</t>
  </si>
  <si>
    <t>S</t>
  </si>
  <si>
    <t>BBSAG Bull.84</t>
  </si>
  <si>
    <t>BBSAG Bull.75</t>
  </si>
  <si>
    <t>BBSAG Bull.76</t>
  </si>
  <si>
    <t>BBSAG Bull.77</t>
  </si>
  <si>
    <t>BBSAG Bull.78</t>
  </si>
  <si>
    <t>BBSAG Bull.79</t>
  </si>
  <si>
    <t>BBSAG Bull.80</t>
  </si>
  <si>
    <t>BBSAG Bull.81</t>
  </si>
  <si>
    <t>BBSAG Bull.82</t>
  </si>
  <si>
    <t>BBSAG Bull.83</t>
  </si>
  <si>
    <t>BBSAG Bull.85</t>
  </si>
  <si>
    <t>BBSAG Bull.86</t>
  </si>
  <si>
    <t>BBSAG Bull.87</t>
  </si>
  <si>
    <t>BBSAG Bull.88</t>
  </si>
  <si>
    <t>BBSAG Bull.89</t>
  </si>
  <si>
    <t>BBSAG Bull.90</t>
  </si>
  <si>
    <t>BBSAG Bull.91</t>
  </si>
  <si>
    <t>BBSAG Bull.92</t>
  </si>
  <si>
    <t>BBSAG Bull.93</t>
  </si>
  <si>
    <t>BBSAG Bull.94</t>
  </si>
  <si>
    <t>BBSAG Bull.96</t>
  </si>
  <si>
    <t>BBSAG Bull.97</t>
  </si>
  <si>
    <t>BBSAG Bull.98</t>
  </si>
  <si>
    <t>BBSAG Bull.99</t>
  </si>
  <si>
    <t>BBSAG Bull.100</t>
  </si>
  <si>
    <t>BBSAG Bull.101</t>
  </si>
  <si>
    <t>BBSAG Bull.103</t>
  </si>
  <si>
    <t>BBSAG Bull.104</t>
  </si>
  <si>
    <t>BBSAG Bull.106</t>
  </si>
  <si>
    <t>BBSAG Bull.107</t>
  </si>
  <si>
    <t>BBSAG Bull.108</t>
  </si>
  <si>
    <t>BBSAG Bull.109</t>
  </si>
  <si>
    <t>BBSAG Bull.110</t>
  </si>
  <si>
    <t>BBSAG Bull.111</t>
  </si>
  <si>
    <t>BBSAG Bull.112</t>
  </si>
  <si>
    <t>BBSAG Bull.114</t>
  </si>
  <si>
    <t>BBSAG Bull.115</t>
  </si>
  <si>
    <t>BBSAG Bull.117</t>
  </si>
  <si>
    <t>Locher Kurt</t>
  </si>
  <si>
    <t>BBSAG Bull.118</t>
  </si>
  <si>
    <t>P =</t>
  </si>
  <si>
    <t>cycle</t>
  </si>
  <si>
    <t>HJDo =</t>
  </si>
  <si>
    <t>Eccentric orbit?</t>
  </si>
  <si>
    <t>See page C</t>
  </si>
  <si>
    <t>IBVS 5543</t>
  </si>
  <si>
    <t>I</t>
  </si>
  <si>
    <t>II</t>
  </si>
  <si>
    <t xml:space="preserve">EA/SD     </t>
  </si>
  <si>
    <t>ToMcat period</t>
  </si>
  <si>
    <t>Too many secondary minima -- likely double the period</t>
  </si>
  <si>
    <t>Count</t>
  </si>
  <si>
    <t>RMS dev'n =</t>
  </si>
  <si>
    <r>
      <t>diff</t>
    </r>
    <r>
      <rPr>
        <b/>
        <vertAlign val="superscript"/>
        <sz val="10"/>
        <rFont val="Arial"/>
        <family val="2"/>
      </rPr>
      <t>2</t>
    </r>
  </si>
  <si>
    <t># of data points:</t>
  </si>
  <si>
    <t>IBVS 5731</t>
  </si>
  <si>
    <t>IBVS 5438</t>
  </si>
  <si>
    <t>DW Dra / ??</t>
  </si>
  <si>
    <t>My time zone &gt;&gt;&gt;&gt;&gt;</t>
  </si>
  <si>
    <t>(PST=8, PDT=MDT=7, MDT=CST=6, etc.)</t>
  </si>
  <si>
    <t>JD today</t>
  </si>
  <si>
    <t>New Cycle</t>
  </si>
  <si>
    <t>IBVS 5781</t>
  </si>
  <si>
    <t>Start of linear fit &gt;&gt;&gt;&gt;&gt;&gt;&gt;&gt;&gt;&gt;&gt;&gt;&gt;&gt;&gt;&gt;&gt;&gt;&gt;&gt;&gt;</t>
  </si>
  <si>
    <t>Add cycle</t>
  </si>
  <si>
    <t>Old Cycle</t>
  </si>
  <si>
    <t>IBVS 6010</t>
  </si>
  <si>
    <t>OEJV 0003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</si>
  <si>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</si>
  <si>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</si>
  <si>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</si>
  <si>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</si>
  <si>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</si>
  <si>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</si>
  <si>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</si>
  <si>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</si>
  <si>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</si>
  <si>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</si>
  <si>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</si>
  <si>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2445887.472 </t>
  </si>
  <si>
    <t> 05.07.1984 23:19 </t>
  </si>
  <si>
    <t> -0.015 </t>
  </si>
  <si>
    <t>V </t>
  </si>
  <si>
    <t> K.Locher </t>
  </si>
  <si>
    <t> BBS 73 </t>
  </si>
  <si>
    <t>2445892.370 </t>
  </si>
  <si>
    <t> 10.07.1984 20:52 </t>
  </si>
  <si>
    <t> -0.023 </t>
  </si>
  <si>
    <t> D.Elias </t>
  </si>
  <si>
    <t>2445892.375 </t>
  </si>
  <si>
    <t> 10.07.1984 21:00 </t>
  </si>
  <si>
    <t> -0.018 </t>
  </si>
  <si>
    <t>2445898.505 </t>
  </si>
  <si>
    <t> 17.07.1984 00:07 </t>
  </si>
  <si>
    <t> -0.020 </t>
  </si>
  <si>
    <t>2445914.442 </t>
  </si>
  <si>
    <t> 01.08.1984 22:36 </t>
  </si>
  <si>
    <t> -0.025 </t>
  </si>
  <si>
    <t>2445919.352 </t>
  </si>
  <si>
    <t> 06.08.1984 20:26 </t>
  </si>
  <si>
    <t> -0.021 </t>
  </si>
  <si>
    <t>2445920.576 </t>
  </si>
  <si>
    <t> 08.08.1984 01:49 </t>
  </si>
  <si>
    <t>2445931.606 </t>
  </si>
  <si>
    <t> 19.08.1984 02:32 </t>
  </si>
  <si>
    <t> -0.030 </t>
  </si>
  <si>
    <t>2445941.428 </t>
  </si>
  <si>
    <t> 28.08.1984 22:16 </t>
  </si>
  <si>
    <t> -0.019 </t>
  </si>
  <si>
    <t>2445946.332 </t>
  </si>
  <si>
    <t> 02.09.1984 19:58 </t>
  </si>
  <si>
    <t> BBS 74 </t>
  </si>
  <si>
    <t>2445957.362 </t>
  </si>
  <si>
    <t> 13.09.1984 20:41 </t>
  </si>
  <si>
    <t> -0.028 </t>
  </si>
  <si>
    <t>2445995.387 </t>
  </si>
  <si>
    <t> 21.10.1984 21:17 </t>
  </si>
  <si>
    <t>2446007.647 </t>
  </si>
  <si>
    <t> 03.11.1984 03:31 </t>
  </si>
  <si>
    <t> -0.024 </t>
  </si>
  <si>
    <t>2446033.407 </t>
  </si>
  <si>
    <t> 28.11.1984 21:46 </t>
  </si>
  <si>
    <t> -0.017 </t>
  </si>
  <si>
    <t>2446039.530 </t>
  </si>
  <si>
    <t> 05.12.1984 00:43 </t>
  </si>
  <si>
    <t> -0.026 </t>
  </si>
  <si>
    <t> BBS 75 </t>
  </si>
  <si>
    <t>2446054.250 </t>
  </si>
  <si>
    <t> 19.12.1984 18:00 </t>
  </si>
  <si>
    <t>2446148.667 </t>
  </si>
  <si>
    <t> 24.03.1985 04:00 </t>
  </si>
  <si>
    <t> -0.035 </t>
  </si>
  <si>
    <t> BBS 76 </t>
  </si>
  <si>
    <t>2446180.550 </t>
  </si>
  <si>
    <t> 25.04.1985 01:12 </t>
  </si>
  <si>
    <t> -0.038 </t>
  </si>
  <si>
    <t>2446201.411 </t>
  </si>
  <si>
    <t> 15.05.1985 21:51 </t>
  </si>
  <si>
    <t> BBS 77 </t>
  </si>
  <si>
    <t>2446212.443 </t>
  </si>
  <si>
    <t> 26.05.1985 22:37 </t>
  </si>
  <si>
    <t>2446299.518 </t>
  </si>
  <si>
    <t> 22.08.1985 00:25 </t>
  </si>
  <si>
    <t> -0.027 </t>
  </si>
  <si>
    <t> BBS 78 </t>
  </si>
  <si>
    <t>2446320.382 </t>
  </si>
  <si>
    <t> 11.09.1985 21:10 </t>
  </si>
  <si>
    <t> -0.011 </t>
  </si>
  <si>
    <t>2446325.296 </t>
  </si>
  <si>
    <t> 16.09.1985 19:06 </t>
  </si>
  <si>
    <t> -0.002 </t>
  </si>
  <si>
    <t>2446326.501 </t>
  </si>
  <si>
    <t> 18.09.1985 00:01 </t>
  </si>
  <si>
    <t>2446331.401 </t>
  </si>
  <si>
    <t> 22.09.1985 21:37 </t>
  </si>
  <si>
    <t> -0.029 </t>
  </si>
  <si>
    <t>2446332.632 </t>
  </si>
  <si>
    <t> 24.09.1985 03:10 </t>
  </si>
  <si>
    <t>2446342.434 </t>
  </si>
  <si>
    <t> 03.10.1985 22:24 </t>
  </si>
  <si>
    <t> -0.033 </t>
  </si>
  <si>
    <t>2446412.337 </t>
  </si>
  <si>
    <t> 12.12.1985 20:05 </t>
  </si>
  <si>
    <t> BBS 79 </t>
  </si>
  <si>
    <t>2446434.419 </t>
  </si>
  <si>
    <t> 03.01.1986 22:03 </t>
  </si>
  <si>
    <t>2446451.607 </t>
  </si>
  <si>
    <t> 21.01.1986 02:34 </t>
  </si>
  <si>
    <t> -0.007 </t>
  </si>
  <si>
    <t>2446597.525 </t>
  </si>
  <si>
    <t> 16.06.1986 00:36 </t>
  </si>
  <si>
    <t> BBS 80 </t>
  </si>
  <si>
    <t>2446613.470 </t>
  </si>
  <si>
    <t> 01.07.1986 23:16 </t>
  </si>
  <si>
    <t>2446624.509 </t>
  </si>
  <si>
    <t> 13.07.1986 00:12 </t>
  </si>
  <si>
    <t>2446651.481 </t>
  </si>
  <si>
    <t> 08.08.1986 23:32 </t>
  </si>
  <si>
    <t> BBS 81 </t>
  </si>
  <si>
    <t>2446678.467 </t>
  </si>
  <si>
    <t> 04.09.1986 23:12 </t>
  </si>
  <si>
    <t>2446759.426 </t>
  </si>
  <si>
    <t> 24.11.1986 22:13 </t>
  </si>
  <si>
    <t> -0.004 </t>
  </si>
  <si>
    <t> BBS 82 </t>
  </si>
  <si>
    <t>2446760.633 </t>
  </si>
  <si>
    <t> 26.11.1986 03:11 </t>
  </si>
  <si>
    <t>2446863.649 </t>
  </si>
  <si>
    <t> 09.03.1987 03:34 </t>
  </si>
  <si>
    <t> -0.022 </t>
  </si>
  <si>
    <t> BBS 83 </t>
  </si>
  <si>
    <t>2446917.605 </t>
  </si>
  <si>
    <t> 02.05.1987 02:31 </t>
  </si>
  <si>
    <t>2446938.446 </t>
  </si>
  <si>
    <t> 22.05.1987 22:42 </t>
  </si>
  <si>
    <t> BBS 84 </t>
  </si>
  <si>
    <t>2447008.356 </t>
  </si>
  <si>
    <t> 31.07.1987 20:32 </t>
  </si>
  <si>
    <t>2447030.430 </t>
  </si>
  <si>
    <t> 22.08.1987 22:19 </t>
  </si>
  <si>
    <t> BBS 85 </t>
  </si>
  <si>
    <t>2447078.274 </t>
  </si>
  <si>
    <t> 09.10.1987 18:34 </t>
  </si>
  <si>
    <t> -0.010 </t>
  </si>
  <si>
    <t> BBS 86 </t>
  </si>
  <si>
    <t>2447170.244 </t>
  </si>
  <si>
    <t> 09.01.1988 17:51 </t>
  </si>
  <si>
    <t> BBS 87 </t>
  </si>
  <si>
    <t>2447296.560 </t>
  </si>
  <si>
    <t> 15.05.1988 01:26 </t>
  </si>
  <si>
    <t> -0.016 </t>
  </si>
  <si>
    <t> BBS 88 </t>
  </si>
  <si>
    <t>2447350.505 </t>
  </si>
  <si>
    <t> 08.07.1988 00:07 </t>
  </si>
  <si>
    <t> -0.031 </t>
  </si>
  <si>
    <t> BBS 89 </t>
  </si>
  <si>
    <t>2447458.433 </t>
  </si>
  <si>
    <t> 23.10.1988 22:23 </t>
  </si>
  <si>
    <t> BBS 90 </t>
  </si>
  <si>
    <t>2447555.316 </t>
  </si>
  <si>
    <t> 28.01.1989 19:35 </t>
  </si>
  <si>
    <t> BBS 91 </t>
  </si>
  <si>
    <t>2447713.525 </t>
  </si>
  <si>
    <t> 06.07.1989 00:36 </t>
  </si>
  <si>
    <t> -0.014 </t>
  </si>
  <si>
    <t> BBS 92 </t>
  </si>
  <si>
    <t>2447826.343 </t>
  </si>
  <si>
    <t> 26.10.1989 20:13 </t>
  </si>
  <si>
    <t> BBS 93 </t>
  </si>
  <si>
    <t>2447940.395 </t>
  </si>
  <si>
    <t> 17.02.1990 21:28 </t>
  </si>
  <si>
    <t> BBS 94 </t>
  </si>
  <si>
    <t>2448147.648 </t>
  </si>
  <si>
    <t> 13.09.1990 03:33 </t>
  </si>
  <si>
    <t> BBS 96 </t>
  </si>
  <si>
    <t>2448346.318 </t>
  </si>
  <si>
    <t> 30.03.1991 19:37 </t>
  </si>
  <si>
    <t> BBS 97 </t>
  </si>
  <si>
    <t>2448390.460 </t>
  </si>
  <si>
    <t> 13.05.1991 23:02 </t>
  </si>
  <si>
    <t> BBS 98 </t>
  </si>
  <si>
    <t>2448606.303 </t>
  </si>
  <si>
    <t> 15.12.1991 19:16 </t>
  </si>
  <si>
    <t> BBS 99 </t>
  </si>
  <si>
    <t>2448683.568 </t>
  </si>
  <si>
    <t> 02.03.1992 01:37 </t>
  </si>
  <si>
    <t> BBS 100 </t>
  </si>
  <si>
    <t>2449041.659 </t>
  </si>
  <si>
    <t> 23.02.1993 03:48 </t>
  </si>
  <si>
    <t> BBS 103 </t>
  </si>
  <si>
    <t>2449176.571 </t>
  </si>
  <si>
    <t> 08.07.1993 01:42 </t>
  </si>
  <si>
    <t> BBS 104 </t>
  </si>
  <si>
    <t>2449474.558 </t>
  </si>
  <si>
    <t> 02.05.1994 01:23 </t>
  </si>
  <si>
    <t> BBS 106 </t>
  </si>
  <si>
    <t>2449604.561 </t>
  </si>
  <si>
    <t> 09.09.1994 01:27 </t>
  </si>
  <si>
    <t> BBS 107 </t>
  </si>
  <si>
    <t>2449777.488 </t>
  </si>
  <si>
    <t> 28.02.1995 23:42 </t>
  </si>
  <si>
    <t> BBS 108 </t>
  </si>
  <si>
    <t>2449842.487 </t>
  </si>
  <si>
    <t> 04.05.1995 23:41 </t>
  </si>
  <si>
    <t> BBS 109 </t>
  </si>
  <si>
    <t>2449983.515 </t>
  </si>
  <si>
    <t> 23.09.1995 00:21 </t>
  </si>
  <si>
    <t> BBS 110 </t>
  </si>
  <si>
    <t>2450157.658 </t>
  </si>
  <si>
    <t> 15.03.1996 03:47 </t>
  </si>
  <si>
    <t> BBS 111 </t>
  </si>
  <si>
    <t>2450210.389 </t>
  </si>
  <si>
    <t> 06.05.1996 21:20 </t>
  </si>
  <si>
    <t> BBS 112 </t>
  </si>
  <si>
    <t>2450390.680 </t>
  </si>
  <si>
    <t> 03.11.1996 04:19 </t>
  </si>
  <si>
    <t> -0.005 </t>
  </si>
  <si>
    <t> BBS 114 </t>
  </si>
  <si>
    <t>2450985.449 </t>
  </si>
  <si>
    <t> 20.06.1998 22:46 </t>
  </si>
  <si>
    <t> BBS 118 </t>
  </si>
  <si>
    <t>2451163.286 </t>
  </si>
  <si>
    <t> 15.12.1998 18:51 </t>
  </si>
  <si>
    <t> BBS 119 </t>
  </si>
  <si>
    <t>2451262.615 </t>
  </si>
  <si>
    <t> 25.03.1999 02:45 </t>
  </si>
  <si>
    <t> -0.013 </t>
  </si>
  <si>
    <t> BBS 120 </t>
  </si>
  <si>
    <t>2451429.406 </t>
  </si>
  <si>
    <t> 07.09.1999 21:44 </t>
  </si>
  <si>
    <t> BBS 121 </t>
  </si>
  <si>
    <t>2451619.501 </t>
  </si>
  <si>
    <t> 16.03.2000 00:01 </t>
  </si>
  <si>
    <t> 0.002 </t>
  </si>
  <si>
    <t> BBS 122 </t>
  </si>
  <si>
    <t>2451673.444 </t>
  </si>
  <si>
    <t> 08.05.2000 22:39 </t>
  </si>
  <si>
    <t> BBS 123 </t>
  </si>
  <si>
    <t>2451841.465 </t>
  </si>
  <si>
    <t> 23.10.2000 23:09 </t>
  </si>
  <si>
    <t> BBS 124 </t>
  </si>
  <si>
    <t>2452074.473 </t>
  </si>
  <si>
    <t> 13.06.2001 23:21 </t>
  </si>
  <si>
    <t> -0.006 </t>
  </si>
  <si>
    <t> BBS 125 </t>
  </si>
  <si>
    <t>2452150.513 </t>
  </si>
  <si>
    <t> 29.08.2001 00:18 </t>
  </si>
  <si>
    <t> -0.000 </t>
  </si>
  <si>
    <t> BBS 126 </t>
  </si>
  <si>
    <t>2452351.653 </t>
  </si>
  <si>
    <t> 18.03.2002 03:40 </t>
  </si>
  <si>
    <t> 0.017 </t>
  </si>
  <si>
    <t> BBS 127 </t>
  </si>
  <si>
    <t>2452426.447 </t>
  </si>
  <si>
    <t> 31.05.2002 22:43 </t>
  </si>
  <si>
    <t> 0.003 </t>
  </si>
  <si>
    <t> BBS 128 </t>
  </si>
  <si>
    <t>2452524.560 </t>
  </si>
  <si>
    <t> 07.09.2002 01:26 </t>
  </si>
  <si>
    <t> 0.007 </t>
  </si>
  <si>
    <t> BBS 129 </t>
  </si>
  <si>
    <t>2452908.412 </t>
  </si>
  <si>
    <t> 25.09.2003 21:53 </t>
  </si>
  <si>
    <t> 0.008 </t>
  </si>
  <si>
    <t> BBS 130 </t>
  </si>
  <si>
    <t>2453239.530 </t>
  </si>
  <si>
    <t> 22.08.2004 00:43 </t>
  </si>
  <si>
    <t>OEJV 0003 </t>
  </si>
  <si>
    <t>2453716.5707 </t>
  </si>
  <si>
    <t> 12.12.2005 01:41 </t>
  </si>
  <si>
    <t> -0.0054 </t>
  </si>
  <si>
    <t>C </t>
  </si>
  <si>
    <t>o</t>
  </si>
  <si>
    <t> Schmidt </t>
  </si>
  <si>
    <t>BAVM 178 </t>
  </si>
  <si>
    <t>2453932.4125 </t>
  </si>
  <si>
    <t> 15.07.2006 21:54 </t>
  </si>
  <si>
    <t> -0.0031 </t>
  </si>
  <si>
    <t> R. Diethelm </t>
  </si>
  <si>
    <t> BBS 133 (=IBVS 5781) </t>
  </si>
  <si>
    <t>2455628.4686 </t>
  </si>
  <si>
    <t> 07.03.2011 23:14 </t>
  </si>
  <si>
    <t> -0.0043 </t>
  </si>
  <si>
    <t>-I</t>
  </si>
  <si>
    <t> F.Agerer </t>
  </si>
  <si>
    <t>BAVM 220 </t>
  </si>
  <si>
    <t>BAD?</t>
  </si>
  <si>
    <t>s5</t>
  </si>
  <si>
    <t>s6</t>
  </si>
  <si>
    <t>s7</t>
  </si>
  <si>
    <t xml:space="preserve">Mag </t>
  </si>
  <si>
    <t>Next ToM-P</t>
  </si>
  <si>
    <t>Next ToM-S</t>
  </si>
  <si>
    <t>14.00-15.50</t>
  </si>
  <si>
    <t>VSX</t>
  </si>
  <si>
    <t>BBSAG</t>
  </si>
  <si>
    <t>BBSAG Bu.73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</si>
</sst>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7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vertAlign val="superscript"/>
      <sz val="10"/>
      <name val="Arial"/>
      <family val="2"/>
    </font>
    <font>
      <b/>
      <sz val="12"/>
      <color indexed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3" fillId="0" borderId="1" applyNumberFormat="0" applyFont="0" applyFill="0" applyAlignment="0" applyProtection="0"/>
  </cellStyleXfs>
  <cellXfs count="7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0" xfId="0" applyFont="1" applyAlignment="1"/>
    <xf numFmtId="0" fontId="9" fillId="0" borderId="0" xfId="0" applyFont="1" applyAlignme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/>
    <xf numFmtId="0" fontId="0" fillId="0" borderId="0" xfId="0">
      <alignment vertical="top"/>
    </xf>
    <xf numFmtId="0" fontId="0" fillId="0" borderId="0" xfId="0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7" fillId="0" borderId="0" xfId="0" applyFont="1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6" fillId="0" borderId="0" xfId="0" applyFont="1">
      <alignment vertical="top"/>
    </xf>
    <xf numFmtId="0" fontId="6" fillId="0" borderId="0" xfId="0" applyFont="1">
      <alignment vertical="top"/>
    </xf>
    <xf numFmtId="0" fontId="15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5" fillId="0" borderId="0" xfId="0" applyFont="1" applyAlignment="1">
      <alignment horizontal="left" vertical="center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8" fillId="0" borderId="0" xfId="0" applyFont="1">
      <alignment vertical="top"/>
    </xf>
    <xf numFmtId="0" fontId="12" fillId="0" borderId="0" xfId="0" applyFont="1" applyAlignment="1">
      <alignment horizontal="left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20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20" fillId="2" borderId="11" xfId="7" applyFill="1" applyBorder="1" applyAlignment="1" applyProtection="1">
      <alignment horizontal="right" vertical="top" wrapText="1"/>
    </xf>
    <xf numFmtId="0" fontId="21" fillId="0" borderId="0" xfId="0" applyFont="1" applyAlignment="1"/>
    <xf numFmtId="0" fontId="21" fillId="0" borderId="0" xfId="0" applyFont="1" applyAlignment="1">
      <alignment horizontal="left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wrapText="1"/>
    </xf>
    <xf numFmtId="0" fontId="21" fillId="0" borderId="0" xfId="0" applyFont="1" applyAlignment="1">
      <alignment horizontal="center"/>
    </xf>
    <xf numFmtId="0" fontId="22" fillId="0" borderId="4" xfId="0" applyFont="1" applyBorder="1" applyAlignment="1">
      <alignment horizontal="center"/>
    </xf>
    <xf numFmtId="0" fontId="24" fillId="0" borderId="14" xfId="0" applyFont="1" applyBorder="1" applyAlignment="1">
      <alignment horizontal="right" vertical="center"/>
    </xf>
    <xf numFmtId="0" fontId="24" fillId="0" borderId="18" xfId="0" applyFont="1" applyBorder="1" applyAlignment="1">
      <alignment horizontal="right" vertical="center"/>
    </xf>
    <xf numFmtId="0" fontId="11" fillId="3" borderId="12" xfId="0" applyFont="1" applyFill="1" applyBorder="1" applyAlignment="1">
      <alignment horizontal="right" vertical="center"/>
    </xf>
    <xf numFmtId="0" fontId="25" fillId="0" borderId="15" xfId="0" applyFont="1" applyBorder="1" applyAlignment="1">
      <alignment horizontal="right" vertical="center"/>
    </xf>
    <xf numFmtId="0" fontId="26" fillId="0" borderId="15" xfId="0" applyFont="1" applyBorder="1" applyAlignment="1">
      <alignment horizontal="right" vertical="center"/>
    </xf>
    <xf numFmtId="0" fontId="11" fillId="3" borderId="13" xfId="0" applyFont="1" applyFill="1" applyBorder="1" applyAlignment="1">
      <alignment horizontal="center" vertical="center"/>
    </xf>
    <xf numFmtId="22" fontId="25" fillId="0" borderId="15" xfId="0" applyNumberFormat="1" applyFont="1" applyBorder="1" applyAlignment="1">
      <alignment horizontal="right" vertical="center"/>
    </xf>
    <xf numFmtId="22" fontId="25" fillId="0" borderId="17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11" fillId="0" borderId="0" xfId="0" applyFont="1" applyAlignment="1"/>
    <xf numFmtId="0" fontId="11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DW Dra - O-C Diagr.</a:t>
            </a:r>
          </a:p>
        </c:rich>
      </c:tx>
      <c:layout>
        <c:manualLayout>
          <c:xMode val="edge"/>
          <c:yMode val="edge"/>
          <c:x val="0.34226804123711341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1340206185567"/>
          <c:y val="0.14984754231036862"/>
          <c:w val="0.76494845360824737"/>
          <c:h val="0.6269131872168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Active!$F$21:$F$986</c:f>
              <c:numCache>
                <c:formatCode>General</c:formatCode>
                <c:ptCount val="966"/>
                <c:pt idx="0">
                  <c:v>-4516</c:v>
                </c:pt>
                <c:pt idx="1">
                  <c:v>-4512</c:v>
                </c:pt>
                <c:pt idx="2">
                  <c:v>-4512</c:v>
                </c:pt>
                <c:pt idx="3">
                  <c:v>-4507</c:v>
                </c:pt>
                <c:pt idx="4">
                  <c:v>-4507</c:v>
                </c:pt>
                <c:pt idx="5">
                  <c:v>-4494</c:v>
                </c:pt>
                <c:pt idx="6">
                  <c:v>-4490</c:v>
                </c:pt>
                <c:pt idx="7">
                  <c:v>-4489</c:v>
                </c:pt>
                <c:pt idx="8">
                  <c:v>-4480</c:v>
                </c:pt>
                <c:pt idx="9">
                  <c:v>-4472</c:v>
                </c:pt>
                <c:pt idx="10">
                  <c:v>-4468</c:v>
                </c:pt>
                <c:pt idx="11">
                  <c:v>-4459</c:v>
                </c:pt>
                <c:pt idx="12">
                  <c:v>-4428</c:v>
                </c:pt>
                <c:pt idx="13">
                  <c:v>-4418</c:v>
                </c:pt>
                <c:pt idx="14">
                  <c:v>-4417.5</c:v>
                </c:pt>
                <c:pt idx="15">
                  <c:v>-4397</c:v>
                </c:pt>
                <c:pt idx="16">
                  <c:v>-4392</c:v>
                </c:pt>
                <c:pt idx="17">
                  <c:v>-4380</c:v>
                </c:pt>
                <c:pt idx="18">
                  <c:v>-4303</c:v>
                </c:pt>
                <c:pt idx="19">
                  <c:v>-4277</c:v>
                </c:pt>
                <c:pt idx="20">
                  <c:v>-4260</c:v>
                </c:pt>
                <c:pt idx="21">
                  <c:v>-4251</c:v>
                </c:pt>
                <c:pt idx="22">
                  <c:v>-4180</c:v>
                </c:pt>
                <c:pt idx="23">
                  <c:v>-4163</c:v>
                </c:pt>
                <c:pt idx="24">
                  <c:v>-4159</c:v>
                </c:pt>
                <c:pt idx="25">
                  <c:v>-4158</c:v>
                </c:pt>
                <c:pt idx="26">
                  <c:v>-4154</c:v>
                </c:pt>
                <c:pt idx="27">
                  <c:v>-4153</c:v>
                </c:pt>
                <c:pt idx="28">
                  <c:v>-4145</c:v>
                </c:pt>
                <c:pt idx="29">
                  <c:v>-4088</c:v>
                </c:pt>
                <c:pt idx="30">
                  <c:v>-4070</c:v>
                </c:pt>
                <c:pt idx="31">
                  <c:v>-4056</c:v>
                </c:pt>
                <c:pt idx="32">
                  <c:v>-3937</c:v>
                </c:pt>
                <c:pt idx="33">
                  <c:v>-3924</c:v>
                </c:pt>
                <c:pt idx="34">
                  <c:v>-3915</c:v>
                </c:pt>
                <c:pt idx="35">
                  <c:v>-3915</c:v>
                </c:pt>
                <c:pt idx="36">
                  <c:v>-3893</c:v>
                </c:pt>
                <c:pt idx="37">
                  <c:v>-3871</c:v>
                </c:pt>
                <c:pt idx="38">
                  <c:v>-3805</c:v>
                </c:pt>
                <c:pt idx="39">
                  <c:v>-3804</c:v>
                </c:pt>
                <c:pt idx="40">
                  <c:v>-3720</c:v>
                </c:pt>
                <c:pt idx="41">
                  <c:v>-3676</c:v>
                </c:pt>
                <c:pt idx="42">
                  <c:v>-3659</c:v>
                </c:pt>
                <c:pt idx="43">
                  <c:v>-3602</c:v>
                </c:pt>
                <c:pt idx="44">
                  <c:v>-3584</c:v>
                </c:pt>
                <c:pt idx="45">
                  <c:v>-3545</c:v>
                </c:pt>
                <c:pt idx="46">
                  <c:v>-3470</c:v>
                </c:pt>
                <c:pt idx="47">
                  <c:v>-3367</c:v>
                </c:pt>
                <c:pt idx="48">
                  <c:v>-3323</c:v>
                </c:pt>
                <c:pt idx="49">
                  <c:v>-3235</c:v>
                </c:pt>
                <c:pt idx="50">
                  <c:v>-3156</c:v>
                </c:pt>
                <c:pt idx="51">
                  <c:v>-3027</c:v>
                </c:pt>
                <c:pt idx="52">
                  <c:v>-2935</c:v>
                </c:pt>
                <c:pt idx="53">
                  <c:v>-2842</c:v>
                </c:pt>
                <c:pt idx="54">
                  <c:v>-2673</c:v>
                </c:pt>
                <c:pt idx="55">
                  <c:v>-2511</c:v>
                </c:pt>
                <c:pt idx="56">
                  <c:v>-2475</c:v>
                </c:pt>
                <c:pt idx="57">
                  <c:v>-2299</c:v>
                </c:pt>
                <c:pt idx="58">
                  <c:v>-2236</c:v>
                </c:pt>
                <c:pt idx="59">
                  <c:v>-2157</c:v>
                </c:pt>
                <c:pt idx="60">
                  <c:v>-1944</c:v>
                </c:pt>
                <c:pt idx="61">
                  <c:v>-1834</c:v>
                </c:pt>
                <c:pt idx="62">
                  <c:v>-1591</c:v>
                </c:pt>
                <c:pt idx="63">
                  <c:v>-1485</c:v>
                </c:pt>
                <c:pt idx="64">
                  <c:v>-1344</c:v>
                </c:pt>
                <c:pt idx="65">
                  <c:v>-1291</c:v>
                </c:pt>
                <c:pt idx="66">
                  <c:v>-1176</c:v>
                </c:pt>
                <c:pt idx="67">
                  <c:v>-1034</c:v>
                </c:pt>
                <c:pt idx="68">
                  <c:v>-991</c:v>
                </c:pt>
                <c:pt idx="69">
                  <c:v>-991</c:v>
                </c:pt>
                <c:pt idx="70">
                  <c:v>-844</c:v>
                </c:pt>
                <c:pt idx="71">
                  <c:v>-668</c:v>
                </c:pt>
                <c:pt idx="72">
                  <c:v>-408</c:v>
                </c:pt>
                <c:pt idx="73">
                  <c:v>-359</c:v>
                </c:pt>
                <c:pt idx="74">
                  <c:v>-214</c:v>
                </c:pt>
                <c:pt idx="75">
                  <c:v>-133</c:v>
                </c:pt>
                <c:pt idx="76">
                  <c:v>0</c:v>
                </c:pt>
                <c:pt idx="77">
                  <c:v>3</c:v>
                </c:pt>
                <c:pt idx="78">
                  <c:v>158</c:v>
                </c:pt>
                <c:pt idx="79">
                  <c:v>202</c:v>
                </c:pt>
                <c:pt idx="80">
                  <c:v>339</c:v>
                </c:pt>
                <c:pt idx="81">
                  <c:v>529</c:v>
                </c:pt>
                <c:pt idx="82">
                  <c:v>591</c:v>
                </c:pt>
                <c:pt idx="83">
                  <c:v>755</c:v>
                </c:pt>
                <c:pt idx="84">
                  <c:v>816</c:v>
                </c:pt>
                <c:pt idx="85">
                  <c:v>896</c:v>
                </c:pt>
                <c:pt idx="86">
                  <c:v>1209</c:v>
                </c:pt>
                <c:pt idx="87">
                  <c:v>1479</c:v>
                </c:pt>
                <c:pt idx="88">
                  <c:v>1868</c:v>
                </c:pt>
                <c:pt idx="89">
                  <c:v>2044</c:v>
                </c:pt>
                <c:pt idx="90">
                  <c:v>3427</c:v>
                </c:pt>
              </c:numCache>
            </c:numRef>
          </c:xVal>
          <c:yVal>
            <c:numRef>
              <c:f>Active!$H$21:$H$986</c:f>
              <c:numCache>
                <c:formatCode>General</c:formatCode>
                <c:ptCount val="966"/>
                <c:pt idx="7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B4-4A02-BD40-4376E13437B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Active!$D$21:$D$986</c:f>
                <c:numCache>
                  <c:formatCode>General</c:formatCode>
                  <c:ptCount val="966"/>
                  <c:pt idx="43">
                    <c:v>0</c:v>
                  </c:pt>
                  <c:pt idx="55">
                    <c:v>5.0000000000000001E-3</c:v>
                  </c:pt>
                  <c:pt idx="56">
                    <c:v>3.0000000000000001E-3</c:v>
                  </c:pt>
                  <c:pt idx="57">
                    <c:v>3.0000000000000001E-3</c:v>
                  </c:pt>
                  <c:pt idx="58">
                    <c:v>3.0000000000000001E-3</c:v>
                  </c:pt>
                  <c:pt idx="59">
                    <c:v>6.0000000000000001E-3</c:v>
                  </c:pt>
                  <c:pt idx="60">
                    <c:v>4.0000000000000001E-3</c:v>
                  </c:pt>
                  <c:pt idx="61">
                    <c:v>3.0000000000000001E-3</c:v>
                  </c:pt>
                  <c:pt idx="63">
                    <c:v>5.0000000000000001E-3</c:v>
                  </c:pt>
                  <c:pt idx="64">
                    <c:v>3.0000000000000001E-3</c:v>
                  </c:pt>
                  <c:pt idx="65">
                    <c:v>4.0000000000000001E-3</c:v>
                  </c:pt>
                  <c:pt idx="66">
                    <c:v>5.0000000000000001E-3</c:v>
                  </c:pt>
                  <c:pt idx="67">
                    <c:v>3.0000000000000001E-3</c:v>
                  </c:pt>
                  <c:pt idx="68">
                    <c:v>2E-3</c:v>
                  </c:pt>
                  <c:pt idx="69">
                    <c:v>2E-3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2">
                    <c:v>3.0000000000000001E-3</c:v>
                  </c:pt>
                  <c:pt idx="73">
                    <c:v>5.0000000000000001E-3</c:v>
                  </c:pt>
                  <c:pt idx="74">
                    <c:v>0</c:v>
                  </c:pt>
                  <c:pt idx="75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6.0000000000000001E-3</c:v>
                  </c:pt>
                  <c:pt idx="86">
                    <c:v>2E-3</c:v>
                  </c:pt>
                  <c:pt idx="87">
                    <c:v>2E-3</c:v>
                  </c:pt>
                  <c:pt idx="88">
                    <c:v>1.9E-3</c:v>
                  </c:pt>
                  <c:pt idx="89">
                    <c:v>6.9999999999999999E-4</c:v>
                  </c:pt>
                  <c:pt idx="90">
                    <c:v>1.6999999999999999E-3</c:v>
                  </c:pt>
                </c:numCache>
              </c:numRef>
            </c:plus>
            <c:minus>
              <c:numRef>
                <c:f>Active!$D$21:$D$986</c:f>
                <c:numCache>
                  <c:formatCode>General</c:formatCode>
                  <c:ptCount val="966"/>
                  <c:pt idx="43">
                    <c:v>0</c:v>
                  </c:pt>
                  <c:pt idx="55">
                    <c:v>5.0000000000000001E-3</c:v>
                  </c:pt>
                  <c:pt idx="56">
                    <c:v>3.0000000000000001E-3</c:v>
                  </c:pt>
                  <c:pt idx="57">
                    <c:v>3.0000000000000001E-3</c:v>
                  </c:pt>
                  <c:pt idx="58">
                    <c:v>3.0000000000000001E-3</c:v>
                  </c:pt>
                  <c:pt idx="59">
                    <c:v>6.0000000000000001E-3</c:v>
                  </c:pt>
                  <c:pt idx="60">
                    <c:v>4.0000000000000001E-3</c:v>
                  </c:pt>
                  <c:pt idx="61">
                    <c:v>3.0000000000000001E-3</c:v>
                  </c:pt>
                  <c:pt idx="63">
                    <c:v>5.0000000000000001E-3</c:v>
                  </c:pt>
                  <c:pt idx="64">
                    <c:v>3.0000000000000001E-3</c:v>
                  </c:pt>
                  <c:pt idx="65">
                    <c:v>4.0000000000000001E-3</c:v>
                  </c:pt>
                  <c:pt idx="66">
                    <c:v>5.0000000000000001E-3</c:v>
                  </c:pt>
                  <c:pt idx="67">
                    <c:v>3.0000000000000001E-3</c:v>
                  </c:pt>
                  <c:pt idx="68">
                    <c:v>2E-3</c:v>
                  </c:pt>
                  <c:pt idx="69">
                    <c:v>2E-3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2">
                    <c:v>3.0000000000000001E-3</c:v>
                  </c:pt>
                  <c:pt idx="73">
                    <c:v>5.0000000000000001E-3</c:v>
                  </c:pt>
                  <c:pt idx="74">
                    <c:v>0</c:v>
                  </c:pt>
                  <c:pt idx="75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6.0000000000000001E-3</c:v>
                  </c:pt>
                  <c:pt idx="86">
                    <c:v>2E-3</c:v>
                  </c:pt>
                  <c:pt idx="87">
                    <c:v>2E-3</c:v>
                  </c:pt>
                  <c:pt idx="88">
                    <c:v>1.9E-3</c:v>
                  </c:pt>
                  <c:pt idx="89">
                    <c:v>6.9999999999999999E-4</c:v>
                  </c:pt>
                  <c:pt idx="90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-4516</c:v>
                </c:pt>
                <c:pt idx="1">
                  <c:v>-4512</c:v>
                </c:pt>
                <c:pt idx="2">
                  <c:v>-4512</c:v>
                </c:pt>
                <c:pt idx="3">
                  <c:v>-4507</c:v>
                </c:pt>
                <c:pt idx="4">
                  <c:v>-4507</c:v>
                </c:pt>
                <c:pt idx="5">
                  <c:v>-4494</c:v>
                </c:pt>
                <c:pt idx="6">
                  <c:v>-4490</c:v>
                </c:pt>
                <c:pt idx="7">
                  <c:v>-4489</c:v>
                </c:pt>
                <c:pt idx="8">
                  <c:v>-4480</c:v>
                </c:pt>
                <c:pt idx="9">
                  <c:v>-4472</c:v>
                </c:pt>
                <c:pt idx="10">
                  <c:v>-4468</c:v>
                </c:pt>
                <c:pt idx="11">
                  <c:v>-4459</c:v>
                </c:pt>
                <c:pt idx="12">
                  <c:v>-4428</c:v>
                </c:pt>
                <c:pt idx="13">
                  <c:v>-4418</c:v>
                </c:pt>
                <c:pt idx="14">
                  <c:v>-4417.5</c:v>
                </c:pt>
                <c:pt idx="15">
                  <c:v>-4397</c:v>
                </c:pt>
                <c:pt idx="16">
                  <c:v>-4392</c:v>
                </c:pt>
                <c:pt idx="17">
                  <c:v>-4380</c:v>
                </c:pt>
                <c:pt idx="18">
                  <c:v>-4303</c:v>
                </c:pt>
                <c:pt idx="19">
                  <c:v>-4277</c:v>
                </c:pt>
                <c:pt idx="20">
                  <c:v>-4260</c:v>
                </c:pt>
                <c:pt idx="21">
                  <c:v>-4251</c:v>
                </c:pt>
                <c:pt idx="22">
                  <c:v>-4180</c:v>
                </c:pt>
                <c:pt idx="23">
                  <c:v>-4163</c:v>
                </c:pt>
                <c:pt idx="24">
                  <c:v>-4159</c:v>
                </c:pt>
                <c:pt idx="25">
                  <c:v>-4158</c:v>
                </c:pt>
                <c:pt idx="26">
                  <c:v>-4154</c:v>
                </c:pt>
                <c:pt idx="27">
                  <c:v>-4153</c:v>
                </c:pt>
                <c:pt idx="28">
                  <c:v>-4145</c:v>
                </c:pt>
                <c:pt idx="29">
                  <c:v>-4088</c:v>
                </c:pt>
                <c:pt idx="30">
                  <c:v>-4070</c:v>
                </c:pt>
                <c:pt idx="31">
                  <c:v>-4056</c:v>
                </c:pt>
                <c:pt idx="32">
                  <c:v>-3937</c:v>
                </c:pt>
                <c:pt idx="33">
                  <c:v>-3924</c:v>
                </c:pt>
                <c:pt idx="34">
                  <c:v>-3915</c:v>
                </c:pt>
                <c:pt idx="35">
                  <c:v>-3915</c:v>
                </c:pt>
                <c:pt idx="36">
                  <c:v>-3893</c:v>
                </c:pt>
                <c:pt idx="37">
                  <c:v>-3871</c:v>
                </c:pt>
                <c:pt idx="38">
                  <c:v>-3805</c:v>
                </c:pt>
                <c:pt idx="39">
                  <c:v>-3804</c:v>
                </c:pt>
                <c:pt idx="40">
                  <c:v>-3720</c:v>
                </c:pt>
                <c:pt idx="41">
                  <c:v>-3676</c:v>
                </c:pt>
                <c:pt idx="42">
                  <c:v>-3659</c:v>
                </c:pt>
                <c:pt idx="43">
                  <c:v>-3602</c:v>
                </c:pt>
                <c:pt idx="44">
                  <c:v>-3584</c:v>
                </c:pt>
                <c:pt idx="45">
                  <c:v>-3545</c:v>
                </c:pt>
                <c:pt idx="46">
                  <c:v>-3470</c:v>
                </c:pt>
                <c:pt idx="47">
                  <c:v>-3367</c:v>
                </c:pt>
                <c:pt idx="48">
                  <c:v>-3323</c:v>
                </c:pt>
                <c:pt idx="49">
                  <c:v>-3235</c:v>
                </c:pt>
                <c:pt idx="50">
                  <c:v>-3156</c:v>
                </c:pt>
                <c:pt idx="51">
                  <c:v>-3027</c:v>
                </c:pt>
                <c:pt idx="52">
                  <c:v>-2935</c:v>
                </c:pt>
                <c:pt idx="53">
                  <c:v>-2842</c:v>
                </c:pt>
                <c:pt idx="54">
                  <c:v>-2673</c:v>
                </c:pt>
                <c:pt idx="55">
                  <c:v>-2511</c:v>
                </c:pt>
                <c:pt idx="56">
                  <c:v>-2475</c:v>
                </c:pt>
                <c:pt idx="57">
                  <c:v>-2299</c:v>
                </c:pt>
                <c:pt idx="58">
                  <c:v>-2236</c:v>
                </c:pt>
                <c:pt idx="59">
                  <c:v>-2157</c:v>
                </c:pt>
                <c:pt idx="60">
                  <c:v>-1944</c:v>
                </c:pt>
                <c:pt idx="61">
                  <c:v>-1834</c:v>
                </c:pt>
                <c:pt idx="62">
                  <c:v>-1591</c:v>
                </c:pt>
                <c:pt idx="63">
                  <c:v>-1485</c:v>
                </c:pt>
                <c:pt idx="64">
                  <c:v>-1344</c:v>
                </c:pt>
                <c:pt idx="65">
                  <c:v>-1291</c:v>
                </c:pt>
                <c:pt idx="66">
                  <c:v>-1176</c:v>
                </c:pt>
                <c:pt idx="67">
                  <c:v>-1034</c:v>
                </c:pt>
                <c:pt idx="68">
                  <c:v>-991</c:v>
                </c:pt>
                <c:pt idx="69">
                  <c:v>-991</c:v>
                </c:pt>
                <c:pt idx="70">
                  <c:v>-844</c:v>
                </c:pt>
                <c:pt idx="71">
                  <c:v>-668</c:v>
                </c:pt>
                <c:pt idx="72">
                  <c:v>-408</c:v>
                </c:pt>
                <c:pt idx="73">
                  <c:v>-359</c:v>
                </c:pt>
                <c:pt idx="74">
                  <c:v>-214</c:v>
                </c:pt>
                <c:pt idx="75">
                  <c:v>-133</c:v>
                </c:pt>
                <c:pt idx="76">
                  <c:v>0</c:v>
                </c:pt>
                <c:pt idx="77">
                  <c:v>3</c:v>
                </c:pt>
                <c:pt idx="78">
                  <c:v>158</c:v>
                </c:pt>
                <c:pt idx="79">
                  <c:v>202</c:v>
                </c:pt>
                <c:pt idx="80">
                  <c:v>339</c:v>
                </c:pt>
                <c:pt idx="81">
                  <c:v>529</c:v>
                </c:pt>
                <c:pt idx="82">
                  <c:v>591</c:v>
                </c:pt>
                <c:pt idx="83">
                  <c:v>755</c:v>
                </c:pt>
                <c:pt idx="84">
                  <c:v>816</c:v>
                </c:pt>
                <c:pt idx="85">
                  <c:v>896</c:v>
                </c:pt>
                <c:pt idx="86">
                  <c:v>1209</c:v>
                </c:pt>
                <c:pt idx="87">
                  <c:v>1479</c:v>
                </c:pt>
                <c:pt idx="88">
                  <c:v>1868</c:v>
                </c:pt>
                <c:pt idx="89">
                  <c:v>2044</c:v>
                </c:pt>
                <c:pt idx="90">
                  <c:v>3427</c:v>
                </c:pt>
              </c:numCache>
            </c:numRef>
          </c:xVal>
          <c:yVal>
            <c:numRef>
              <c:f>Active!$I$21:$I$986</c:f>
              <c:numCache>
                <c:formatCode>General</c:formatCode>
                <c:ptCount val="966"/>
                <c:pt idx="0">
                  <c:v>-1.9400726312596817E-2</c:v>
                </c:pt>
                <c:pt idx="1">
                  <c:v>-2.6847014421946369E-2</c:v>
                </c:pt>
                <c:pt idx="2">
                  <c:v>-2.1847014424565714E-2</c:v>
                </c:pt>
                <c:pt idx="3">
                  <c:v>-2.3654874559724703E-2</c:v>
                </c:pt>
                <c:pt idx="4">
                  <c:v>-2.3654874559724703E-2</c:v>
                </c:pt>
                <c:pt idx="5">
                  <c:v>-2.9355310907703824E-2</c:v>
                </c:pt>
                <c:pt idx="6">
                  <c:v>-2.4801599014608655E-2</c:v>
                </c:pt>
                <c:pt idx="7">
                  <c:v>-2.7163171042047907E-2</c:v>
                </c:pt>
                <c:pt idx="8">
                  <c:v>-3.4417319286148995E-2</c:v>
                </c:pt>
                <c:pt idx="9">
                  <c:v>-2.3309895499551203E-2</c:v>
                </c:pt>
                <c:pt idx="10">
                  <c:v>-2.4756183607678395E-2</c:v>
                </c:pt>
                <c:pt idx="11">
                  <c:v>-3.2010331851779483E-2</c:v>
                </c:pt>
                <c:pt idx="12">
                  <c:v>-2.421906468225643E-2</c:v>
                </c:pt>
                <c:pt idx="13">
                  <c:v>-2.7834784959850367E-2</c:v>
                </c:pt>
                <c:pt idx="15">
                  <c:v>-2.1427797524665948E-2</c:v>
                </c:pt>
                <c:pt idx="16">
                  <c:v>-3.0235657657613046E-2</c:v>
                </c:pt>
                <c:pt idx="17">
                  <c:v>-2.6574521980364807E-2</c:v>
                </c:pt>
                <c:pt idx="18">
                  <c:v>-3.9415568055119365E-2</c:v>
                </c:pt>
                <c:pt idx="19">
                  <c:v>-4.1816440752882045E-2</c:v>
                </c:pt>
                <c:pt idx="20">
                  <c:v>-2.8963165212189779E-2</c:v>
                </c:pt>
                <c:pt idx="21">
                  <c:v>-3.4217313455883414E-2</c:v>
                </c:pt>
                <c:pt idx="22">
                  <c:v>-3.0888927372870967E-2</c:v>
                </c:pt>
                <c:pt idx="23">
                  <c:v>-1.5035651827929541E-2</c:v>
                </c:pt>
                <c:pt idx="24">
                  <c:v>-6.481939934019465E-3</c:v>
                </c:pt>
                <c:pt idx="25">
                  <c:v>-2.7843511961691547E-2</c:v>
                </c:pt>
                <c:pt idx="26">
                  <c:v>-3.3289800070633646E-2</c:v>
                </c:pt>
                <c:pt idx="27">
                  <c:v>-2.8651372100284789E-2</c:v>
                </c:pt>
                <c:pt idx="28">
                  <c:v>-3.7543948310485575E-2</c:v>
                </c:pt>
                <c:pt idx="29">
                  <c:v>-3.7153553850657772E-2</c:v>
                </c:pt>
                <c:pt idx="30">
                  <c:v>-2.9661850327102002E-2</c:v>
                </c:pt>
                <c:pt idx="31">
                  <c:v>-1.0723858707933687E-2</c:v>
                </c:pt>
                <c:pt idx="32">
                  <c:v>-2.9750929912552238E-2</c:v>
                </c:pt>
                <c:pt idx="33">
                  <c:v>-2.7451366266177502E-2</c:v>
                </c:pt>
                <c:pt idx="34">
                  <c:v>-2.5705514512083028E-2</c:v>
                </c:pt>
                <c:pt idx="35">
                  <c:v>-2.5705514512083028E-2</c:v>
                </c:pt>
                <c:pt idx="36">
                  <c:v>-3.3660099099506624E-2</c:v>
                </c:pt>
                <c:pt idx="37">
                  <c:v>-2.761468369862996E-2</c:v>
                </c:pt>
                <c:pt idx="38">
                  <c:v>-8.4784374703303911E-3</c:v>
                </c:pt>
                <c:pt idx="39">
                  <c:v>-2.784000949759502E-2</c:v>
                </c:pt>
                <c:pt idx="40">
                  <c:v>-2.6212059769022744E-2</c:v>
                </c:pt>
                <c:pt idx="41">
                  <c:v>-3.0121228948701173E-2</c:v>
                </c:pt>
                <c:pt idx="42">
                  <c:v>-3.7267953404807486E-2</c:v>
                </c:pt>
                <c:pt idx="43">
                  <c:v>-2.9877558947191574E-2</c:v>
                </c:pt>
                <c:pt idx="44">
                  <c:v>-3.0385855425265618E-2</c:v>
                </c:pt>
                <c:pt idx="45">
                  <c:v>-1.448716448066989E-2</c:v>
                </c:pt>
                <c:pt idx="46">
                  <c:v>-2.1605066503980197E-2</c:v>
                </c:pt>
                <c:pt idx="47">
                  <c:v>-2.0846985280513763E-2</c:v>
                </c:pt>
                <c:pt idx="48">
                  <c:v>-3.5756154466071166E-2</c:v>
                </c:pt>
                <c:pt idx="49">
                  <c:v>-2.757449283672031E-2</c:v>
                </c:pt>
                <c:pt idx="50">
                  <c:v>-2.7138682962686289E-2</c:v>
                </c:pt>
                <c:pt idx="51">
                  <c:v>-1.8781474434945267E-2</c:v>
                </c:pt>
                <c:pt idx="52">
                  <c:v>-2.6046100916573778E-2</c:v>
                </c:pt>
                <c:pt idx="53">
                  <c:v>-2.5672299423604272E-2</c:v>
                </c:pt>
                <c:pt idx="54">
                  <c:v>-2.7777971976320259E-2</c:v>
                </c:pt>
                <c:pt idx="55">
                  <c:v>-2.8352640343655366E-2</c:v>
                </c:pt>
                <c:pt idx="56">
                  <c:v>-3.5369233308301773E-2</c:v>
                </c:pt>
                <c:pt idx="57">
                  <c:v>-3.2005910048610531E-2</c:v>
                </c:pt>
                <c:pt idx="58">
                  <c:v>-2.7784947749751154E-2</c:v>
                </c:pt>
                <c:pt idx="59">
                  <c:v>-2.2349137878336478E-2</c:v>
                </c:pt>
                <c:pt idx="60">
                  <c:v>-3.4363979619229212E-2</c:v>
                </c:pt>
                <c:pt idx="61">
                  <c:v>-2.2136902574857231E-2</c:v>
                </c:pt>
                <c:pt idx="62">
                  <c:v>-4.0998905133164953E-2</c:v>
                </c:pt>
                <c:pt idx="63">
                  <c:v>-3.2325539985322393E-2</c:v>
                </c:pt>
                <c:pt idx="64">
                  <c:v>-2.2307195788016543E-2</c:v>
                </c:pt>
                <c:pt idx="65">
                  <c:v>-2.047051321278559E-2</c:v>
                </c:pt>
                <c:pt idx="66">
                  <c:v>-2.4051296313700732E-2</c:v>
                </c:pt>
                <c:pt idx="67">
                  <c:v>-2.4394524130912032E-2</c:v>
                </c:pt>
                <c:pt idx="68">
                  <c:v>-2.6942121294268873E-2</c:v>
                </c:pt>
                <c:pt idx="69">
                  <c:v>-2.6942121294268873E-2</c:v>
                </c:pt>
                <c:pt idx="70">
                  <c:v>-1.1093209257523995E-2</c:v>
                </c:pt>
                <c:pt idx="71">
                  <c:v>-2.1729886000684928E-2</c:v>
                </c:pt>
                <c:pt idx="72">
                  <c:v>-7.7386130069498904E-3</c:v>
                </c:pt>
                <c:pt idx="73">
                  <c:v>-2.7455642324639484E-2</c:v>
                </c:pt>
                <c:pt idx="74">
                  <c:v>-1.2883586234238464E-2</c:v>
                </c:pt>
                <c:pt idx="75">
                  <c:v>-1.91709204154904E-2</c:v>
                </c:pt>
                <c:pt idx="77">
                  <c:v>-1.3344716076971963E-2</c:v>
                </c:pt>
                <c:pt idx="78">
                  <c:v>-4.3883802572963759E-3</c:v>
                </c:pt>
                <c:pt idx="79">
                  <c:v>-2.1297549435985275E-2</c:v>
                </c:pt>
                <c:pt idx="80">
                  <c:v>-1.1832917138235644E-2</c:v>
                </c:pt>
                <c:pt idx="81">
                  <c:v>-1.2531602253147867E-2</c:v>
                </c:pt>
                <c:pt idx="82">
                  <c:v>-6.9490679234149866E-3</c:v>
                </c:pt>
                <c:pt idx="83">
                  <c:v>9.753119658853393E-3</c:v>
                </c:pt>
                <c:pt idx="84">
                  <c:v>-4.3027739884564653E-3</c:v>
                </c:pt>
                <c:pt idx="85">
                  <c:v>-2.2853614063933492E-4</c:v>
                </c:pt>
                <c:pt idx="87">
                  <c:v>9.7497215028852224E-4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B4-4A02-BD40-4376E13437B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-4516</c:v>
                </c:pt>
                <c:pt idx="1">
                  <c:v>-4512</c:v>
                </c:pt>
                <c:pt idx="2">
                  <c:v>-4512</c:v>
                </c:pt>
                <c:pt idx="3">
                  <c:v>-4507</c:v>
                </c:pt>
                <c:pt idx="4">
                  <c:v>-4507</c:v>
                </c:pt>
                <c:pt idx="5">
                  <c:v>-4494</c:v>
                </c:pt>
                <c:pt idx="6">
                  <c:v>-4490</c:v>
                </c:pt>
                <c:pt idx="7">
                  <c:v>-4489</c:v>
                </c:pt>
                <c:pt idx="8">
                  <c:v>-4480</c:v>
                </c:pt>
                <c:pt idx="9">
                  <c:v>-4472</c:v>
                </c:pt>
                <c:pt idx="10">
                  <c:v>-4468</c:v>
                </c:pt>
                <c:pt idx="11">
                  <c:v>-4459</c:v>
                </c:pt>
                <c:pt idx="12">
                  <c:v>-4428</c:v>
                </c:pt>
                <c:pt idx="13">
                  <c:v>-4418</c:v>
                </c:pt>
                <c:pt idx="14">
                  <c:v>-4417.5</c:v>
                </c:pt>
                <c:pt idx="15">
                  <c:v>-4397</c:v>
                </c:pt>
                <c:pt idx="16">
                  <c:v>-4392</c:v>
                </c:pt>
                <c:pt idx="17">
                  <c:v>-4380</c:v>
                </c:pt>
                <c:pt idx="18">
                  <c:v>-4303</c:v>
                </c:pt>
                <c:pt idx="19">
                  <c:v>-4277</c:v>
                </c:pt>
                <c:pt idx="20">
                  <c:v>-4260</c:v>
                </c:pt>
                <c:pt idx="21">
                  <c:v>-4251</c:v>
                </c:pt>
                <c:pt idx="22">
                  <c:v>-4180</c:v>
                </c:pt>
                <c:pt idx="23">
                  <c:v>-4163</c:v>
                </c:pt>
                <c:pt idx="24">
                  <c:v>-4159</c:v>
                </c:pt>
                <c:pt idx="25">
                  <c:v>-4158</c:v>
                </c:pt>
                <c:pt idx="26">
                  <c:v>-4154</c:v>
                </c:pt>
                <c:pt idx="27">
                  <c:v>-4153</c:v>
                </c:pt>
                <c:pt idx="28">
                  <c:v>-4145</c:v>
                </c:pt>
                <c:pt idx="29">
                  <c:v>-4088</c:v>
                </c:pt>
                <c:pt idx="30">
                  <c:v>-4070</c:v>
                </c:pt>
                <c:pt idx="31">
                  <c:v>-4056</c:v>
                </c:pt>
                <c:pt idx="32">
                  <c:v>-3937</c:v>
                </c:pt>
                <c:pt idx="33">
                  <c:v>-3924</c:v>
                </c:pt>
                <c:pt idx="34">
                  <c:v>-3915</c:v>
                </c:pt>
                <c:pt idx="35">
                  <c:v>-3915</c:v>
                </c:pt>
                <c:pt idx="36">
                  <c:v>-3893</c:v>
                </c:pt>
                <c:pt idx="37">
                  <c:v>-3871</c:v>
                </c:pt>
                <c:pt idx="38">
                  <c:v>-3805</c:v>
                </c:pt>
                <c:pt idx="39">
                  <c:v>-3804</c:v>
                </c:pt>
                <c:pt idx="40">
                  <c:v>-3720</c:v>
                </c:pt>
                <c:pt idx="41">
                  <c:v>-3676</c:v>
                </c:pt>
                <c:pt idx="42">
                  <c:v>-3659</c:v>
                </c:pt>
                <c:pt idx="43">
                  <c:v>-3602</c:v>
                </c:pt>
                <c:pt idx="44">
                  <c:v>-3584</c:v>
                </c:pt>
                <c:pt idx="45">
                  <c:v>-3545</c:v>
                </c:pt>
                <c:pt idx="46">
                  <c:v>-3470</c:v>
                </c:pt>
                <c:pt idx="47">
                  <c:v>-3367</c:v>
                </c:pt>
                <c:pt idx="48">
                  <c:v>-3323</c:v>
                </c:pt>
                <c:pt idx="49">
                  <c:v>-3235</c:v>
                </c:pt>
                <c:pt idx="50">
                  <c:v>-3156</c:v>
                </c:pt>
                <c:pt idx="51">
                  <c:v>-3027</c:v>
                </c:pt>
                <c:pt idx="52">
                  <c:v>-2935</c:v>
                </c:pt>
                <c:pt idx="53">
                  <c:v>-2842</c:v>
                </c:pt>
                <c:pt idx="54">
                  <c:v>-2673</c:v>
                </c:pt>
                <c:pt idx="55">
                  <c:v>-2511</c:v>
                </c:pt>
                <c:pt idx="56">
                  <c:v>-2475</c:v>
                </c:pt>
                <c:pt idx="57">
                  <c:v>-2299</c:v>
                </c:pt>
                <c:pt idx="58">
                  <c:v>-2236</c:v>
                </c:pt>
                <c:pt idx="59">
                  <c:v>-2157</c:v>
                </c:pt>
                <c:pt idx="60">
                  <c:v>-1944</c:v>
                </c:pt>
                <c:pt idx="61">
                  <c:v>-1834</c:v>
                </c:pt>
                <c:pt idx="62">
                  <c:v>-1591</c:v>
                </c:pt>
                <c:pt idx="63">
                  <c:v>-1485</c:v>
                </c:pt>
                <c:pt idx="64">
                  <c:v>-1344</c:v>
                </c:pt>
                <c:pt idx="65">
                  <c:v>-1291</c:v>
                </c:pt>
                <c:pt idx="66">
                  <c:v>-1176</c:v>
                </c:pt>
                <c:pt idx="67">
                  <c:v>-1034</c:v>
                </c:pt>
                <c:pt idx="68">
                  <c:v>-991</c:v>
                </c:pt>
                <c:pt idx="69">
                  <c:v>-991</c:v>
                </c:pt>
                <c:pt idx="70">
                  <c:v>-844</c:v>
                </c:pt>
                <c:pt idx="71">
                  <c:v>-668</c:v>
                </c:pt>
                <c:pt idx="72">
                  <c:v>-408</c:v>
                </c:pt>
                <c:pt idx="73">
                  <c:v>-359</c:v>
                </c:pt>
                <c:pt idx="74">
                  <c:v>-214</c:v>
                </c:pt>
                <c:pt idx="75">
                  <c:v>-133</c:v>
                </c:pt>
                <c:pt idx="76">
                  <c:v>0</c:v>
                </c:pt>
                <c:pt idx="77">
                  <c:v>3</c:v>
                </c:pt>
                <c:pt idx="78">
                  <c:v>158</c:v>
                </c:pt>
                <c:pt idx="79">
                  <c:v>202</c:v>
                </c:pt>
                <c:pt idx="80">
                  <c:v>339</c:v>
                </c:pt>
                <c:pt idx="81">
                  <c:v>529</c:v>
                </c:pt>
                <c:pt idx="82">
                  <c:v>591</c:v>
                </c:pt>
                <c:pt idx="83">
                  <c:v>755</c:v>
                </c:pt>
                <c:pt idx="84">
                  <c:v>816</c:v>
                </c:pt>
                <c:pt idx="85">
                  <c:v>896</c:v>
                </c:pt>
                <c:pt idx="86">
                  <c:v>1209</c:v>
                </c:pt>
                <c:pt idx="87">
                  <c:v>1479</c:v>
                </c:pt>
                <c:pt idx="88">
                  <c:v>1868</c:v>
                </c:pt>
                <c:pt idx="89">
                  <c:v>2044</c:v>
                </c:pt>
                <c:pt idx="90">
                  <c:v>3427</c:v>
                </c:pt>
              </c:numCache>
            </c:numRef>
          </c:xVal>
          <c:yVal>
            <c:numRef>
              <c:f>Active!$J$21:$J$986</c:f>
              <c:numCache>
                <c:formatCode>General</c:formatCode>
                <c:ptCount val="966"/>
                <c:pt idx="76">
                  <c:v>0</c:v>
                </c:pt>
                <c:pt idx="88">
                  <c:v>-1.2976546335266903E-2</c:v>
                </c:pt>
                <c:pt idx="90">
                  <c:v>-1.2767336338583846E-2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B4-4A02-BD40-4376E13437B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Active!$D$21:$D$74</c:f>
                <c:numCache>
                  <c:formatCode>General</c:formatCode>
                  <c:ptCount val="54"/>
                  <c:pt idx="43">
                    <c:v>0</c:v>
                  </c:pt>
                </c:numCache>
              </c:numRef>
            </c:plus>
            <c:minus>
              <c:numRef>
                <c:f>Active!$D$21:$D$74</c:f>
                <c:numCache>
                  <c:formatCode>General</c:formatCode>
                  <c:ptCount val="54"/>
                  <c:pt idx="4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-4516</c:v>
                </c:pt>
                <c:pt idx="1">
                  <c:v>-4512</c:v>
                </c:pt>
                <c:pt idx="2">
                  <c:v>-4512</c:v>
                </c:pt>
                <c:pt idx="3">
                  <c:v>-4507</c:v>
                </c:pt>
                <c:pt idx="4">
                  <c:v>-4507</c:v>
                </c:pt>
                <c:pt idx="5">
                  <c:v>-4494</c:v>
                </c:pt>
                <c:pt idx="6">
                  <c:v>-4490</c:v>
                </c:pt>
                <c:pt idx="7">
                  <c:v>-4489</c:v>
                </c:pt>
                <c:pt idx="8">
                  <c:v>-4480</c:v>
                </c:pt>
                <c:pt idx="9">
                  <c:v>-4472</c:v>
                </c:pt>
                <c:pt idx="10">
                  <c:v>-4468</c:v>
                </c:pt>
                <c:pt idx="11">
                  <c:v>-4459</c:v>
                </c:pt>
                <c:pt idx="12">
                  <c:v>-4428</c:v>
                </c:pt>
                <c:pt idx="13">
                  <c:v>-4418</c:v>
                </c:pt>
                <c:pt idx="14">
                  <c:v>-4417.5</c:v>
                </c:pt>
                <c:pt idx="15">
                  <c:v>-4397</c:v>
                </c:pt>
                <c:pt idx="16">
                  <c:v>-4392</c:v>
                </c:pt>
                <c:pt idx="17">
                  <c:v>-4380</c:v>
                </c:pt>
                <c:pt idx="18">
                  <c:v>-4303</c:v>
                </c:pt>
                <c:pt idx="19">
                  <c:v>-4277</c:v>
                </c:pt>
                <c:pt idx="20">
                  <c:v>-4260</c:v>
                </c:pt>
                <c:pt idx="21">
                  <c:v>-4251</c:v>
                </c:pt>
                <c:pt idx="22">
                  <c:v>-4180</c:v>
                </c:pt>
                <c:pt idx="23">
                  <c:v>-4163</c:v>
                </c:pt>
                <c:pt idx="24">
                  <c:v>-4159</c:v>
                </c:pt>
                <c:pt idx="25">
                  <c:v>-4158</c:v>
                </c:pt>
                <c:pt idx="26">
                  <c:v>-4154</c:v>
                </c:pt>
                <c:pt idx="27">
                  <c:v>-4153</c:v>
                </c:pt>
                <c:pt idx="28">
                  <c:v>-4145</c:v>
                </c:pt>
                <c:pt idx="29">
                  <c:v>-4088</c:v>
                </c:pt>
                <c:pt idx="30">
                  <c:v>-4070</c:v>
                </c:pt>
                <c:pt idx="31">
                  <c:v>-4056</c:v>
                </c:pt>
                <c:pt idx="32">
                  <c:v>-3937</c:v>
                </c:pt>
                <c:pt idx="33">
                  <c:v>-3924</c:v>
                </c:pt>
                <c:pt idx="34">
                  <c:v>-3915</c:v>
                </c:pt>
                <c:pt idx="35">
                  <c:v>-3915</c:v>
                </c:pt>
                <c:pt idx="36">
                  <c:v>-3893</c:v>
                </c:pt>
                <c:pt idx="37">
                  <c:v>-3871</c:v>
                </c:pt>
                <c:pt idx="38">
                  <c:v>-3805</c:v>
                </c:pt>
                <c:pt idx="39">
                  <c:v>-3804</c:v>
                </c:pt>
                <c:pt idx="40">
                  <c:v>-3720</c:v>
                </c:pt>
                <c:pt idx="41">
                  <c:v>-3676</c:v>
                </c:pt>
                <c:pt idx="42">
                  <c:v>-3659</c:v>
                </c:pt>
                <c:pt idx="43">
                  <c:v>-3602</c:v>
                </c:pt>
                <c:pt idx="44">
                  <c:v>-3584</c:v>
                </c:pt>
                <c:pt idx="45">
                  <c:v>-3545</c:v>
                </c:pt>
                <c:pt idx="46">
                  <c:v>-3470</c:v>
                </c:pt>
                <c:pt idx="47">
                  <c:v>-3367</c:v>
                </c:pt>
                <c:pt idx="48">
                  <c:v>-3323</c:v>
                </c:pt>
                <c:pt idx="49">
                  <c:v>-3235</c:v>
                </c:pt>
                <c:pt idx="50">
                  <c:v>-3156</c:v>
                </c:pt>
                <c:pt idx="51">
                  <c:v>-3027</c:v>
                </c:pt>
                <c:pt idx="52">
                  <c:v>-2935</c:v>
                </c:pt>
                <c:pt idx="53">
                  <c:v>-2842</c:v>
                </c:pt>
                <c:pt idx="54">
                  <c:v>-2673</c:v>
                </c:pt>
                <c:pt idx="55">
                  <c:v>-2511</c:v>
                </c:pt>
                <c:pt idx="56">
                  <c:v>-2475</c:v>
                </c:pt>
                <c:pt idx="57">
                  <c:v>-2299</c:v>
                </c:pt>
                <c:pt idx="58">
                  <c:v>-2236</c:v>
                </c:pt>
                <c:pt idx="59">
                  <c:v>-2157</c:v>
                </c:pt>
                <c:pt idx="60">
                  <c:v>-1944</c:v>
                </c:pt>
                <c:pt idx="61">
                  <c:v>-1834</c:v>
                </c:pt>
                <c:pt idx="62">
                  <c:v>-1591</c:v>
                </c:pt>
                <c:pt idx="63">
                  <c:v>-1485</c:v>
                </c:pt>
                <c:pt idx="64">
                  <c:v>-1344</c:v>
                </c:pt>
                <c:pt idx="65">
                  <c:v>-1291</c:v>
                </c:pt>
                <c:pt idx="66">
                  <c:v>-1176</c:v>
                </c:pt>
                <c:pt idx="67">
                  <c:v>-1034</c:v>
                </c:pt>
                <c:pt idx="68">
                  <c:v>-991</c:v>
                </c:pt>
                <c:pt idx="69">
                  <c:v>-991</c:v>
                </c:pt>
                <c:pt idx="70">
                  <c:v>-844</c:v>
                </c:pt>
                <c:pt idx="71">
                  <c:v>-668</c:v>
                </c:pt>
                <c:pt idx="72">
                  <c:v>-408</c:v>
                </c:pt>
                <c:pt idx="73">
                  <c:v>-359</c:v>
                </c:pt>
                <c:pt idx="74">
                  <c:v>-214</c:v>
                </c:pt>
                <c:pt idx="75">
                  <c:v>-133</c:v>
                </c:pt>
                <c:pt idx="76">
                  <c:v>0</c:v>
                </c:pt>
                <c:pt idx="77">
                  <c:v>3</c:v>
                </c:pt>
                <c:pt idx="78">
                  <c:v>158</c:v>
                </c:pt>
                <c:pt idx="79">
                  <c:v>202</c:v>
                </c:pt>
                <c:pt idx="80">
                  <c:v>339</c:v>
                </c:pt>
                <c:pt idx="81">
                  <c:v>529</c:v>
                </c:pt>
                <c:pt idx="82">
                  <c:v>591</c:v>
                </c:pt>
                <c:pt idx="83">
                  <c:v>755</c:v>
                </c:pt>
                <c:pt idx="84">
                  <c:v>816</c:v>
                </c:pt>
                <c:pt idx="85">
                  <c:v>896</c:v>
                </c:pt>
                <c:pt idx="86">
                  <c:v>1209</c:v>
                </c:pt>
                <c:pt idx="87">
                  <c:v>1479</c:v>
                </c:pt>
                <c:pt idx="88">
                  <c:v>1868</c:v>
                </c:pt>
                <c:pt idx="89">
                  <c:v>2044</c:v>
                </c:pt>
                <c:pt idx="90">
                  <c:v>3427</c:v>
                </c:pt>
              </c:numCache>
            </c:numRef>
          </c:xVal>
          <c:yVal>
            <c:numRef>
              <c:f>Active!$K$21:$K$986</c:f>
              <c:numCache>
                <c:formatCode>General</c:formatCode>
                <c:ptCount val="966"/>
                <c:pt idx="86">
                  <c:v>5.9941942163277417E-4</c:v>
                </c:pt>
                <c:pt idx="89">
                  <c:v>-1.0813223074364942E-2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2B4-4A02-BD40-4376E13437B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Active!$D$21:$D$74</c:f>
                <c:numCache>
                  <c:formatCode>General</c:formatCode>
                  <c:ptCount val="54"/>
                  <c:pt idx="43">
                    <c:v>0</c:v>
                  </c:pt>
                </c:numCache>
              </c:numRef>
            </c:plus>
            <c:minus>
              <c:numRef>
                <c:f>Active!$D$21:$D$74</c:f>
                <c:numCache>
                  <c:formatCode>General</c:formatCode>
                  <c:ptCount val="54"/>
                  <c:pt idx="4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-4516</c:v>
                </c:pt>
                <c:pt idx="1">
                  <c:v>-4512</c:v>
                </c:pt>
                <c:pt idx="2">
                  <c:v>-4512</c:v>
                </c:pt>
                <c:pt idx="3">
                  <c:v>-4507</c:v>
                </c:pt>
                <c:pt idx="4">
                  <c:v>-4507</c:v>
                </c:pt>
                <c:pt idx="5">
                  <c:v>-4494</c:v>
                </c:pt>
                <c:pt idx="6">
                  <c:v>-4490</c:v>
                </c:pt>
                <c:pt idx="7">
                  <c:v>-4489</c:v>
                </c:pt>
                <c:pt idx="8">
                  <c:v>-4480</c:v>
                </c:pt>
                <c:pt idx="9">
                  <c:v>-4472</c:v>
                </c:pt>
                <c:pt idx="10">
                  <c:v>-4468</c:v>
                </c:pt>
                <c:pt idx="11">
                  <c:v>-4459</c:v>
                </c:pt>
                <c:pt idx="12">
                  <c:v>-4428</c:v>
                </c:pt>
                <c:pt idx="13">
                  <c:v>-4418</c:v>
                </c:pt>
                <c:pt idx="14">
                  <c:v>-4417.5</c:v>
                </c:pt>
                <c:pt idx="15">
                  <c:v>-4397</c:v>
                </c:pt>
                <c:pt idx="16">
                  <c:v>-4392</c:v>
                </c:pt>
                <c:pt idx="17">
                  <c:v>-4380</c:v>
                </c:pt>
                <c:pt idx="18">
                  <c:v>-4303</c:v>
                </c:pt>
                <c:pt idx="19">
                  <c:v>-4277</c:v>
                </c:pt>
                <c:pt idx="20">
                  <c:v>-4260</c:v>
                </c:pt>
                <c:pt idx="21">
                  <c:v>-4251</c:v>
                </c:pt>
                <c:pt idx="22">
                  <c:v>-4180</c:v>
                </c:pt>
                <c:pt idx="23">
                  <c:v>-4163</c:v>
                </c:pt>
                <c:pt idx="24">
                  <c:v>-4159</c:v>
                </c:pt>
                <c:pt idx="25">
                  <c:v>-4158</c:v>
                </c:pt>
                <c:pt idx="26">
                  <c:v>-4154</c:v>
                </c:pt>
                <c:pt idx="27">
                  <c:v>-4153</c:v>
                </c:pt>
                <c:pt idx="28">
                  <c:v>-4145</c:v>
                </c:pt>
                <c:pt idx="29">
                  <c:v>-4088</c:v>
                </c:pt>
                <c:pt idx="30">
                  <c:v>-4070</c:v>
                </c:pt>
                <c:pt idx="31">
                  <c:v>-4056</c:v>
                </c:pt>
                <c:pt idx="32">
                  <c:v>-3937</c:v>
                </c:pt>
                <c:pt idx="33">
                  <c:v>-3924</c:v>
                </c:pt>
                <c:pt idx="34">
                  <c:v>-3915</c:v>
                </c:pt>
                <c:pt idx="35">
                  <c:v>-3915</c:v>
                </c:pt>
                <c:pt idx="36">
                  <c:v>-3893</c:v>
                </c:pt>
                <c:pt idx="37">
                  <c:v>-3871</c:v>
                </c:pt>
                <c:pt idx="38">
                  <c:v>-3805</c:v>
                </c:pt>
                <c:pt idx="39">
                  <c:v>-3804</c:v>
                </c:pt>
                <c:pt idx="40">
                  <c:v>-3720</c:v>
                </c:pt>
                <c:pt idx="41">
                  <c:v>-3676</c:v>
                </c:pt>
                <c:pt idx="42">
                  <c:v>-3659</c:v>
                </c:pt>
                <c:pt idx="43">
                  <c:v>-3602</c:v>
                </c:pt>
                <c:pt idx="44">
                  <c:v>-3584</c:v>
                </c:pt>
                <c:pt idx="45">
                  <c:v>-3545</c:v>
                </c:pt>
                <c:pt idx="46">
                  <c:v>-3470</c:v>
                </c:pt>
                <c:pt idx="47">
                  <c:v>-3367</c:v>
                </c:pt>
                <c:pt idx="48">
                  <c:v>-3323</c:v>
                </c:pt>
                <c:pt idx="49">
                  <c:v>-3235</c:v>
                </c:pt>
                <c:pt idx="50">
                  <c:v>-3156</c:v>
                </c:pt>
                <c:pt idx="51">
                  <c:v>-3027</c:v>
                </c:pt>
                <c:pt idx="52">
                  <c:v>-2935</c:v>
                </c:pt>
                <c:pt idx="53">
                  <c:v>-2842</c:v>
                </c:pt>
                <c:pt idx="54">
                  <c:v>-2673</c:v>
                </c:pt>
                <c:pt idx="55">
                  <c:v>-2511</c:v>
                </c:pt>
                <c:pt idx="56">
                  <c:v>-2475</c:v>
                </c:pt>
                <c:pt idx="57">
                  <c:v>-2299</c:v>
                </c:pt>
                <c:pt idx="58">
                  <c:v>-2236</c:v>
                </c:pt>
                <c:pt idx="59">
                  <c:v>-2157</c:v>
                </c:pt>
                <c:pt idx="60">
                  <c:v>-1944</c:v>
                </c:pt>
                <c:pt idx="61">
                  <c:v>-1834</c:v>
                </c:pt>
                <c:pt idx="62">
                  <c:v>-1591</c:v>
                </c:pt>
                <c:pt idx="63">
                  <c:v>-1485</c:v>
                </c:pt>
                <c:pt idx="64">
                  <c:v>-1344</c:v>
                </c:pt>
                <c:pt idx="65">
                  <c:v>-1291</c:v>
                </c:pt>
                <c:pt idx="66">
                  <c:v>-1176</c:v>
                </c:pt>
                <c:pt idx="67">
                  <c:v>-1034</c:v>
                </c:pt>
                <c:pt idx="68">
                  <c:v>-991</c:v>
                </c:pt>
                <c:pt idx="69">
                  <c:v>-991</c:v>
                </c:pt>
                <c:pt idx="70">
                  <c:v>-844</c:v>
                </c:pt>
                <c:pt idx="71">
                  <c:v>-668</c:v>
                </c:pt>
                <c:pt idx="72">
                  <c:v>-408</c:v>
                </c:pt>
                <c:pt idx="73">
                  <c:v>-359</c:v>
                </c:pt>
                <c:pt idx="74">
                  <c:v>-214</c:v>
                </c:pt>
                <c:pt idx="75">
                  <c:v>-133</c:v>
                </c:pt>
                <c:pt idx="76">
                  <c:v>0</c:v>
                </c:pt>
                <c:pt idx="77">
                  <c:v>3</c:v>
                </c:pt>
                <c:pt idx="78">
                  <c:v>158</c:v>
                </c:pt>
                <c:pt idx="79">
                  <c:v>202</c:v>
                </c:pt>
                <c:pt idx="80">
                  <c:v>339</c:v>
                </c:pt>
                <c:pt idx="81">
                  <c:v>529</c:v>
                </c:pt>
                <c:pt idx="82">
                  <c:v>591</c:v>
                </c:pt>
                <c:pt idx="83">
                  <c:v>755</c:v>
                </c:pt>
                <c:pt idx="84">
                  <c:v>816</c:v>
                </c:pt>
                <c:pt idx="85">
                  <c:v>896</c:v>
                </c:pt>
                <c:pt idx="86">
                  <c:v>1209</c:v>
                </c:pt>
                <c:pt idx="87">
                  <c:v>1479</c:v>
                </c:pt>
                <c:pt idx="88">
                  <c:v>1868</c:v>
                </c:pt>
                <c:pt idx="89">
                  <c:v>2044</c:v>
                </c:pt>
                <c:pt idx="90">
                  <c:v>3427</c:v>
                </c:pt>
              </c:numCache>
            </c:numRef>
          </c:xVal>
          <c:yVal>
            <c:numRef>
              <c:f>Active!$L$21:$L$986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2B4-4A02-BD40-4376E13437B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Active!$D$21:$D$74</c:f>
                <c:numCache>
                  <c:formatCode>General</c:formatCode>
                  <c:ptCount val="54"/>
                  <c:pt idx="43">
                    <c:v>0</c:v>
                  </c:pt>
                </c:numCache>
              </c:numRef>
            </c:plus>
            <c:minus>
              <c:numRef>
                <c:f>Active!$D$21:$D$74</c:f>
                <c:numCache>
                  <c:formatCode>General</c:formatCode>
                  <c:ptCount val="54"/>
                  <c:pt idx="4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-4516</c:v>
                </c:pt>
                <c:pt idx="1">
                  <c:v>-4512</c:v>
                </c:pt>
                <c:pt idx="2">
                  <c:v>-4512</c:v>
                </c:pt>
                <c:pt idx="3">
                  <c:v>-4507</c:v>
                </c:pt>
                <c:pt idx="4">
                  <c:v>-4507</c:v>
                </c:pt>
                <c:pt idx="5">
                  <c:v>-4494</c:v>
                </c:pt>
                <c:pt idx="6">
                  <c:v>-4490</c:v>
                </c:pt>
                <c:pt idx="7">
                  <c:v>-4489</c:v>
                </c:pt>
                <c:pt idx="8">
                  <c:v>-4480</c:v>
                </c:pt>
                <c:pt idx="9">
                  <c:v>-4472</c:v>
                </c:pt>
                <c:pt idx="10">
                  <c:v>-4468</c:v>
                </c:pt>
                <c:pt idx="11">
                  <c:v>-4459</c:v>
                </c:pt>
                <c:pt idx="12">
                  <c:v>-4428</c:v>
                </c:pt>
                <c:pt idx="13">
                  <c:v>-4418</c:v>
                </c:pt>
                <c:pt idx="14">
                  <c:v>-4417.5</c:v>
                </c:pt>
                <c:pt idx="15">
                  <c:v>-4397</c:v>
                </c:pt>
                <c:pt idx="16">
                  <c:v>-4392</c:v>
                </c:pt>
                <c:pt idx="17">
                  <c:v>-4380</c:v>
                </c:pt>
                <c:pt idx="18">
                  <c:v>-4303</c:v>
                </c:pt>
                <c:pt idx="19">
                  <c:v>-4277</c:v>
                </c:pt>
                <c:pt idx="20">
                  <c:v>-4260</c:v>
                </c:pt>
                <c:pt idx="21">
                  <c:v>-4251</c:v>
                </c:pt>
                <c:pt idx="22">
                  <c:v>-4180</c:v>
                </c:pt>
                <c:pt idx="23">
                  <c:v>-4163</c:v>
                </c:pt>
                <c:pt idx="24">
                  <c:v>-4159</c:v>
                </c:pt>
                <c:pt idx="25">
                  <c:v>-4158</c:v>
                </c:pt>
                <c:pt idx="26">
                  <c:v>-4154</c:v>
                </c:pt>
                <c:pt idx="27">
                  <c:v>-4153</c:v>
                </c:pt>
                <c:pt idx="28">
                  <c:v>-4145</c:v>
                </c:pt>
                <c:pt idx="29">
                  <c:v>-4088</c:v>
                </c:pt>
                <c:pt idx="30">
                  <c:v>-4070</c:v>
                </c:pt>
                <c:pt idx="31">
                  <c:v>-4056</c:v>
                </c:pt>
                <c:pt idx="32">
                  <c:v>-3937</c:v>
                </c:pt>
                <c:pt idx="33">
                  <c:v>-3924</c:v>
                </c:pt>
                <c:pt idx="34">
                  <c:v>-3915</c:v>
                </c:pt>
                <c:pt idx="35">
                  <c:v>-3915</c:v>
                </c:pt>
                <c:pt idx="36">
                  <c:v>-3893</c:v>
                </c:pt>
                <c:pt idx="37">
                  <c:v>-3871</c:v>
                </c:pt>
                <c:pt idx="38">
                  <c:v>-3805</c:v>
                </c:pt>
                <c:pt idx="39">
                  <c:v>-3804</c:v>
                </c:pt>
                <c:pt idx="40">
                  <c:v>-3720</c:v>
                </c:pt>
                <c:pt idx="41">
                  <c:v>-3676</c:v>
                </c:pt>
                <c:pt idx="42">
                  <c:v>-3659</c:v>
                </c:pt>
                <c:pt idx="43">
                  <c:v>-3602</c:v>
                </c:pt>
                <c:pt idx="44">
                  <c:v>-3584</c:v>
                </c:pt>
                <c:pt idx="45">
                  <c:v>-3545</c:v>
                </c:pt>
                <c:pt idx="46">
                  <c:v>-3470</c:v>
                </c:pt>
                <c:pt idx="47">
                  <c:v>-3367</c:v>
                </c:pt>
                <c:pt idx="48">
                  <c:v>-3323</c:v>
                </c:pt>
                <c:pt idx="49">
                  <c:v>-3235</c:v>
                </c:pt>
                <c:pt idx="50">
                  <c:v>-3156</c:v>
                </c:pt>
                <c:pt idx="51">
                  <c:v>-3027</c:v>
                </c:pt>
                <c:pt idx="52">
                  <c:v>-2935</c:v>
                </c:pt>
                <c:pt idx="53">
                  <c:v>-2842</c:v>
                </c:pt>
                <c:pt idx="54">
                  <c:v>-2673</c:v>
                </c:pt>
                <c:pt idx="55">
                  <c:v>-2511</c:v>
                </c:pt>
                <c:pt idx="56">
                  <c:v>-2475</c:v>
                </c:pt>
                <c:pt idx="57">
                  <c:v>-2299</c:v>
                </c:pt>
                <c:pt idx="58">
                  <c:v>-2236</c:v>
                </c:pt>
                <c:pt idx="59">
                  <c:v>-2157</c:v>
                </c:pt>
                <c:pt idx="60">
                  <c:v>-1944</c:v>
                </c:pt>
                <c:pt idx="61">
                  <c:v>-1834</c:v>
                </c:pt>
                <c:pt idx="62">
                  <c:v>-1591</c:v>
                </c:pt>
                <c:pt idx="63">
                  <c:v>-1485</c:v>
                </c:pt>
                <c:pt idx="64">
                  <c:v>-1344</c:v>
                </c:pt>
                <c:pt idx="65">
                  <c:v>-1291</c:v>
                </c:pt>
                <c:pt idx="66">
                  <c:v>-1176</c:v>
                </c:pt>
                <c:pt idx="67">
                  <c:v>-1034</c:v>
                </c:pt>
                <c:pt idx="68">
                  <c:v>-991</c:v>
                </c:pt>
                <c:pt idx="69">
                  <c:v>-991</c:v>
                </c:pt>
                <c:pt idx="70">
                  <c:v>-844</c:v>
                </c:pt>
                <c:pt idx="71">
                  <c:v>-668</c:v>
                </c:pt>
                <c:pt idx="72">
                  <c:v>-408</c:v>
                </c:pt>
                <c:pt idx="73">
                  <c:v>-359</c:v>
                </c:pt>
                <c:pt idx="74">
                  <c:v>-214</c:v>
                </c:pt>
                <c:pt idx="75">
                  <c:v>-133</c:v>
                </c:pt>
                <c:pt idx="76">
                  <c:v>0</c:v>
                </c:pt>
                <c:pt idx="77">
                  <c:v>3</c:v>
                </c:pt>
                <c:pt idx="78">
                  <c:v>158</c:v>
                </c:pt>
                <c:pt idx="79">
                  <c:v>202</c:v>
                </c:pt>
                <c:pt idx="80">
                  <c:v>339</c:v>
                </c:pt>
                <c:pt idx="81">
                  <c:v>529</c:v>
                </c:pt>
                <c:pt idx="82">
                  <c:v>591</c:v>
                </c:pt>
                <c:pt idx="83">
                  <c:v>755</c:v>
                </c:pt>
                <c:pt idx="84">
                  <c:v>816</c:v>
                </c:pt>
                <c:pt idx="85">
                  <c:v>896</c:v>
                </c:pt>
                <c:pt idx="86">
                  <c:v>1209</c:v>
                </c:pt>
                <c:pt idx="87">
                  <c:v>1479</c:v>
                </c:pt>
                <c:pt idx="88">
                  <c:v>1868</c:v>
                </c:pt>
                <c:pt idx="89">
                  <c:v>2044</c:v>
                </c:pt>
                <c:pt idx="90">
                  <c:v>3427</c:v>
                </c:pt>
              </c:numCache>
            </c:numRef>
          </c:xVal>
          <c:yVal>
            <c:numRef>
              <c:f>Active!$M$21:$M$986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2B4-4A02-BD40-4376E13437B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Active!$D$21:$D$74</c:f>
                <c:numCache>
                  <c:formatCode>General</c:formatCode>
                  <c:ptCount val="54"/>
                  <c:pt idx="43">
                    <c:v>0</c:v>
                  </c:pt>
                </c:numCache>
              </c:numRef>
            </c:plus>
            <c:minus>
              <c:numRef>
                <c:f>Active!$D$21:$D$74</c:f>
                <c:numCache>
                  <c:formatCode>General</c:formatCode>
                  <c:ptCount val="54"/>
                  <c:pt idx="4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-4516</c:v>
                </c:pt>
                <c:pt idx="1">
                  <c:v>-4512</c:v>
                </c:pt>
                <c:pt idx="2">
                  <c:v>-4512</c:v>
                </c:pt>
                <c:pt idx="3">
                  <c:v>-4507</c:v>
                </c:pt>
                <c:pt idx="4">
                  <c:v>-4507</c:v>
                </c:pt>
                <c:pt idx="5">
                  <c:v>-4494</c:v>
                </c:pt>
                <c:pt idx="6">
                  <c:v>-4490</c:v>
                </c:pt>
                <c:pt idx="7">
                  <c:v>-4489</c:v>
                </c:pt>
                <c:pt idx="8">
                  <c:v>-4480</c:v>
                </c:pt>
                <c:pt idx="9">
                  <c:v>-4472</c:v>
                </c:pt>
                <c:pt idx="10">
                  <c:v>-4468</c:v>
                </c:pt>
                <c:pt idx="11">
                  <c:v>-4459</c:v>
                </c:pt>
                <c:pt idx="12">
                  <c:v>-4428</c:v>
                </c:pt>
                <c:pt idx="13">
                  <c:v>-4418</c:v>
                </c:pt>
                <c:pt idx="14">
                  <c:v>-4417.5</c:v>
                </c:pt>
                <c:pt idx="15">
                  <c:v>-4397</c:v>
                </c:pt>
                <c:pt idx="16">
                  <c:v>-4392</c:v>
                </c:pt>
                <c:pt idx="17">
                  <c:v>-4380</c:v>
                </c:pt>
                <c:pt idx="18">
                  <c:v>-4303</c:v>
                </c:pt>
                <c:pt idx="19">
                  <c:v>-4277</c:v>
                </c:pt>
                <c:pt idx="20">
                  <c:v>-4260</c:v>
                </c:pt>
                <c:pt idx="21">
                  <c:v>-4251</c:v>
                </c:pt>
                <c:pt idx="22">
                  <c:v>-4180</c:v>
                </c:pt>
                <c:pt idx="23">
                  <c:v>-4163</c:v>
                </c:pt>
                <c:pt idx="24">
                  <c:v>-4159</c:v>
                </c:pt>
                <c:pt idx="25">
                  <c:v>-4158</c:v>
                </c:pt>
                <c:pt idx="26">
                  <c:v>-4154</c:v>
                </c:pt>
                <c:pt idx="27">
                  <c:v>-4153</c:v>
                </c:pt>
                <c:pt idx="28">
                  <c:v>-4145</c:v>
                </c:pt>
                <c:pt idx="29">
                  <c:v>-4088</c:v>
                </c:pt>
                <c:pt idx="30">
                  <c:v>-4070</c:v>
                </c:pt>
                <c:pt idx="31">
                  <c:v>-4056</c:v>
                </c:pt>
                <c:pt idx="32">
                  <c:v>-3937</c:v>
                </c:pt>
                <c:pt idx="33">
                  <c:v>-3924</c:v>
                </c:pt>
                <c:pt idx="34">
                  <c:v>-3915</c:v>
                </c:pt>
                <c:pt idx="35">
                  <c:v>-3915</c:v>
                </c:pt>
                <c:pt idx="36">
                  <c:v>-3893</c:v>
                </c:pt>
                <c:pt idx="37">
                  <c:v>-3871</c:v>
                </c:pt>
                <c:pt idx="38">
                  <c:v>-3805</c:v>
                </c:pt>
                <c:pt idx="39">
                  <c:v>-3804</c:v>
                </c:pt>
                <c:pt idx="40">
                  <c:v>-3720</c:v>
                </c:pt>
                <c:pt idx="41">
                  <c:v>-3676</c:v>
                </c:pt>
                <c:pt idx="42">
                  <c:v>-3659</c:v>
                </c:pt>
                <c:pt idx="43">
                  <c:v>-3602</c:v>
                </c:pt>
                <c:pt idx="44">
                  <c:v>-3584</c:v>
                </c:pt>
                <c:pt idx="45">
                  <c:v>-3545</c:v>
                </c:pt>
                <c:pt idx="46">
                  <c:v>-3470</c:v>
                </c:pt>
                <c:pt idx="47">
                  <c:v>-3367</c:v>
                </c:pt>
                <c:pt idx="48">
                  <c:v>-3323</c:v>
                </c:pt>
                <c:pt idx="49">
                  <c:v>-3235</c:v>
                </c:pt>
                <c:pt idx="50">
                  <c:v>-3156</c:v>
                </c:pt>
                <c:pt idx="51">
                  <c:v>-3027</c:v>
                </c:pt>
                <c:pt idx="52">
                  <c:v>-2935</c:v>
                </c:pt>
                <c:pt idx="53">
                  <c:v>-2842</c:v>
                </c:pt>
                <c:pt idx="54">
                  <c:v>-2673</c:v>
                </c:pt>
                <c:pt idx="55">
                  <c:v>-2511</c:v>
                </c:pt>
                <c:pt idx="56">
                  <c:v>-2475</c:v>
                </c:pt>
                <c:pt idx="57">
                  <c:v>-2299</c:v>
                </c:pt>
                <c:pt idx="58">
                  <c:v>-2236</c:v>
                </c:pt>
                <c:pt idx="59">
                  <c:v>-2157</c:v>
                </c:pt>
                <c:pt idx="60">
                  <c:v>-1944</c:v>
                </c:pt>
                <c:pt idx="61">
                  <c:v>-1834</c:v>
                </c:pt>
                <c:pt idx="62">
                  <c:v>-1591</c:v>
                </c:pt>
                <c:pt idx="63">
                  <c:v>-1485</c:v>
                </c:pt>
                <c:pt idx="64">
                  <c:v>-1344</c:v>
                </c:pt>
                <c:pt idx="65">
                  <c:v>-1291</c:v>
                </c:pt>
                <c:pt idx="66">
                  <c:v>-1176</c:v>
                </c:pt>
                <c:pt idx="67">
                  <c:v>-1034</c:v>
                </c:pt>
                <c:pt idx="68">
                  <c:v>-991</c:v>
                </c:pt>
                <c:pt idx="69">
                  <c:v>-991</c:v>
                </c:pt>
                <c:pt idx="70">
                  <c:v>-844</c:v>
                </c:pt>
                <c:pt idx="71">
                  <c:v>-668</c:v>
                </c:pt>
                <c:pt idx="72">
                  <c:v>-408</c:v>
                </c:pt>
                <c:pt idx="73">
                  <c:v>-359</c:v>
                </c:pt>
                <c:pt idx="74">
                  <c:v>-214</c:v>
                </c:pt>
                <c:pt idx="75">
                  <c:v>-133</c:v>
                </c:pt>
                <c:pt idx="76">
                  <c:v>0</c:v>
                </c:pt>
                <c:pt idx="77">
                  <c:v>3</c:v>
                </c:pt>
                <c:pt idx="78">
                  <c:v>158</c:v>
                </c:pt>
                <c:pt idx="79">
                  <c:v>202</c:v>
                </c:pt>
                <c:pt idx="80">
                  <c:v>339</c:v>
                </c:pt>
                <c:pt idx="81">
                  <c:v>529</c:v>
                </c:pt>
                <c:pt idx="82">
                  <c:v>591</c:v>
                </c:pt>
                <c:pt idx="83">
                  <c:v>755</c:v>
                </c:pt>
                <c:pt idx="84">
                  <c:v>816</c:v>
                </c:pt>
                <c:pt idx="85">
                  <c:v>896</c:v>
                </c:pt>
                <c:pt idx="86">
                  <c:v>1209</c:v>
                </c:pt>
                <c:pt idx="87">
                  <c:v>1479</c:v>
                </c:pt>
                <c:pt idx="88">
                  <c:v>1868</c:v>
                </c:pt>
                <c:pt idx="89">
                  <c:v>2044</c:v>
                </c:pt>
                <c:pt idx="90">
                  <c:v>3427</c:v>
                </c:pt>
              </c:numCache>
            </c:numRef>
          </c:xVal>
          <c:yVal>
            <c:numRef>
              <c:f>Active!$N$21:$N$986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2B4-4A02-BD40-4376E13437B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Active!$F$21:$F$986</c:f>
              <c:numCache>
                <c:formatCode>General</c:formatCode>
                <c:ptCount val="966"/>
                <c:pt idx="0">
                  <c:v>-4516</c:v>
                </c:pt>
                <c:pt idx="1">
                  <c:v>-4512</c:v>
                </c:pt>
                <c:pt idx="2">
                  <c:v>-4512</c:v>
                </c:pt>
                <c:pt idx="3">
                  <c:v>-4507</c:v>
                </c:pt>
                <c:pt idx="4">
                  <c:v>-4507</c:v>
                </c:pt>
                <c:pt idx="5">
                  <c:v>-4494</c:v>
                </c:pt>
                <c:pt idx="6">
                  <c:v>-4490</c:v>
                </c:pt>
                <c:pt idx="7">
                  <c:v>-4489</c:v>
                </c:pt>
                <c:pt idx="8">
                  <c:v>-4480</c:v>
                </c:pt>
                <c:pt idx="9">
                  <c:v>-4472</c:v>
                </c:pt>
                <c:pt idx="10">
                  <c:v>-4468</c:v>
                </c:pt>
                <c:pt idx="11">
                  <c:v>-4459</c:v>
                </c:pt>
                <c:pt idx="12">
                  <c:v>-4428</c:v>
                </c:pt>
                <c:pt idx="13">
                  <c:v>-4418</c:v>
                </c:pt>
                <c:pt idx="14">
                  <c:v>-4417.5</c:v>
                </c:pt>
                <c:pt idx="15">
                  <c:v>-4397</c:v>
                </c:pt>
                <c:pt idx="16">
                  <c:v>-4392</c:v>
                </c:pt>
                <c:pt idx="17">
                  <c:v>-4380</c:v>
                </c:pt>
                <c:pt idx="18">
                  <c:v>-4303</c:v>
                </c:pt>
                <c:pt idx="19">
                  <c:v>-4277</c:v>
                </c:pt>
                <c:pt idx="20">
                  <c:v>-4260</c:v>
                </c:pt>
                <c:pt idx="21">
                  <c:v>-4251</c:v>
                </c:pt>
                <c:pt idx="22">
                  <c:v>-4180</c:v>
                </c:pt>
                <c:pt idx="23">
                  <c:v>-4163</c:v>
                </c:pt>
                <c:pt idx="24">
                  <c:v>-4159</c:v>
                </c:pt>
                <c:pt idx="25">
                  <c:v>-4158</c:v>
                </c:pt>
                <c:pt idx="26">
                  <c:v>-4154</c:v>
                </c:pt>
                <c:pt idx="27">
                  <c:v>-4153</c:v>
                </c:pt>
                <c:pt idx="28">
                  <c:v>-4145</c:v>
                </c:pt>
                <c:pt idx="29">
                  <c:v>-4088</c:v>
                </c:pt>
                <c:pt idx="30">
                  <c:v>-4070</c:v>
                </c:pt>
                <c:pt idx="31">
                  <c:v>-4056</c:v>
                </c:pt>
                <c:pt idx="32">
                  <c:v>-3937</c:v>
                </c:pt>
                <c:pt idx="33">
                  <c:v>-3924</c:v>
                </c:pt>
                <c:pt idx="34">
                  <c:v>-3915</c:v>
                </c:pt>
                <c:pt idx="35">
                  <c:v>-3915</c:v>
                </c:pt>
                <c:pt idx="36">
                  <c:v>-3893</c:v>
                </c:pt>
                <c:pt idx="37">
                  <c:v>-3871</c:v>
                </c:pt>
                <c:pt idx="38">
                  <c:v>-3805</c:v>
                </c:pt>
                <c:pt idx="39">
                  <c:v>-3804</c:v>
                </c:pt>
                <c:pt idx="40">
                  <c:v>-3720</c:v>
                </c:pt>
                <c:pt idx="41">
                  <c:v>-3676</c:v>
                </c:pt>
                <c:pt idx="42">
                  <c:v>-3659</c:v>
                </c:pt>
                <c:pt idx="43">
                  <c:v>-3602</c:v>
                </c:pt>
                <c:pt idx="44">
                  <c:v>-3584</c:v>
                </c:pt>
                <c:pt idx="45">
                  <c:v>-3545</c:v>
                </c:pt>
                <c:pt idx="46">
                  <c:v>-3470</c:v>
                </c:pt>
                <c:pt idx="47">
                  <c:v>-3367</c:v>
                </c:pt>
                <c:pt idx="48">
                  <c:v>-3323</c:v>
                </c:pt>
                <c:pt idx="49">
                  <c:v>-3235</c:v>
                </c:pt>
                <c:pt idx="50">
                  <c:v>-3156</c:v>
                </c:pt>
                <c:pt idx="51">
                  <c:v>-3027</c:v>
                </c:pt>
                <c:pt idx="52">
                  <c:v>-2935</c:v>
                </c:pt>
                <c:pt idx="53">
                  <c:v>-2842</c:v>
                </c:pt>
                <c:pt idx="54">
                  <c:v>-2673</c:v>
                </c:pt>
                <c:pt idx="55">
                  <c:v>-2511</c:v>
                </c:pt>
                <c:pt idx="56">
                  <c:v>-2475</c:v>
                </c:pt>
                <c:pt idx="57">
                  <c:v>-2299</c:v>
                </c:pt>
                <c:pt idx="58">
                  <c:v>-2236</c:v>
                </c:pt>
                <c:pt idx="59">
                  <c:v>-2157</c:v>
                </c:pt>
                <c:pt idx="60">
                  <c:v>-1944</c:v>
                </c:pt>
                <c:pt idx="61">
                  <c:v>-1834</c:v>
                </c:pt>
                <c:pt idx="62">
                  <c:v>-1591</c:v>
                </c:pt>
                <c:pt idx="63">
                  <c:v>-1485</c:v>
                </c:pt>
                <c:pt idx="64">
                  <c:v>-1344</c:v>
                </c:pt>
                <c:pt idx="65">
                  <c:v>-1291</c:v>
                </c:pt>
                <c:pt idx="66">
                  <c:v>-1176</c:v>
                </c:pt>
                <c:pt idx="67">
                  <c:v>-1034</c:v>
                </c:pt>
                <c:pt idx="68">
                  <c:v>-991</c:v>
                </c:pt>
                <c:pt idx="69">
                  <c:v>-991</c:v>
                </c:pt>
                <c:pt idx="70">
                  <c:v>-844</c:v>
                </c:pt>
                <c:pt idx="71">
                  <c:v>-668</c:v>
                </c:pt>
                <c:pt idx="72">
                  <c:v>-408</c:v>
                </c:pt>
                <c:pt idx="73">
                  <c:v>-359</c:v>
                </c:pt>
                <c:pt idx="74">
                  <c:v>-214</c:v>
                </c:pt>
                <c:pt idx="75">
                  <c:v>-133</c:v>
                </c:pt>
                <c:pt idx="76">
                  <c:v>0</c:v>
                </c:pt>
                <c:pt idx="77">
                  <c:v>3</c:v>
                </c:pt>
                <c:pt idx="78">
                  <c:v>158</c:v>
                </c:pt>
                <c:pt idx="79">
                  <c:v>202</c:v>
                </c:pt>
                <c:pt idx="80">
                  <c:v>339</c:v>
                </c:pt>
                <c:pt idx="81">
                  <c:v>529</c:v>
                </c:pt>
                <c:pt idx="82">
                  <c:v>591</c:v>
                </c:pt>
                <c:pt idx="83">
                  <c:v>755</c:v>
                </c:pt>
                <c:pt idx="84">
                  <c:v>816</c:v>
                </c:pt>
                <c:pt idx="85">
                  <c:v>896</c:v>
                </c:pt>
                <c:pt idx="86">
                  <c:v>1209</c:v>
                </c:pt>
                <c:pt idx="87">
                  <c:v>1479</c:v>
                </c:pt>
                <c:pt idx="88">
                  <c:v>1868</c:v>
                </c:pt>
                <c:pt idx="89">
                  <c:v>2044</c:v>
                </c:pt>
                <c:pt idx="90">
                  <c:v>3427</c:v>
                </c:pt>
              </c:numCache>
            </c:numRef>
          </c:xVal>
          <c:yVal>
            <c:numRef>
              <c:f>Active!$O$21:$O$986</c:f>
              <c:numCache>
                <c:formatCode>General</c:formatCode>
                <c:ptCount val="966"/>
                <c:pt idx="51">
                  <c:v>5.8176219654764369E-3</c:v>
                </c:pt>
                <c:pt idx="52">
                  <c:v>5.5741026704604589E-3</c:v>
                </c:pt>
                <c:pt idx="53">
                  <c:v>5.3279364265856107E-3</c:v>
                </c:pt>
                <c:pt idx="54">
                  <c:v>4.8806020694366929E-3</c:v>
                </c:pt>
                <c:pt idx="55">
                  <c:v>4.4517963542998603E-3</c:v>
                </c:pt>
                <c:pt idx="56">
                  <c:v>4.3565061953805646E-3</c:v>
                </c:pt>
                <c:pt idx="57">
                  <c:v>3.8906431962195615E-3</c:v>
                </c:pt>
                <c:pt idx="58">
                  <c:v>3.7238854181107931E-3</c:v>
                </c:pt>
                <c:pt idx="59">
                  <c:v>3.5147764582601155E-3</c:v>
                </c:pt>
                <c:pt idx="60">
                  <c:v>2.9509763513209473E-3</c:v>
                </c:pt>
                <c:pt idx="61">
                  <c:v>2.6598119768453206E-3</c:v>
                </c:pt>
                <c:pt idx="62">
                  <c:v>2.0166034041400717E-3</c:v>
                </c:pt>
                <c:pt idx="63">
                  <c:v>1.7360268250999223E-3</c:v>
                </c:pt>
                <c:pt idx="64">
                  <c:v>1.3628070359993456E-3</c:v>
                </c:pt>
                <c:pt idx="65">
                  <c:v>1.2225187464792709E-3</c:v>
                </c:pt>
                <c:pt idx="66">
                  <c:v>9.1811962770929709E-4</c:v>
                </c:pt>
                <c:pt idx="67">
                  <c:v>5.422528897498515E-4</c:v>
                </c:pt>
                <c:pt idx="68">
                  <c:v>4.2843408881847005E-4</c:v>
                </c:pt>
                <c:pt idx="69">
                  <c:v>4.2843408881847005E-4</c:v>
                </c:pt>
                <c:pt idx="70">
                  <c:v>3.9332606564677821E-5</c:v>
                </c:pt>
                <c:pt idx="71">
                  <c:v>-4.2653039259632529E-4</c:v>
                </c:pt>
                <c:pt idx="72">
                  <c:v>-1.1147370959023527E-3</c:v>
                </c:pt>
                <c:pt idx="73">
                  <c:v>-1.2444375899869501E-3</c:v>
                </c:pt>
                <c:pt idx="74">
                  <c:v>-1.6282451745230036E-3</c:v>
                </c:pt>
                <c:pt idx="75">
                  <c:v>-1.8426480320914199E-3</c:v>
                </c:pt>
                <c:pt idx="76">
                  <c:v>-2.1946922303210416E-3</c:v>
                </c:pt>
                <c:pt idx="77">
                  <c:v>-2.2026330768976496E-3</c:v>
                </c:pt>
                <c:pt idx="78">
                  <c:v>-2.6129101500223968E-3</c:v>
                </c:pt>
                <c:pt idx="79">
                  <c:v>-2.7293758998126472E-3</c:v>
                </c:pt>
                <c:pt idx="80">
                  <c:v>-3.0920078934777466E-3</c:v>
                </c:pt>
                <c:pt idx="81">
                  <c:v>-3.5949281766629202E-3</c:v>
                </c:pt>
                <c:pt idx="82">
                  <c:v>-3.7590390059128193E-3</c:v>
                </c:pt>
                <c:pt idx="83">
                  <c:v>-4.1931386187673905E-3</c:v>
                </c:pt>
                <c:pt idx="84">
                  <c:v>-4.3546024991584194E-3</c:v>
                </c:pt>
                <c:pt idx="85">
                  <c:v>-4.5663584078679664E-3</c:v>
                </c:pt>
                <c:pt idx="86">
                  <c:v>-5.394853400694068E-3</c:v>
                </c:pt>
                <c:pt idx="87">
                  <c:v>-6.1095295925887895E-3</c:v>
                </c:pt>
                <c:pt idx="88">
                  <c:v>-7.1391926986889608E-3</c:v>
                </c:pt>
                <c:pt idx="89">
                  <c:v>-7.6050556978499639E-3</c:v>
                </c:pt>
                <c:pt idx="90">
                  <c:v>-1.1265785969666256E-2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2B4-4A02-BD40-4376E13437B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Active!$F$21:$F$986</c:f>
              <c:numCache>
                <c:formatCode>General</c:formatCode>
                <c:ptCount val="966"/>
                <c:pt idx="0">
                  <c:v>-4516</c:v>
                </c:pt>
                <c:pt idx="1">
                  <c:v>-4512</c:v>
                </c:pt>
                <c:pt idx="2">
                  <c:v>-4512</c:v>
                </c:pt>
                <c:pt idx="3">
                  <c:v>-4507</c:v>
                </c:pt>
                <c:pt idx="4">
                  <c:v>-4507</c:v>
                </c:pt>
                <c:pt idx="5">
                  <c:v>-4494</c:v>
                </c:pt>
                <c:pt idx="6">
                  <c:v>-4490</c:v>
                </c:pt>
                <c:pt idx="7">
                  <c:v>-4489</c:v>
                </c:pt>
                <c:pt idx="8">
                  <c:v>-4480</c:v>
                </c:pt>
                <c:pt idx="9">
                  <c:v>-4472</c:v>
                </c:pt>
                <c:pt idx="10">
                  <c:v>-4468</c:v>
                </c:pt>
                <c:pt idx="11">
                  <c:v>-4459</c:v>
                </c:pt>
                <c:pt idx="12">
                  <c:v>-4428</c:v>
                </c:pt>
                <c:pt idx="13">
                  <c:v>-4418</c:v>
                </c:pt>
                <c:pt idx="14">
                  <c:v>-4417.5</c:v>
                </c:pt>
                <c:pt idx="15">
                  <c:v>-4397</c:v>
                </c:pt>
                <c:pt idx="16">
                  <c:v>-4392</c:v>
                </c:pt>
                <c:pt idx="17">
                  <c:v>-4380</c:v>
                </c:pt>
                <c:pt idx="18">
                  <c:v>-4303</c:v>
                </c:pt>
                <c:pt idx="19">
                  <c:v>-4277</c:v>
                </c:pt>
                <c:pt idx="20">
                  <c:v>-4260</c:v>
                </c:pt>
                <c:pt idx="21">
                  <c:v>-4251</c:v>
                </c:pt>
                <c:pt idx="22">
                  <c:v>-4180</c:v>
                </c:pt>
                <c:pt idx="23">
                  <c:v>-4163</c:v>
                </c:pt>
                <c:pt idx="24">
                  <c:v>-4159</c:v>
                </c:pt>
                <c:pt idx="25">
                  <c:v>-4158</c:v>
                </c:pt>
                <c:pt idx="26">
                  <c:v>-4154</c:v>
                </c:pt>
                <c:pt idx="27">
                  <c:v>-4153</c:v>
                </c:pt>
                <c:pt idx="28">
                  <c:v>-4145</c:v>
                </c:pt>
                <c:pt idx="29">
                  <c:v>-4088</c:v>
                </c:pt>
                <c:pt idx="30">
                  <c:v>-4070</c:v>
                </c:pt>
                <c:pt idx="31">
                  <c:v>-4056</c:v>
                </c:pt>
                <c:pt idx="32">
                  <c:v>-3937</c:v>
                </c:pt>
                <c:pt idx="33">
                  <c:v>-3924</c:v>
                </c:pt>
                <c:pt idx="34">
                  <c:v>-3915</c:v>
                </c:pt>
                <c:pt idx="35">
                  <c:v>-3915</c:v>
                </c:pt>
                <c:pt idx="36">
                  <c:v>-3893</c:v>
                </c:pt>
                <c:pt idx="37">
                  <c:v>-3871</c:v>
                </c:pt>
                <c:pt idx="38">
                  <c:v>-3805</c:v>
                </c:pt>
                <c:pt idx="39">
                  <c:v>-3804</c:v>
                </c:pt>
                <c:pt idx="40">
                  <c:v>-3720</c:v>
                </c:pt>
                <c:pt idx="41">
                  <c:v>-3676</c:v>
                </c:pt>
                <c:pt idx="42">
                  <c:v>-3659</c:v>
                </c:pt>
                <c:pt idx="43">
                  <c:v>-3602</c:v>
                </c:pt>
                <c:pt idx="44">
                  <c:v>-3584</c:v>
                </c:pt>
                <c:pt idx="45">
                  <c:v>-3545</c:v>
                </c:pt>
                <c:pt idx="46">
                  <c:v>-3470</c:v>
                </c:pt>
                <c:pt idx="47">
                  <c:v>-3367</c:v>
                </c:pt>
                <c:pt idx="48">
                  <c:v>-3323</c:v>
                </c:pt>
                <c:pt idx="49">
                  <c:v>-3235</c:v>
                </c:pt>
                <c:pt idx="50">
                  <c:v>-3156</c:v>
                </c:pt>
                <c:pt idx="51">
                  <c:v>-3027</c:v>
                </c:pt>
                <c:pt idx="52">
                  <c:v>-2935</c:v>
                </c:pt>
                <c:pt idx="53">
                  <c:v>-2842</c:v>
                </c:pt>
                <c:pt idx="54">
                  <c:v>-2673</c:v>
                </c:pt>
                <c:pt idx="55">
                  <c:v>-2511</c:v>
                </c:pt>
                <c:pt idx="56">
                  <c:v>-2475</c:v>
                </c:pt>
                <c:pt idx="57">
                  <c:v>-2299</c:v>
                </c:pt>
                <c:pt idx="58">
                  <c:v>-2236</c:v>
                </c:pt>
                <c:pt idx="59">
                  <c:v>-2157</c:v>
                </c:pt>
                <c:pt idx="60">
                  <c:v>-1944</c:v>
                </c:pt>
                <c:pt idx="61">
                  <c:v>-1834</c:v>
                </c:pt>
                <c:pt idx="62">
                  <c:v>-1591</c:v>
                </c:pt>
                <c:pt idx="63">
                  <c:v>-1485</c:v>
                </c:pt>
                <c:pt idx="64">
                  <c:v>-1344</c:v>
                </c:pt>
                <c:pt idx="65">
                  <c:v>-1291</c:v>
                </c:pt>
                <c:pt idx="66">
                  <c:v>-1176</c:v>
                </c:pt>
                <c:pt idx="67">
                  <c:v>-1034</c:v>
                </c:pt>
                <c:pt idx="68">
                  <c:v>-991</c:v>
                </c:pt>
                <c:pt idx="69">
                  <c:v>-991</c:v>
                </c:pt>
                <c:pt idx="70">
                  <c:v>-844</c:v>
                </c:pt>
                <c:pt idx="71">
                  <c:v>-668</c:v>
                </c:pt>
                <c:pt idx="72">
                  <c:v>-408</c:v>
                </c:pt>
                <c:pt idx="73">
                  <c:v>-359</c:v>
                </c:pt>
                <c:pt idx="74">
                  <c:v>-214</c:v>
                </c:pt>
                <c:pt idx="75">
                  <c:v>-133</c:v>
                </c:pt>
                <c:pt idx="76">
                  <c:v>0</c:v>
                </c:pt>
                <c:pt idx="77">
                  <c:v>3</c:v>
                </c:pt>
                <c:pt idx="78">
                  <c:v>158</c:v>
                </c:pt>
                <c:pt idx="79">
                  <c:v>202</c:v>
                </c:pt>
                <c:pt idx="80">
                  <c:v>339</c:v>
                </c:pt>
                <c:pt idx="81">
                  <c:v>529</c:v>
                </c:pt>
                <c:pt idx="82">
                  <c:v>591</c:v>
                </c:pt>
                <c:pt idx="83">
                  <c:v>755</c:v>
                </c:pt>
                <c:pt idx="84">
                  <c:v>816</c:v>
                </c:pt>
                <c:pt idx="85">
                  <c:v>896</c:v>
                </c:pt>
                <c:pt idx="86">
                  <c:v>1209</c:v>
                </c:pt>
                <c:pt idx="87">
                  <c:v>1479</c:v>
                </c:pt>
                <c:pt idx="88">
                  <c:v>1868</c:v>
                </c:pt>
                <c:pt idx="89">
                  <c:v>2044</c:v>
                </c:pt>
                <c:pt idx="90">
                  <c:v>3427</c:v>
                </c:pt>
              </c:numCache>
            </c:numRef>
          </c:xVal>
          <c:yVal>
            <c:numRef>
              <c:f>Active!$U$21:$U$986</c:f>
              <c:numCache>
                <c:formatCode>General</c:formatCode>
                <c:ptCount val="966"/>
                <c:pt idx="14">
                  <c:v>8.738515534059843E-2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2B4-4A02-BD40-4376E1343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574144"/>
        <c:axId val="1"/>
      </c:scatterChart>
      <c:valAx>
        <c:axId val="780574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71134020618559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670103092783509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0574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4742268041237112E-2"/>
          <c:y val="0.9204921861831491"/>
          <c:w val="0.96701030927835052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DW Dra - O-C Diagr.</a:t>
            </a:r>
          </a:p>
        </c:rich>
      </c:tx>
      <c:layout>
        <c:manualLayout>
          <c:xMode val="edge"/>
          <c:yMode val="edge"/>
          <c:x val="0.34090952473915964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15718737610102"/>
          <c:y val="0.15"/>
          <c:w val="0.78099252343802805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4</c:v>
                </c:pt>
                <c:pt idx="4">
                  <c:v>9</c:v>
                </c:pt>
                <c:pt idx="5">
                  <c:v>9</c:v>
                </c:pt>
                <c:pt idx="6">
                  <c:v>22</c:v>
                </c:pt>
                <c:pt idx="7">
                  <c:v>26</c:v>
                </c:pt>
                <c:pt idx="8">
                  <c:v>27</c:v>
                </c:pt>
                <c:pt idx="9">
                  <c:v>36</c:v>
                </c:pt>
                <c:pt idx="10">
                  <c:v>44</c:v>
                </c:pt>
                <c:pt idx="11">
                  <c:v>48</c:v>
                </c:pt>
                <c:pt idx="12">
                  <c:v>57</c:v>
                </c:pt>
                <c:pt idx="13">
                  <c:v>88</c:v>
                </c:pt>
                <c:pt idx="14">
                  <c:v>98</c:v>
                </c:pt>
                <c:pt idx="15">
                  <c:v>98.5</c:v>
                </c:pt>
                <c:pt idx="16">
                  <c:v>119</c:v>
                </c:pt>
                <c:pt idx="17">
                  <c:v>124</c:v>
                </c:pt>
                <c:pt idx="18">
                  <c:v>136</c:v>
                </c:pt>
                <c:pt idx="19">
                  <c:v>213</c:v>
                </c:pt>
                <c:pt idx="20">
                  <c:v>239</c:v>
                </c:pt>
                <c:pt idx="21">
                  <c:v>256</c:v>
                </c:pt>
                <c:pt idx="22">
                  <c:v>265</c:v>
                </c:pt>
                <c:pt idx="23">
                  <c:v>336</c:v>
                </c:pt>
                <c:pt idx="24">
                  <c:v>353</c:v>
                </c:pt>
                <c:pt idx="25">
                  <c:v>357</c:v>
                </c:pt>
                <c:pt idx="26">
                  <c:v>358</c:v>
                </c:pt>
                <c:pt idx="27">
                  <c:v>362</c:v>
                </c:pt>
                <c:pt idx="28">
                  <c:v>363</c:v>
                </c:pt>
                <c:pt idx="29">
                  <c:v>371</c:v>
                </c:pt>
                <c:pt idx="30">
                  <c:v>428</c:v>
                </c:pt>
                <c:pt idx="31">
                  <c:v>446</c:v>
                </c:pt>
                <c:pt idx="32">
                  <c:v>460</c:v>
                </c:pt>
                <c:pt idx="33">
                  <c:v>579</c:v>
                </c:pt>
                <c:pt idx="34">
                  <c:v>592</c:v>
                </c:pt>
                <c:pt idx="35">
                  <c:v>601</c:v>
                </c:pt>
                <c:pt idx="36">
                  <c:v>601</c:v>
                </c:pt>
                <c:pt idx="37">
                  <c:v>623</c:v>
                </c:pt>
                <c:pt idx="38">
                  <c:v>645</c:v>
                </c:pt>
                <c:pt idx="39">
                  <c:v>711</c:v>
                </c:pt>
                <c:pt idx="40">
                  <c:v>712</c:v>
                </c:pt>
                <c:pt idx="41">
                  <c:v>796</c:v>
                </c:pt>
                <c:pt idx="42">
                  <c:v>840</c:v>
                </c:pt>
                <c:pt idx="43">
                  <c:v>857</c:v>
                </c:pt>
                <c:pt idx="44">
                  <c:v>932</c:v>
                </c:pt>
                <c:pt idx="45">
                  <c:v>971</c:v>
                </c:pt>
                <c:pt idx="46">
                  <c:v>1046</c:v>
                </c:pt>
                <c:pt idx="47">
                  <c:v>1149</c:v>
                </c:pt>
                <c:pt idx="48">
                  <c:v>1193</c:v>
                </c:pt>
                <c:pt idx="49">
                  <c:v>1281</c:v>
                </c:pt>
                <c:pt idx="50">
                  <c:v>1360</c:v>
                </c:pt>
                <c:pt idx="51">
                  <c:v>1489</c:v>
                </c:pt>
                <c:pt idx="52">
                  <c:v>1581</c:v>
                </c:pt>
                <c:pt idx="53">
                  <c:v>1674</c:v>
                </c:pt>
                <c:pt idx="54">
                  <c:v>1843</c:v>
                </c:pt>
                <c:pt idx="55">
                  <c:v>2005.5</c:v>
                </c:pt>
                <c:pt idx="56">
                  <c:v>2041.5</c:v>
                </c:pt>
                <c:pt idx="57">
                  <c:v>2217.5</c:v>
                </c:pt>
                <c:pt idx="58">
                  <c:v>2280.5</c:v>
                </c:pt>
                <c:pt idx="59">
                  <c:v>2359.5</c:v>
                </c:pt>
                <c:pt idx="60">
                  <c:v>2572.5</c:v>
                </c:pt>
                <c:pt idx="61">
                  <c:v>2682.5</c:v>
                </c:pt>
                <c:pt idx="62">
                  <c:v>2925.5</c:v>
                </c:pt>
                <c:pt idx="63">
                  <c:v>3031.5</c:v>
                </c:pt>
                <c:pt idx="64">
                  <c:v>3172.5</c:v>
                </c:pt>
                <c:pt idx="65">
                  <c:v>3225.5</c:v>
                </c:pt>
                <c:pt idx="66">
                  <c:v>3340.5</c:v>
                </c:pt>
                <c:pt idx="67">
                  <c:v>3482.5</c:v>
                </c:pt>
                <c:pt idx="68">
                  <c:v>3525.5</c:v>
                </c:pt>
                <c:pt idx="69">
                  <c:v>3525.5</c:v>
                </c:pt>
                <c:pt idx="70">
                  <c:v>3672.5</c:v>
                </c:pt>
                <c:pt idx="71">
                  <c:v>3848.5</c:v>
                </c:pt>
                <c:pt idx="72">
                  <c:v>4108.5</c:v>
                </c:pt>
                <c:pt idx="73">
                  <c:v>4157.5</c:v>
                </c:pt>
              </c:numCache>
            </c:numRef>
          </c:xVal>
          <c:yVal>
            <c:numRef>
              <c:f>'A (old)'!$H$21:$H$993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-6.7999999955645762E-3</c:v>
                </c:pt>
                <c:pt idx="3">
                  <c:v>-1.799999998183921E-3</c:v>
                </c:pt>
                <c:pt idx="4">
                  <c:v>-2.8000000020256266E-3</c:v>
                </c:pt>
                <c:pt idx="5">
                  <c:v>-2.8000000020256266E-3</c:v>
                </c:pt>
                <c:pt idx="6">
                  <c:v>-6.3999999983934686E-3</c:v>
                </c:pt>
                <c:pt idx="7">
                  <c:v>-1.2000000060652383E-3</c:v>
                </c:pt>
                <c:pt idx="8">
                  <c:v>-3.4000000014202669E-3</c:v>
                </c:pt>
                <c:pt idx="9">
                  <c:v>-9.2000000004190952E-3</c:v>
                </c:pt>
                <c:pt idx="10">
                  <c:v>3.1999999991967343E-3</c:v>
                </c:pt>
                <c:pt idx="11">
                  <c:v>2.3999999975785613E-3</c:v>
                </c:pt>
                <c:pt idx="12">
                  <c:v>-3.4000000014202669E-3</c:v>
                </c:pt>
                <c:pt idx="13">
                  <c:v>9.4000000026426278E-3</c:v>
                </c:pt>
                <c:pt idx="14">
                  <c:v>7.3999999949592166E-3</c:v>
                </c:pt>
                <c:pt idx="15">
                  <c:v>0.10329999999521533</c:v>
                </c:pt>
                <c:pt idx="16">
                  <c:v>1.7199999994772952E-2</c:v>
                </c:pt>
                <c:pt idx="17">
                  <c:v>9.2000000004190952E-3</c:v>
                </c:pt>
                <c:pt idx="18">
                  <c:v>1.4799999997194391E-2</c:v>
                </c:pt>
                <c:pt idx="19">
                  <c:v>1.4400000000023283E-2</c:v>
                </c:pt>
                <c:pt idx="20">
                  <c:v>1.6199999998207204E-2</c:v>
                </c:pt>
                <c:pt idx="21">
                  <c:v>3.1799999997019768E-2</c:v>
                </c:pt>
                <c:pt idx="22">
                  <c:v>2.7999999998428393E-2</c:v>
                </c:pt>
                <c:pt idx="23">
                  <c:v>4.2799999995622784E-2</c:v>
                </c:pt>
                <c:pt idx="24">
                  <c:v>6.1399999998684507E-2</c:v>
                </c:pt>
                <c:pt idx="25">
                  <c:v>7.0599999999103602E-2</c:v>
                </c:pt>
                <c:pt idx="26">
                  <c:v>4.9399999996239785E-2</c:v>
                </c:pt>
                <c:pt idx="27">
                  <c:v>4.4599999993806705E-2</c:v>
                </c:pt>
                <c:pt idx="28">
                  <c:v>4.9399999996239785E-2</c:v>
                </c:pt>
                <c:pt idx="29">
                  <c:v>4.1799999999057036E-2</c:v>
                </c:pt>
                <c:pt idx="30">
                  <c:v>5.1399999996647239E-2</c:v>
                </c:pt>
                <c:pt idx="31">
                  <c:v>6.1800000003131572E-2</c:v>
                </c:pt>
                <c:pt idx="32">
                  <c:v>8.2999999998719431E-2</c:v>
                </c:pt>
                <c:pt idx="33">
                  <c:v>8.3200000000942964E-2</c:v>
                </c:pt>
                <c:pt idx="34">
                  <c:v>8.7599999998928979E-2</c:v>
                </c:pt>
                <c:pt idx="35">
                  <c:v>9.0799999998125713E-2</c:v>
                </c:pt>
                <c:pt idx="36">
                  <c:v>9.0799999998125713E-2</c:v>
                </c:pt>
                <c:pt idx="37">
                  <c:v>8.6400000000139698E-2</c:v>
                </c:pt>
                <c:pt idx="38">
                  <c:v>9.5999999997729901E-2</c:v>
                </c:pt>
                <c:pt idx="39">
                  <c:v>0.12580000000161817</c:v>
                </c:pt>
                <c:pt idx="40">
                  <c:v>0.10659999999916181</c:v>
                </c:pt>
                <c:pt idx="41">
                  <c:v>0.12179999999352731</c:v>
                </c:pt>
                <c:pt idx="42">
                  <c:v>0.125</c:v>
                </c:pt>
                <c:pt idx="43">
                  <c:v>0.12060000000201399</c:v>
                </c:pt>
                <c:pt idx="44">
                  <c:v>0.13960000000224682</c:v>
                </c:pt>
                <c:pt idx="45">
                  <c:v>0.16179999999440042</c:v>
                </c:pt>
                <c:pt idx="46">
                  <c:v>0.16679999999905704</c:v>
                </c:pt>
                <c:pt idx="47">
                  <c:v>0.18419999999605352</c:v>
                </c:pt>
                <c:pt idx="48">
                  <c:v>0.17639999999664724</c:v>
                </c:pt>
                <c:pt idx="49">
                  <c:v>0.19879999999830034</c:v>
                </c:pt>
                <c:pt idx="50">
                  <c:v>0.21199999999953434</c:v>
                </c:pt>
                <c:pt idx="51">
                  <c:v>0.24119999999675201</c:v>
                </c:pt>
                <c:pt idx="52">
                  <c:v>0.24880000000121072</c:v>
                </c:pt>
                <c:pt idx="53">
                  <c:v>0.26419999999779975</c:v>
                </c:pt>
                <c:pt idx="54">
                  <c:v>0.28940000000147847</c:v>
                </c:pt>
                <c:pt idx="55">
                  <c:v>-0.29809999999997672</c:v>
                </c:pt>
                <c:pt idx="56">
                  <c:v>-0.29930000000604196</c:v>
                </c:pt>
                <c:pt idx="57">
                  <c:v>-0.26750000000174623</c:v>
                </c:pt>
                <c:pt idx="58">
                  <c:v>-0.25310000000172295</c:v>
                </c:pt>
                <c:pt idx="59">
                  <c:v>-0.23490000000310829</c:v>
                </c:pt>
                <c:pt idx="60">
                  <c:v>-0.21250000000145519</c:v>
                </c:pt>
                <c:pt idx="61">
                  <c:v>-0.18249999999534339</c:v>
                </c:pt>
                <c:pt idx="62">
                  <c:v>-0.1621000000013737</c:v>
                </c:pt>
                <c:pt idx="63">
                  <c:v>-0.13629999999830034</c:v>
                </c:pt>
                <c:pt idx="64">
                  <c:v>-0.10350000000471482</c:v>
                </c:pt>
                <c:pt idx="65">
                  <c:v>-9.3099999998230487E-2</c:v>
                </c:pt>
                <c:pt idx="66">
                  <c:v>-7.8099999998812564E-2</c:v>
                </c:pt>
                <c:pt idx="67">
                  <c:v>-5.5499999994935934E-2</c:v>
                </c:pt>
                <c:pt idx="68">
                  <c:v>-5.1099999996949919E-2</c:v>
                </c:pt>
                <c:pt idx="69">
                  <c:v>-5.1099999996949919E-2</c:v>
                </c:pt>
                <c:pt idx="70">
                  <c:v>-1.1500000000523869E-2</c:v>
                </c:pt>
                <c:pt idx="71">
                  <c:v>6.2999999936437234E-3</c:v>
                </c:pt>
                <c:pt idx="72">
                  <c:v>6.2299999997776467E-2</c:v>
                </c:pt>
                <c:pt idx="73">
                  <c:v>5.0499999997555278E-2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43-46D6-B279-8CE10576960E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S1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(old)'!$D$21:$D$993</c:f>
                <c:numCache>
                  <c:formatCode>General</c:formatCode>
                  <c:ptCount val="973"/>
                  <c:pt idx="55">
                    <c:v>5.0000000000000001E-3</c:v>
                  </c:pt>
                  <c:pt idx="56">
                    <c:v>3.0000000000000001E-3</c:v>
                  </c:pt>
                  <c:pt idx="57">
                    <c:v>3.0000000000000001E-3</c:v>
                  </c:pt>
                  <c:pt idx="58">
                    <c:v>3.0000000000000001E-3</c:v>
                  </c:pt>
                  <c:pt idx="59">
                    <c:v>6.0000000000000001E-3</c:v>
                  </c:pt>
                  <c:pt idx="60">
                    <c:v>4.0000000000000001E-3</c:v>
                  </c:pt>
                  <c:pt idx="61">
                    <c:v>3.0000000000000001E-3</c:v>
                  </c:pt>
                  <c:pt idx="63">
                    <c:v>5.0000000000000001E-3</c:v>
                  </c:pt>
                  <c:pt idx="64">
                    <c:v>3.0000000000000001E-3</c:v>
                  </c:pt>
                  <c:pt idx="65">
                    <c:v>4.0000000000000001E-3</c:v>
                  </c:pt>
                  <c:pt idx="66">
                    <c:v>5.0000000000000001E-3</c:v>
                  </c:pt>
                  <c:pt idx="67">
                    <c:v>3.0000000000000001E-3</c:v>
                  </c:pt>
                  <c:pt idx="68">
                    <c:v>2E-3</c:v>
                  </c:pt>
                  <c:pt idx="69">
                    <c:v>2E-3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2">
                    <c:v>3.0000000000000001E-3</c:v>
                  </c:pt>
                  <c:pt idx="73">
                    <c:v>5.0000000000000001E-3</c:v>
                  </c:pt>
                </c:numCache>
              </c:numRef>
            </c:plus>
            <c:minus>
              <c:numRef>
                <c:f>'A (old)'!$D$21:$D$993</c:f>
                <c:numCache>
                  <c:formatCode>General</c:formatCode>
                  <c:ptCount val="973"/>
                  <c:pt idx="55">
                    <c:v>5.0000000000000001E-3</c:v>
                  </c:pt>
                  <c:pt idx="56">
                    <c:v>3.0000000000000001E-3</c:v>
                  </c:pt>
                  <c:pt idx="57">
                    <c:v>3.0000000000000001E-3</c:v>
                  </c:pt>
                  <c:pt idx="58">
                    <c:v>3.0000000000000001E-3</c:v>
                  </c:pt>
                  <c:pt idx="59">
                    <c:v>6.0000000000000001E-3</c:v>
                  </c:pt>
                  <c:pt idx="60">
                    <c:v>4.0000000000000001E-3</c:v>
                  </c:pt>
                  <c:pt idx="61">
                    <c:v>3.0000000000000001E-3</c:v>
                  </c:pt>
                  <c:pt idx="63">
                    <c:v>5.0000000000000001E-3</c:v>
                  </c:pt>
                  <c:pt idx="64">
                    <c:v>3.0000000000000001E-3</c:v>
                  </c:pt>
                  <c:pt idx="65">
                    <c:v>4.0000000000000001E-3</c:v>
                  </c:pt>
                  <c:pt idx="66">
                    <c:v>5.0000000000000001E-3</c:v>
                  </c:pt>
                  <c:pt idx="67">
                    <c:v>3.0000000000000001E-3</c:v>
                  </c:pt>
                  <c:pt idx="68">
                    <c:v>2E-3</c:v>
                  </c:pt>
                  <c:pt idx="69">
                    <c:v>2E-3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2">
                    <c:v>3.0000000000000001E-3</c:v>
                  </c:pt>
                  <c:pt idx="7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4</c:v>
                </c:pt>
                <c:pt idx="4">
                  <c:v>9</c:v>
                </c:pt>
                <c:pt idx="5">
                  <c:v>9</c:v>
                </c:pt>
                <c:pt idx="6">
                  <c:v>22</c:v>
                </c:pt>
                <c:pt idx="7">
                  <c:v>26</c:v>
                </c:pt>
                <c:pt idx="8">
                  <c:v>27</c:v>
                </c:pt>
                <c:pt idx="9">
                  <c:v>36</c:v>
                </c:pt>
                <c:pt idx="10">
                  <c:v>44</c:v>
                </c:pt>
                <c:pt idx="11">
                  <c:v>48</c:v>
                </c:pt>
                <c:pt idx="12">
                  <c:v>57</c:v>
                </c:pt>
                <c:pt idx="13">
                  <c:v>88</c:v>
                </c:pt>
                <c:pt idx="14">
                  <c:v>98</c:v>
                </c:pt>
                <c:pt idx="15">
                  <c:v>98.5</c:v>
                </c:pt>
                <c:pt idx="16">
                  <c:v>119</c:v>
                </c:pt>
                <c:pt idx="17">
                  <c:v>124</c:v>
                </c:pt>
                <c:pt idx="18">
                  <c:v>136</c:v>
                </c:pt>
                <c:pt idx="19">
                  <c:v>213</c:v>
                </c:pt>
                <c:pt idx="20">
                  <c:v>239</c:v>
                </c:pt>
                <c:pt idx="21">
                  <c:v>256</c:v>
                </c:pt>
                <c:pt idx="22">
                  <c:v>265</c:v>
                </c:pt>
                <c:pt idx="23">
                  <c:v>336</c:v>
                </c:pt>
                <c:pt idx="24">
                  <c:v>353</c:v>
                </c:pt>
                <c:pt idx="25">
                  <c:v>357</c:v>
                </c:pt>
                <c:pt idx="26">
                  <c:v>358</c:v>
                </c:pt>
                <c:pt idx="27">
                  <c:v>362</c:v>
                </c:pt>
                <c:pt idx="28">
                  <c:v>363</c:v>
                </c:pt>
                <c:pt idx="29">
                  <c:v>371</c:v>
                </c:pt>
                <c:pt idx="30">
                  <c:v>428</c:v>
                </c:pt>
                <c:pt idx="31">
                  <c:v>446</c:v>
                </c:pt>
                <c:pt idx="32">
                  <c:v>460</c:v>
                </c:pt>
                <c:pt idx="33">
                  <c:v>579</c:v>
                </c:pt>
                <c:pt idx="34">
                  <c:v>592</c:v>
                </c:pt>
                <c:pt idx="35">
                  <c:v>601</c:v>
                </c:pt>
                <c:pt idx="36">
                  <c:v>601</c:v>
                </c:pt>
                <c:pt idx="37">
                  <c:v>623</c:v>
                </c:pt>
                <c:pt idx="38">
                  <c:v>645</c:v>
                </c:pt>
                <c:pt idx="39">
                  <c:v>711</c:v>
                </c:pt>
                <c:pt idx="40">
                  <c:v>712</c:v>
                </c:pt>
                <c:pt idx="41">
                  <c:v>796</c:v>
                </c:pt>
                <c:pt idx="42">
                  <c:v>840</c:v>
                </c:pt>
                <c:pt idx="43">
                  <c:v>857</c:v>
                </c:pt>
                <c:pt idx="44">
                  <c:v>932</c:v>
                </c:pt>
                <c:pt idx="45">
                  <c:v>971</c:v>
                </c:pt>
                <c:pt idx="46">
                  <c:v>1046</c:v>
                </c:pt>
                <c:pt idx="47">
                  <c:v>1149</c:v>
                </c:pt>
                <c:pt idx="48">
                  <c:v>1193</c:v>
                </c:pt>
                <c:pt idx="49">
                  <c:v>1281</c:v>
                </c:pt>
                <c:pt idx="50">
                  <c:v>1360</c:v>
                </c:pt>
                <c:pt idx="51">
                  <c:v>1489</c:v>
                </c:pt>
                <c:pt idx="52">
                  <c:v>1581</c:v>
                </c:pt>
                <c:pt idx="53">
                  <c:v>1674</c:v>
                </c:pt>
                <c:pt idx="54">
                  <c:v>1843</c:v>
                </c:pt>
                <c:pt idx="55">
                  <c:v>2005.5</c:v>
                </c:pt>
                <c:pt idx="56">
                  <c:v>2041.5</c:v>
                </c:pt>
                <c:pt idx="57">
                  <c:v>2217.5</c:v>
                </c:pt>
                <c:pt idx="58">
                  <c:v>2280.5</c:v>
                </c:pt>
                <c:pt idx="59">
                  <c:v>2359.5</c:v>
                </c:pt>
                <c:pt idx="60">
                  <c:v>2572.5</c:v>
                </c:pt>
                <c:pt idx="61">
                  <c:v>2682.5</c:v>
                </c:pt>
                <c:pt idx="62">
                  <c:v>2925.5</c:v>
                </c:pt>
                <c:pt idx="63">
                  <c:v>3031.5</c:v>
                </c:pt>
                <c:pt idx="64">
                  <c:v>3172.5</c:v>
                </c:pt>
                <c:pt idx="65">
                  <c:v>3225.5</c:v>
                </c:pt>
                <c:pt idx="66">
                  <c:v>3340.5</c:v>
                </c:pt>
                <c:pt idx="67">
                  <c:v>3482.5</c:v>
                </c:pt>
                <c:pt idx="68">
                  <c:v>3525.5</c:v>
                </c:pt>
                <c:pt idx="69">
                  <c:v>3525.5</c:v>
                </c:pt>
                <c:pt idx="70">
                  <c:v>3672.5</c:v>
                </c:pt>
                <c:pt idx="71">
                  <c:v>3848.5</c:v>
                </c:pt>
                <c:pt idx="72">
                  <c:v>4108.5</c:v>
                </c:pt>
                <c:pt idx="73">
                  <c:v>4157.5</c:v>
                </c:pt>
              </c:numCache>
            </c:numRef>
          </c:xVal>
          <c:yVal>
            <c:numRef>
              <c:f>'A (old)'!$I$21:$I$993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43-46D6-B279-8CE10576960E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(old)'!$D$21:$D$44</c:f>
                <c:numCache>
                  <c:formatCode>General</c:formatCode>
                  <c:ptCount val="24"/>
                </c:numCache>
              </c:numRef>
            </c:plus>
            <c:minus>
              <c:numRef>
                <c:f>'A (old)'!$D$21:$D$44</c:f>
                <c:numCache>
                  <c:formatCode>General</c:formatCode>
                  <c:ptCount val="24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4</c:v>
                </c:pt>
                <c:pt idx="4">
                  <c:v>9</c:v>
                </c:pt>
                <c:pt idx="5">
                  <c:v>9</c:v>
                </c:pt>
                <c:pt idx="6">
                  <c:v>22</c:v>
                </c:pt>
                <c:pt idx="7">
                  <c:v>26</c:v>
                </c:pt>
                <c:pt idx="8">
                  <c:v>27</c:v>
                </c:pt>
                <c:pt idx="9">
                  <c:v>36</c:v>
                </c:pt>
                <c:pt idx="10">
                  <c:v>44</c:v>
                </c:pt>
                <c:pt idx="11">
                  <c:v>48</c:v>
                </c:pt>
                <c:pt idx="12">
                  <c:v>57</c:v>
                </c:pt>
                <c:pt idx="13">
                  <c:v>88</c:v>
                </c:pt>
                <c:pt idx="14">
                  <c:v>98</c:v>
                </c:pt>
                <c:pt idx="15">
                  <c:v>98.5</c:v>
                </c:pt>
                <c:pt idx="16">
                  <c:v>119</c:v>
                </c:pt>
                <c:pt idx="17">
                  <c:v>124</c:v>
                </c:pt>
                <c:pt idx="18">
                  <c:v>136</c:v>
                </c:pt>
                <c:pt idx="19">
                  <c:v>213</c:v>
                </c:pt>
                <c:pt idx="20">
                  <c:v>239</c:v>
                </c:pt>
                <c:pt idx="21">
                  <c:v>256</c:v>
                </c:pt>
                <c:pt idx="22">
                  <c:v>265</c:v>
                </c:pt>
                <c:pt idx="23">
                  <c:v>336</c:v>
                </c:pt>
                <c:pt idx="24">
                  <c:v>353</c:v>
                </c:pt>
                <c:pt idx="25">
                  <c:v>357</c:v>
                </c:pt>
                <c:pt idx="26">
                  <c:v>358</c:v>
                </c:pt>
                <c:pt idx="27">
                  <c:v>362</c:v>
                </c:pt>
                <c:pt idx="28">
                  <c:v>363</c:v>
                </c:pt>
                <c:pt idx="29">
                  <c:v>371</c:v>
                </c:pt>
                <c:pt idx="30">
                  <c:v>428</c:v>
                </c:pt>
                <c:pt idx="31">
                  <c:v>446</c:v>
                </c:pt>
                <c:pt idx="32">
                  <c:v>460</c:v>
                </c:pt>
                <c:pt idx="33">
                  <c:v>579</c:v>
                </c:pt>
                <c:pt idx="34">
                  <c:v>592</c:v>
                </c:pt>
                <c:pt idx="35">
                  <c:v>601</c:v>
                </c:pt>
                <c:pt idx="36">
                  <c:v>601</c:v>
                </c:pt>
                <c:pt idx="37">
                  <c:v>623</c:v>
                </c:pt>
                <c:pt idx="38">
                  <c:v>645</c:v>
                </c:pt>
                <c:pt idx="39">
                  <c:v>711</c:v>
                </c:pt>
                <c:pt idx="40">
                  <c:v>712</c:v>
                </c:pt>
                <c:pt idx="41">
                  <c:v>796</c:v>
                </c:pt>
                <c:pt idx="42">
                  <c:v>840</c:v>
                </c:pt>
                <c:pt idx="43">
                  <c:v>857</c:v>
                </c:pt>
                <c:pt idx="44">
                  <c:v>932</c:v>
                </c:pt>
                <c:pt idx="45">
                  <c:v>971</c:v>
                </c:pt>
                <c:pt idx="46">
                  <c:v>1046</c:v>
                </c:pt>
                <c:pt idx="47">
                  <c:v>1149</c:v>
                </c:pt>
                <c:pt idx="48">
                  <c:v>1193</c:v>
                </c:pt>
                <c:pt idx="49">
                  <c:v>1281</c:v>
                </c:pt>
                <c:pt idx="50">
                  <c:v>1360</c:v>
                </c:pt>
                <c:pt idx="51">
                  <c:v>1489</c:v>
                </c:pt>
                <c:pt idx="52">
                  <c:v>1581</c:v>
                </c:pt>
                <c:pt idx="53">
                  <c:v>1674</c:v>
                </c:pt>
                <c:pt idx="54">
                  <c:v>1843</c:v>
                </c:pt>
                <c:pt idx="55">
                  <c:v>2005.5</c:v>
                </c:pt>
                <c:pt idx="56">
                  <c:v>2041.5</c:v>
                </c:pt>
                <c:pt idx="57">
                  <c:v>2217.5</c:v>
                </c:pt>
                <c:pt idx="58">
                  <c:v>2280.5</c:v>
                </c:pt>
                <c:pt idx="59">
                  <c:v>2359.5</c:v>
                </c:pt>
                <c:pt idx="60">
                  <c:v>2572.5</c:v>
                </c:pt>
                <c:pt idx="61">
                  <c:v>2682.5</c:v>
                </c:pt>
                <c:pt idx="62">
                  <c:v>2925.5</c:v>
                </c:pt>
                <c:pt idx="63">
                  <c:v>3031.5</c:v>
                </c:pt>
                <c:pt idx="64">
                  <c:v>3172.5</c:v>
                </c:pt>
                <c:pt idx="65">
                  <c:v>3225.5</c:v>
                </c:pt>
                <c:pt idx="66">
                  <c:v>3340.5</c:v>
                </c:pt>
                <c:pt idx="67">
                  <c:v>3482.5</c:v>
                </c:pt>
                <c:pt idx="68">
                  <c:v>3525.5</c:v>
                </c:pt>
                <c:pt idx="69">
                  <c:v>3525.5</c:v>
                </c:pt>
                <c:pt idx="70">
                  <c:v>3672.5</c:v>
                </c:pt>
                <c:pt idx="71">
                  <c:v>3848.5</c:v>
                </c:pt>
                <c:pt idx="72">
                  <c:v>4108.5</c:v>
                </c:pt>
                <c:pt idx="73">
                  <c:v>4157.5</c:v>
                </c:pt>
              </c:numCache>
            </c:numRef>
          </c:xVal>
          <c:yVal>
            <c:numRef>
              <c:f>'A (old)'!$J$21:$J$993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A43-46D6-B279-8CE10576960E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(old)'!$D$21:$D$75</c:f>
                <c:numCache>
                  <c:formatCode>General</c:formatCode>
                  <c:ptCount val="55"/>
                </c:numCache>
              </c:numRef>
            </c:plus>
            <c:minus>
              <c:numRef>
                <c:f>'A (old)'!$D$21:$D$75</c:f>
                <c:numCache>
                  <c:formatCode>General</c:formatCode>
                  <c:ptCount val="55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4</c:v>
                </c:pt>
                <c:pt idx="4">
                  <c:v>9</c:v>
                </c:pt>
                <c:pt idx="5">
                  <c:v>9</c:v>
                </c:pt>
                <c:pt idx="6">
                  <c:v>22</c:v>
                </c:pt>
                <c:pt idx="7">
                  <c:v>26</c:v>
                </c:pt>
                <c:pt idx="8">
                  <c:v>27</c:v>
                </c:pt>
                <c:pt idx="9">
                  <c:v>36</c:v>
                </c:pt>
                <c:pt idx="10">
                  <c:v>44</c:v>
                </c:pt>
                <c:pt idx="11">
                  <c:v>48</c:v>
                </c:pt>
                <c:pt idx="12">
                  <c:v>57</c:v>
                </c:pt>
                <c:pt idx="13">
                  <c:v>88</c:v>
                </c:pt>
                <c:pt idx="14">
                  <c:v>98</c:v>
                </c:pt>
                <c:pt idx="15">
                  <c:v>98.5</c:v>
                </c:pt>
                <c:pt idx="16">
                  <c:v>119</c:v>
                </c:pt>
                <c:pt idx="17">
                  <c:v>124</c:v>
                </c:pt>
                <c:pt idx="18">
                  <c:v>136</c:v>
                </c:pt>
                <c:pt idx="19">
                  <c:v>213</c:v>
                </c:pt>
                <c:pt idx="20">
                  <c:v>239</c:v>
                </c:pt>
                <c:pt idx="21">
                  <c:v>256</c:v>
                </c:pt>
                <c:pt idx="22">
                  <c:v>265</c:v>
                </c:pt>
                <c:pt idx="23">
                  <c:v>336</c:v>
                </c:pt>
                <c:pt idx="24">
                  <c:v>353</c:v>
                </c:pt>
                <c:pt idx="25">
                  <c:v>357</c:v>
                </c:pt>
                <c:pt idx="26">
                  <c:v>358</c:v>
                </c:pt>
                <c:pt idx="27">
                  <c:v>362</c:v>
                </c:pt>
                <c:pt idx="28">
                  <c:v>363</c:v>
                </c:pt>
                <c:pt idx="29">
                  <c:v>371</c:v>
                </c:pt>
                <c:pt idx="30">
                  <c:v>428</c:v>
                </c:pt>
                <c:pt idx="31">
                  <c:v>446</c:v>
                </c:pt>
                <c:pt idx="32">
                  <c:v>460</c:v>
                </c:pt>
                <c:pt idx="33">
                  <c:v>579</c:v>
                </c:pt>
                <c:pt idx="34">
                  <c:v>592</c:v>
                </c:pt>
                <c:pt idx="35">
                  <c:v>601</c:v>
                </c:pt>
                <c:pt idx="36">
                  <c:v>601</c:v>
                </c:pt>
                <c:pt idx="37">
                  <c:v>623</c:v>
                </c:pt>
                <c:pt idx="38">
                  <c:v>645</c:v>
                </c:pt>
                <c:pt idx="39">
                  <c:v>711</c:v>
                </c:pt>
                <c:pt idx="40">
                  <c:v>712</c:v>
                </c:pt>
                <c:pt idx="41">
                  <c:v>796</c:v>
                </c:pt>
                <c:pt idx="42">
                  <c:v>840</c:v>
                </c:pt>
                <c:pt idx="43">
                  <c:v>857</c:v>
                </c:pt>
                <c:pt idx="44">
                  <c:v>932</c:v>
                </c:pt>
                <c:pt idx="45">
                  <c:v>971</c:v>
                </c:pt>
                <c:pt idx="46">
                  <c:v>1046</c:v>
                </c:pt>
                <c:pt idx="47">
                  <c:v>1149</c:v>
                </c:pt>
                <c:pt idx="48">
                  <c:v>1193</c:v>
                </c:pt>
                <c:pt idx="49">
                  <c:v>1281</c:v>
                </c:pt>
                <c:pt idx="50">
                  <c:v>1360</c:v>
                </c:pt>
                <c:pt idx="51">
                  <c:v>1489</c:v>
                </c:pt>
                <c:pt idx="52">
                  <c:v>1581</c:v>
                </c:pt>
                <c:pt idx="53">
                  <c:v>1674</c:v>
                </c:pt>
                <c:pt idx="54">
                  <c:v>1843</c:v>
                </c:pt>
                <c:pt idx="55">
                  <c:v>2005.5</c:v>
                </c:pt>
                <c:pt idx="56">
                  <c:v>2041.5</c:v>
                </c:pt>
                <c:pt idx="57">
                  <c:v>2217.5</c:v>
                </c:pt>
                <c:pt idx="58">
                  <c:v>2280.5</c:v>
                </c:pt>
                <c:pt idx="59">
                  <c:v>2359.5</c:v>
                </c:pt>
                <c:pt idx="60">
                  <c:v>2572.5</c:v>
                </c:pt>
                <c:pt idx="61">
                  <c:v>2682.5</c:v>
                </c:pt>
                <c:pt idx="62">
                  <c:v>2925.5</c:v>
                </c:pt>
                <c:pt idx="63">
                  <c:v>3031.5</c:v>
                </c:pt>
                <c:pt idx="64">
                  <c:v>3172.5</c:v>
                </c:pt>
                <c:pt idx="65">
                  <c:v>3225.5</c:v>
                </c:pt>
                <c:pt idx="66">
                  <c:v>3340.5</c:v>
                </c:pt>
                <c:pt idx="67">
                  <c:v>3482.5</c:v>
                </c:pt>
                <c:pt idx="68">
                  <c:v>3525.5</c:v>
                </c:pt>
                <c:pt idx="69">
                  <c:v>3525.5</c:v>
                </c:pt>
                <c:pt idx="70">
                  <c:v>3672.5</c:v>
                </c:pt>
                <c:pt idx="71">
                  <c:v>3848.5</c:v>
                </c:pt>
                <c:pt idx="72">
                  <c:v>4108.5</c:v>
                </c:pt>
                <c:pt idx="73">
                  <c:v>4157.5</c:v>
                </c:pt>
              </c:numCache>
            </c:numRef>
          </c:xVal>
          <c:yVal>
            <c:numRef>
              <c:f>'A (old)'!$K$21:$K$993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A43-46D6-B279-8CE10576960E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(old)'!$D$21:$D$75</c:f>
                <c:numCache>
                  <c:formatCode>General</c:formatCode>
                  <c:ptCount val="55"/>
                </c:numCache>
              </c:numRef>
            </c:plus>
            <c:minus>
              <c:numRef>
                <c:f>'A (old)'!$D$21:$D$75</c:f>
                <c:numCache>
                  <c:formatCode>General</c:formatCode>
                  <c:ptCount val="55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4</c:v>
                </c:pt>
                <c:pt idx="4">
                  <c:v>9</c:v>
                </c:pt>
                <c:pt idx="5">
                  <c:v>9</c:v>
                </c:pt>
                <c:pt idx="6">
                  <c:v>22</c:v>
                </c:pt>
                <c:pt idx="7">
                  <c:v>26</c:v>
                </c:pt>
                <c:pt idx="8">
                  <c:v>27</c:v>
                </c:pt>
                <c:pt idx="9">
                  <c:v>36</c:v>
                </c:pt>
                <c:pt idx="10">
                  <c:v>44</c:v>
                </c:pt>
                <c:pt idx="11">
                  <c:v>48</c:v>
                </c:pt>
                <c:pt idx="12">
                  <c:v>57</c:v>
                </c:pt>
                <c:pt idx="13">
                  <c:v>88</c:v>
                </c:pt>
                <c:pt idx="14">
                  <c:v>98</c:v>
                </c:pt>
                <c:pt idx="15">
                  <c:v>98.5</c:v>
                </c:pt>
                <c:pt idx="16">
                  <c:v>119</c:v>
                </c:pt>
                <c:pt idx="17">
                  <c:v>124</c:v>
                </c:pt>
                <c:pt idx="18">
                  <c:v>136</c:v>
                </c:pt>
                <c:pt idx="19">
                  <c:v>213</c:v>
                </c:pt>
                <c:pt idx="20">
                  <c:v>239</c:v>
                </c:pt>
                <c:pt idx="21">
                  <c:v>256</c:v>
                </c:pt>
                <c:pt idx="22">
                  <c:v>265</c:v>
                </c:pt>
                <c:pt idx="23">
                  <c:v>336</c:v>
                </c:pt>
                <c:pt idx="24">
                  <c:v>353</c:v>
                </c:pt>
                <c:pt idx="25">
                  <c:v>357</c:v>
                </c:pt>
                <c:pt idx="26">
                  <c:v>358</c:v>
                </c:pt>
                <c:pt idx="27">
                  <c:v>362</c:v>
                </c:pt>
                <c:pt idx="28">
                  <c:v>363</c:v>
                </c:pt>
                <c:pt idx="29">
                  <c:v>371</c:v>
                </c:pt>
                <c:pt idx="30">
                  <c:v>428</c:v>
                </c:pt>
                <c:pt idx="31">
                  <c:v>446</c:v>
                </c:pt>
                <c:pt idx="32">
                  <c:v>460</c:v>
                </c:pt>
                <c:pt idx="33">
                  <c:v>579</c:v>
                </c:pt>
                <c:pt idx="34">
                  <c:v>592</c:v>
                </c:pt>
                <c:pt idx="35">
                  <c:v>601</c:v>
                </c:pt>
                <c:pt idx="36">
                  <c:v>601</c:v>
                </c:pt>
                <c:pt idx="37">
                  <c:v>623</c:v>
                </c:pt>
                <c:pt idx="38">
                  <c:v>645</c:v>
                </c:pt>
                <c:pt idx="39">
                  <c:v>711</c:v>
                </c:pt>
                <c:pt idx="40">
                  <c:v>712</c:v>
                </c:pt>
                <c:pt idx="41">
                  <c:v>796</c:v>
                </c:pt>
                <c:pt idx="42">
                  <c:v>840</c:v>
                </c:pt>
                <c:pt idx="43">
                  <c:v>857</c:v>
                </c:pt>
                <c:pt idx="44">
                  <c:v>932</c:v>
                </c:pt>
                <c:pt idx="45">
                  <c:v>971</c:v>
                </c:pt>
                <c:pt idx="46">
                  <c:v>1046</c:v>
                </c:pt>
                <c:pt idx="47">
                  <c:v>1149</c:v>
                </c:pt>
                <c:pt idx="48">
                  <c:v>1193</c:v>
                </c:pt>
                <c:pt idx="49">
                  <c:v>1281</c:v>
                </c:pt>
                <c:pt idx="50">
                  <c:v>1360</c:v>
                </c:pt>
                <c:pt idx="51">
                  <c:v>1489</c:v>
                </c:pt>
                <c:pt idx="52">
                  <c:v>1581</c:v>
                </c:pt>
                <c:pt idx="53">
                  <c:v>1674</c:v>
                </c:pt>
                <c:pt idx="54">
                  <c:v>1843</c:v>
                </c:pt>
                <c:pt idx="55">
                  <c:v>2005.5</c:v>
                </c:pt>
                <c:pt idx="56">
                  <c:v>2041.5</c:v>
                </c:pt>
                <c:pt idx="57">
                  <c:v>2217.5</c:v>
                </c:pt>
                <c:pt idx="58">
                  <c:v>2280.5</c:v>
                </c:pt>
                <c:pt idx="59">
                  <c:v>2359.5</c:v>
                </c:pt>
                <c:pt idx="60">
                  <c:v>2572.5</c:v>
                </c:pt>
                <c:pt idx="61">
                  <c:v>2682.5</c:v>
                </c:pt>
                <c:pt idx="62">
                  <c:v>2925.5</c:v>
                </c:pt>
                <c:pt idx="63">
                  <c:v>3031.5</c:v>
                </c:pt>
                <c:pt idx="64">
                  <c:v>3172.5</c:v>
                </c:pt>
                <c:pt idx="65">
                  <c:v>3225.5</c:v>
                </c:pt>
                <c:pt idx="66">
                  <c:v>3340.5</c:v>
                </c:pt>
                <c:pt idx="67">
                  <c:v>3482.5</c:v>
                </c:pt>
                <c:pt idx="68">
                  <c:v>3525.5</c:v>
                </c:pt>
                <c:pt idx="69">
                  <c:v>3525.5</c:v>
                </c:pt>
                <c:pt idx="70">
                  <c:v>3672.5</c:v>
                </c:pt>
                <c:pt idx="71">
                  <c:v>3848.5</c:v>
                </c:pt>
                <c:pt idx="72">
                  <c:v>4108.5</c:v>
                </c:pt>
                <c:pt idx="73">
                  <c:v>4157.5</c:v>
                </c:pt>
              </c:numCache>
            </c:numRef>
          </c:xVal>
          <c:yVal>
            <c:numRef>
              <c:f>'A (old)'!$L$21:$L$993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A43-46D6-B279-8CE10576960E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(old)'!$D$21:$D$75</c:f>
                <c:numCache>
                  <c:formatCode>General</c:formatCode>
                  <c:ptCount val="55"/>
                </c:numCache>
              </c:numRef>
            </c:plus>
            <c:minus>
              <c:numRef>
                <c:f>'A (old)'!$D$21:$D$75</c:f>
                <c:numCache>
                  <c:formatCode>General</c:formatCode>
                  <c:ptCount val="55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4</c:v>
                </c:pt>
                <c:pt idx="4">
                  <c:v>9</c:v>
                </c:pt>
                <c:pt idx="5">
                  <c:v>9</c:v>
                </c:pt>
                <c:pt idx="6">
                  <c:v>22</c:v>
                </c:pt>
                <c:pt idx="7">
                  <c:v>26</c:v>
                </c:pt>
                <c:pt idx="8">
                  <c:v>27</c:v>
                </c:pt>
                <c:pt idx="9">
                  <c:v>36</c:v>
                </c:pt>
                <c:pt idx="10">
                  <c:v>44</c:v>
                </c:pt>
                <c:pt idx="11">
                  <c:v>48</c:v>
                </c:pt>
                <c:pt idx="12">
                  <c:v>57</c:v>
                </c:pt>
                <c:pt idx="13">
                  <c:v>88</c:v>
                </c:pt>
                <c:pt idx="14">
                  <c:v>98</c:v>
                </c:pt>
                <c:pt idx="15">
                  <c:v>98.5</c:v>
                </c:pt>
                <c:pt idx="16">
                  <c:v>119</c:v>
                </c:pt>
                <c:pt idx="17">
                  <c:v>124</c:v>
                </c:pt>
                <c:pt idx="18">
                  <c:v>136</c:v>
                </c:pt>
                <c:pt idx="19">
                  <c:v>213</c:v>
                </c:pt>
                <c:pt idx="20">
                  <c:v>239</c:v>
                </c:pt>
                <c:pt idx="21">
                  <c:v>256</c:v>
                </c:pt>
                <c:pt idx="22">
                  <c:v>265</c:v>
                </c:pt>
                <c:pt idx="23">
                  <c:v>336</c:v>
                </c:pt>
                <c:pt idx="24">
                  <c:v>353</c:v>
                </c:pt>
                <c:pt idx="25">
                  <c:v>357</c:v>
                </c:pt>
                <c:pt idx="26">
                  <c:v>358</c:v>
                </c:pt>
                <c:pt idx="27">
                  <c:v>362</c:v>
                </c:pt>
                <c:pt idx="28">
                  <c:v>363</c:v>
                </c:pt>
                <c:pt idx="29">
                  <c:v>371</c:v>
                </c:pt>
                <c:pt idx="30">
                  <c:v>428</c:v>
                </c:pt>
                <c:pt idx="31">
                  <c:v>446</c:v>
                </c:pt>
                <c:pt idx="32">
                  <c:v>460</c:v>
                </c:pt>
                <c:pt idx="33">
                  <c:v>579</c:v>
                </c:pt>
                <c:pt idx="34">
                  <c:v>592</c:v>
                </c:pt>
                <c:pt idx="35">
                  <c:v>601</c:v>
                </c:pt>
                <c:pt idx="36">
                  <c:v>601</c:v>
                </c:pt>
                <c:pt idx="37">
                  <c:v>623</c:v>
                </c:pt>
                <c:pt idx="38">
                  <c:v>645</c:v>
                </c:pt>
                <c:pt idx="39">
                  <c:v>711</c:v>
                </c:pt>
                <c:pt idx="40">
                  <c:v>712</c:v>
                </c:pt>
                <c:pt idx="41">
                  <c:v>796</c:v>
                </c:pt>
                <c:pt idx="42">
                  <c:v>840</c:v>
                </c:pt>
                <c:pt idx="43">
                  <c:v>857</c:v>
                </c:pt>
                <c:pt idx="44">
                  <c:v>932</c:v>
                </c:pt>
                <c:pt idx="45">
                  <c:v>971</c:v>
                </c:pt>
                <c:pt idx="46">
                  <c:v>1046</c:v>
                </c:pt>
                <c:pt idx="47">
                  <c:v>1149</c:v>
                </c:pt>
                <c:pt idx="48">
                  <c:v>1193</c:v>
                </c:pt>
                <c:pt idx="49">
                  <c:v>1281</c:v>
                </c:pt>
                <c:pt idx="50">
                  <c:v>1360</c:v>
                </c:pt>
                <c:pt idx="51">
                  <c:v>1489</c:v>
                </c:pt>
                <c:pt idx="52">
                  <c:v>1581</c:v>
                </c:pt>
                <c:pt idx="53">
                  <c:v>1674</c:v>
                </c:pt>
                <c:pt idx="54">
                  <c:v>1843</c:v>
                </c:pt>
                <c:pt idx="55">
                  <c:v>2005.5</c:v>
                </c:pt>
                <c:pt idx="56">
                  <c:v>2041.5</c:v>
                </c:pt>
                <c:pt idx="57">
                  <c:v>2217.5</c:v>
                </c:pt>
                <c:pt idx="58">
                  <c:v>2280.5</c:v>
                </c:pt>
                <c:pt idx="59">
                  <c:v>2359.5</c:v>
                </c:pt>
                <c:pt idx="60">
                  <c:v>2572.5</c:v>
                </c:pt>
                <c:pt idx="61">
                  <c:v>2682.5</c:v>
                </c:pt>
                <c:pt idx="62">
                  <c:v>2925.5</c:v>
                </c:pt>
                <c:pt idx="63">
                  <c:v>3031.5</c:v>
                </c:pt>
                <c:pt idx="64">
                  <c:v>3172.5</c:v>
                </c:pt>
                <c:pt idx="65">
                  <c:v>3225.5</c:v>
                </c:pt>
                <c:pt idx="66">
                  <c:v>3340.5</c:v>
                </c:pt>
                <c:pt idx="67">
                  <c:v>3482.5</c:v>
                </c:pt>
                <c:pt idx="68">
                  <c:v>3525.5</c:v>
                </c:pt>
                <c:pt idx="69">
                  <c:v>3525.5</c:v>
                </c:pt>
                <c:pt idx="70">
                  <c:v>3672.5</c:v>
                </c:pt>
                <c:pt idx="71">
                  <c:v>3848.5</c:v>
                </c:pt>
                <c:pt idx="72">
                  <c:v>4108.5</c:v>
                </c:pt>
                <c:pt idx="73">
                  <c:v>4157.5</c:v>
                </c:pt>
              </c:numCache>
            </c:numRef>
          </c:xVal>
          <c:yVal>
            <c:numRef>
              <c:f>'A (old)'!$M$21:$M$993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A43-46D6-B279-8CE10576960E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(old)'!$D$21:$D$75</c:f>
                <c:numCache>
                  <c:formatCode>General</c:formatCode>
                  <c:ptCount val="55"/>
                </c:numCache>
              </c:numRef>
            </c:plus>
            <c:minus>
              <c:numRef>
                <c:f>'A (old)'!$D$21:$D$75</c:f>
                <c:numCache>
                  <c:formatCode>General</c:formatCode>
                  <c:ptCount val="55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4</c:v>
                </c:pt>
                <c:pt idx="4">
                  <c:v>9</c:v>
                </c:pt>
                <c:pt idx="5">
                  <c:v>9</c:v>
                </c:pt>
                <c:pt idx="6">
                  <c:v>22</c:v>
                </c:pt>
                <c:pt idx="7">
                  <c:v>26</c:v>
                </c:pt>
                <c:pt idx="8">
                  <c:v>27</c:v>
                </c:pt>
                <c:pt idx="9">
                  <c:v>36</c:v>
                </c:pt>
                <c:pt idx="10">
                  <c:v>44</c:v>
                </c:pt>
                <c:pt idx="11">
                  <c:v>48</c:v>
                </c:pt>
                <c:pt idx="12">
                  <c:v>57</c:v>
                </c:pt>
                <c:pt idx="13">
                  <c:v>88</c:v>
                </c:pt>
                <c:pt idx="14">
                  <c:v>98</c:v>
                </c:pt>
                <c:pt idx="15">
                  <c:v>98.5</c:v>
                </c:pt>
                <c:pt idx="16">
                  <c:v>119</c:v>
                </c:pt>
                <c:pt idx="17">
                  <c:v>124</c:v>
                </c:pt>
                <c:pt idx="18">
                  <c:v>136</c:v>
                </c:pt>
                <c:pt idx="19">
                  <c:v>213</c:v>
                </c:pt>
                <c:pt idx="20">
                  <c:v>239</c:v>
                </c:pt>
                <c:pt idx="21">
                  <c:v>256</c:v>
                </c:pt>
                <c:pt idx="22">
                  <c:v>265</c:v>
                </c:pt>
                <c:pt idx="23">
                  <c:v>336</c:v>
                </c:pt>
                <c:pt idx="24">
                  <c:v>353</c:v>
                </c:pt>
                <c:pt idx="25">
                  <c:v>357</c:v>
                </c:pt>
                <c:pt idx="26">
                  <c:v>358</c:v>
                </c:pt>
                <c:pt idx="27">
                  <c:v>362</c:v>
                </c:pt>
                <c:pt idx="28">
                  <c:v>363</c:v>
                </c:pt>
                <c:pt idx="29">
                  <c:v>371</c:v>
                </c:pt>
                <c:pt idx="30">
                  <c:v>428</c:v>
                </c:pt>
                <c:pt idx="31">
                  <c:v>446</c:v>
                </c:pt>
                <c:pt idx="32">
                  <c:v>460</c:v>
                </c:pt>
                <c:pt idx="33">
                  <c:v>579</c:v>
                </c:pt>
                <c:pt idx="34">
                  <c:v>592</c:v>
                </c:pt>
                <c:pt idx="35">
                  <c:v>601</c:v>
                </c:pt>
                <c:pt idx="36">
                  <c:v>601</c:v>
                </c:pt>
                <c:pt idx="37">
                  <c:v>623</c:v>
                </c:pt>
                <c:pt idx="38">
                  <c:v>645</c:v>
                </c:pt>
                <c:pt idx="39">
                  <c:v>711</c:v>
                </c:pt>
                <c:pt idx="40">
                  <c:v>712</c:v>
                </c:pt>
                <c:pt idx="41">
                  <c:v>796</c:v>
                </c:pt>
                <c:pt idx="42">
                  <c:v>840</c:v>
                </c:pt>
                <c:pt idx="43">
                  <c:v>857</c:v>
                </c:pt>
                <c:pt idx="44">
                  <c:v>932</c:v>
                </c:pt>
                <c:pt idx="45">
                  <c:v>971</c:v>
                </c:pt>
                <c:pt idx="46">
                  <c:v>1046</c:v>
                </c:pt>
                <c:pt idx="47">
                  <c:v>1149</c:v>
                </c:pt>
                <c:pt idx="48">
                  <c:v>1193</c:v>
                </c:pt>
                <c:pt idx="49">
                  <c:v>1281</c:v>
                </c:pt>
                <c:pt idx="50">
                  <c:v>1360</c:v>
                </c:pt>
                <c:pt idx="51">
                  <c:v>1489</c:v>
                </c:pt>
                <c:pt idx="52">
                  <c:v>1581</c:v>
                </c:pt>
                <c:pt idx="53">
                  <c:v>1674</c:v>
                </c:pt>
                <c:pt idx="54">
                  <c:v>1843</c:v>
                </c:pt>
                <c:pt idx="55">
                  <c:v>2005.5</c:v>
                </c:pt>
                <c:pt idx="56">
                  <c:v>2041.5</c:v>
                </c:pt>
                <c:pt idx="57">
                  <c:v>2217.5</c:v>
                </c:pt>
                <c:pt idx="58">
                  <c:v>2280.5</c:v>
                </c:pt>
                <c:pt idx="59">
                  <c:v>2359.5</c:v>
                </c:pt>
                <c:pt idx="60">
                  <c:v>2572.5</c:v>
                </c:pt>
                <c:pt idx="61">
                  <c:v>2682.5</c:v>
                </c:pt>
                <c:pt idx="62">
                  <c:v>2925.5</c:v>
                </c:pt>
                <c:pt idx="63">
                  <c:v>3031.5</c:v>
                </c:pt>
                <c:pt idx="64">
                  <c:v>3172.5</c:v>
                </c:pt>
                <c:pt idx="65">
                  <c:v>3225.5</c:v>
                </c:pt>
                <c:pt idx="66">
                  <c:v>3340.5</c:v>
                </c:pt>
                <c:pt idx="67">
                  <c:v>3482.5</c:v>
                </c:pt>
                <c:pt idx="68">
                  <c:v>3525.5</c:v>
                </c:pt>
                <c:pt idx="69">
                  <c:v>3525.5</c:v>
                </c:pt>
                <c:pt idx="70">
                  <c:v>3672.5</c:v>
                </c:pt>
                <c:pt idx="71">
                  <c:v>3848.5</c:v>
                </c:pt>
                <c:pt idx="72">
                  <c:v>4108.5</c:v>
                </c:pt>
                <c:pt idx="73">
                  <c:v>4157.5</c:v>
                </c:pt>
              </c:numCache>
            </c:numRef>
          </c:xVal>
          <c:yVal>
            <c:numRef>
              <c:f>'A (old)'!$N$21:$N$993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A43-46D6-B279-8CE10576960E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4</c:v>
                </c:pt>
                <c:pt idx="4">
                  <c:v>9</c:v>
                </c:pt>
                <c:pt idx="5">
                  <c:v>9</c:v>
                </c:pt>
                <c:pt idx="6">
                  <c:v>22</c:v>
                </c:pt>
                <c:pt idx="7">
                  <c:v>26</c:v>
                </c:pt>
                <c:pt idx="8">
                  <c:v>27</c:v>
                </c:pt>
                <c:pt idx="9">
                  <c:v>36</c:v>
                </c:pt>
                <c:pt idx="10">
                  <c:v>44</c:v>
                </c:pt>
                <c:pt idx="11">
                  <c:v>48</c:v>
                </c:pt>
                <c:pt idx="12">
                  <c:v>57</c:v>
                </c:pt>
                <c:pt idx="13">
                  <c:v>88</c:v>
                </c:pt>
                <c:pt idx="14">
                  <c:v>98</c:v>
                </c:pt>
                <c:pt idx="15">
                  <c:v>98.5</c:v>
                </c:pt>
                <c:pt idx="16">
                  <c:v>119</c:v>
                </c:pt>
                <c:pt idx="17">
                  <c:v>124</c:v>
                </c:pt>
                <c:pt idx="18">
                  <c:v>136</c:v>
                </c:pt>
                <c:pt idx="19">
                  <c:v>213</c:v>
                </c:pt>
                <c:pt idx="20">
                  <c:v>239</c:v>
                </c:pt>
                <c:pt idx="21">
                  <c:v>256</c:v>
                </c:pt>
                <c:pt idx="22">
                  <c:v>265</c:v>
                </c:pt>
                <c:pt idx="23">
                  <c:v>336</c:v>
                </c:pt>
                <c:pt idx="24">
                  <c:v>353</c:v>
                </c:pt>
                <c:pt idx="25">
                  <c:v>357</c:v>
                </c:pt>
                <c:pt idx="26">
                  <c:v>358</c:v>
                </c:pt>
                <c:pt idx="27">
                  <c:v>362</c:v>
                </c:pt>
                <c:pt idx="28">
                  <c:v>363</c:v>
                </c:pt>
                <c:pt idx="29">
                  <c:v>371</c:v>
                </c:pt>
                <c:pt idx="30">
                  <c:v>428</c:v>
                </c:pt>
                <c:pt idx="31">
                  <c:v>446</c:v>
                </c:pt>
                <c:pt idx="32">
                  <c:v>460</c:v>
                </c:pt>
                <c:pt idx="33">
                  <c:v>579</c:v>
                </c:pt>
                <c:pt idx="34">
                  <c:v>592</c:v>
                </c:pt>
                <c:pt idx="35">
                  <c:v>601</c:v>
                </c:pt>
                <c:pt idx="36">
                  <c:v>601</c:v>
                </c:pt>
                <c:pt idx="37">
                  <c:v>623</c:v>
                </c:pt>
                <c:pt idx="38">
                  <c:v>645</c:v>
                </c:pt>
                <c:pt idx="39">
                  <c:v>711</c:v>
                </c:pt>
                <c:pt idx="40">
                  <c:v>712</c:v>
                </c:pt>
                <c:pt idx="41">
                  <c:v>796</c:v>
                </c:pt>
                <c:pt idx="42">
                  <c:v>840</c:v>
                </c:pt>
                <c:pt idx="43">
                  <c:v>857</c:v>
                </c:pt>
                <c:pt idx="44">
                  <c:v>932</c:v>
                </c:pt>
                <c:pt idx="45">
                  <c:v>971</c:v>
                </c:pt>
                <c:pt idx="46">
                  <c:v>1046</c:v>
                </c:pt>
                <c:pt idx="47">
                  <c:v>1149</c:v>
                </c:pt>
                <c:pt idx="48">
                  <c:v>1193</c:v>
                </c:pt>
                <c:pt idx="49">
                  <c:v>1281</c:v>
                </c:pt>
                <c:pt idx="50">
                  <c:v>1360</c:v>
                </c:pt>
                <c:pt idx="51">
                  <c:v>1489</c:v>
                </c:pt>
                <c:pt idx="52">
                  <c:v>1581</c:v>
                </c:pt>
                <c:pt idx="53">
                  <c:v>1674</c:v>
                </c:pt>
                <c:pt idx="54">
                  <c:v>1843</c:v>
                </c:pt>
                <c:pt idx="55">
                  <c:v>2005.5</c:v>
                </c:pt>
                <c:pt idx="56">
                  <c:v>2041.5</c:v>
                </c:pt>
                <c:pt idx="57">
                  <c:v>2217.5</c:v>
                </c:pt>
                <c:pt idx="58">
                  <c:v>2280.5</c:v>
                </c:pt>
                <c:pt idx="59">
                  <c:v>2359.5</c:v>
                </c:pt>
                <c:pt idx="60">
                  <c:v>2572.5</c:v>
                </c:pt>
                <c:pt idx="61">
                  <c:v>2682.5</c:v>
                </c:pt>
                <c:pt idx="62">
                  <c:v>2925.5</c:v>
                </c:pt>
                <c:pt idx="63">
                  <c:v>3031.5</c:v>
                </c:pt>
                <c:pt idx="64">
                  <c:v>3172.5</c:v>
                </c:pt>
                <c:pt idx="65">
                  <c:v>3225.5</c:v>
                </c:pt>
                <c:pt idx="66">
                  <c:v>3340.5</c:v>
                </c:pt>
                <c:pt idx="67">
                  <c:v>3482.5</c:v>
                </c:pt>
                <c:pt idx="68">
                  <c:v>3525.5</c:v>
                </c:pt>
                <c:pt idx="69">
                  <c:v>3525.5</c:v>
                </c:pt>
                <c:pt idx="70">
                  <c:v>3672.5</c:v>
                </c:pt>
                <c:pt idx="71">
                  <c:v>3848.5</c:v>
                </c:pt>
                <c:pt idx="72">
                  <c:v>4108.5</c:v>
                </c:pt>
                <c:pt idx="73">
                  <c:v>4157.5</c:v>
                </c:pt>
              </c:numCache>
            </c:numRef>
          </c:xVal>
          <c:yVal>
            <c:numRef>
              <c:f>'A (old)'!$O$21:$O$993</c:f>
              <c:numCache>
                <c:formatCode>General</c:formatCode>
                <c:ptCount val="973"/>
                <c:pt idx="0">
                  <c:v>6.3107889711525422E-2</c:v>
                </c:pt>
                <c:pt idx="1">
                  <c:v>6.3107889711525422E-2</c:v>
                </c:pt>
                <c:pt idx="2">
                  <c:v>6.2975456270973715E-2</c:v>
                </c:pt>
                <c:pt idx="3">
                  <c:v>6.2975456270973715E-2</c:v>
                </c:pt>
                <c:pt idx="4">
                  <c:v>6.280991447028407E-2</c:v>
                </c:pt>
                <c:pt idx="5">
                  <c:v>6.280991447028407E-2</c:v>
                </c:pt>
                <c:pt idx="6">
                  <c:v>6.237950578849101E-2</c:v>
                </c:pt>
                <c:pt idx="7">
                  <c:v>6.2247072347939296E-2</c:v>
                </c:pt>
                <c:pt idx="8">
                  <c:v>6.2213963987801366E-2</c:v>
                </c:pt>
                <c:pt idx="9">
                  <c:v>6.1915988746560013E-2</c:v>
                </c:pt>
                <c:pt idx="10">
                  <c:v>6.1651121865456592E-2</c:v>
                </c:pt>
                <c:pt idx="11">
                  <c:v>6.1518688424904884E-2</c:v>
                </c:pt>
                <c:pt idx="12">
                  <c:v>6.1220713183663532E-2</c:v>
                </c:pt>
                <c:pt idx="13">
                  <c:v>6.0194354019387761E-2</c:v>
                </c:pt>
                <c:pt idx="14">
                  <c:v>5.9863270418008485E-2</c:v>
                </c:pt>
                <c:pt idx="15">
                  <c:v>5.9846716237939523E-2</c:v>
                </c:pt>
                <c:pt idx="16">
                  <c:v>5.9167994855111997E-2</c:v>
                </c:pt>
                <c:pt idx="17">
                  <c:v>5.9002453054422359E-2</c:v>
                </c:pt>
                <c:pt idx="18">
                  <c:v>5.8605152732767223E-2</c:v>
                </c:pt>
                <c:pt idx="19">
                  <c:v>5.6055809002146774E-2</c:v>
                </c:pt>
                <c:pt idx="20">
                  <c:v>5.5194991638560648E-2</c:v>
                </c:pt>
                <c:pt idx="21">
                  <c:v>5.4632149516215874E-2</c:v>
                </c:pt>
                <c:pt idx="22">
                  <c:v>5.4334174274974521E-2</c:v>
                </c:pt>
                <c:pt idx="23">
                  <c:v>5.1983480705181634E-2</c:v>
                </c:pt>
                <c:pt idx="24">
                  <c:v>5.1420638582836867E-2</c:v>
                </c:pt>
                <c:pt idx="25">
                  <c:v>5.1288205142285152E-2</c:v>
                </c:pt>
                <c:pt idx="26">
                  <c:v>5.1255096782147222E-2</c:v>
                </c:pt>
                <c:pt idx="27">
                  <c:v>5.1122663341595515E-2</c:v>
                </c:pt>
                <c:pt idx="28">
                  <c:v>5.1089554981457584E-2</c:v>
                </c:pt>
                <c:pt idx="29">
                  <c:v>5.0824688100354162E-2</c:v>
                </c:pt>
                <c:pt idx="30">
                  <c:v>4.8937511572492265E-2</c:v>
                </c:pt>
                <c:pt idx="31">
                  <c:v>4.834156109000956E-2</c:v>
                </c:pt>
                <c:pt idx="32">
                  <c:v>4.7878044048078577E-2</c:v>
                </c:pt>
                <c:pt idx="33">
                  <c:v>4.3938149191665152E-2</c:v>
                </c:pt>
                <c:pt idx="34">
                  <c:v>4.3507740509872085E-2</c:v>
                </c:pt>
                <c:pt idx="35">
                  <c:v>4.320976526863074E-2</c:v>
                </c:pt>
                <c:pt idx="36">
                  <c:v>4.320976526863074E-2</c:v>
                </c:pt>
                <c:pt idx="37">
                  <c:v>4.2481381345596321E-2</c:v>
                </c:pt>
                <c:pt idx="38">
                  <c:v>4.1752997422561902E-2</c:v>
                </c:pt>
                <c:pt idx="39">
                  <c:v>3.9567845653458666E-2</c:v>
                </c:pt>
                <c:pt idx="40">
                  <c:v>3.9534737293320736E-2</c:v>
                </c:pt>
                <c:pt idx="41">
                  <c:v>3.6753635041734789E-2</c:v>
                </c:pt>
                <c:pt idx="42">
                  <c:v>3.5296867195665958E-2</c:v>
                </c:pt>
                <c:pt idx="43">
                  <c:v>3.4734025073321184E-2</c:v>
                </c:pt>
                <c:pt idx="44">
                  <c:v>3.2250898062976589E-2</c:v>
                </c:pt>
                <c:pt idx="45">
                  <c:v>3.0959672017597403E-2</c:v>
                </c:pt>
                <c:pt idx="46">
                  <c:v>2.8476545007252808E-2</c:v>
                </c:pt>
                <c:pt idx="47">
                  <c:v>2.5066383913046227E-2</c:v>
                </c:pt>
                <c:pt idx="48">
                  <c:v>2.3609616066977403E-2</c:v>
                </c:pt>
                <c:pt idx="49">
                  <c:v>2.0696080374839741E-2</c:v>
                </c:pt>
                <c:pt idx="50">
                  <c:v>1.8080519923943432E-2</c:v>
                </c:pt>
                <c:pt idx="51">
                  <c:v>1.3809541466150731E-2</c:v>
                </c:pt>
                <c:pt idx="52">
                  <c:v>1.0763572333461362E-2</c:v>
                </c:pt>
                <c:pt idx="53">
                  <c:v>7.6844948406340624E-3</c:v>
                </c:pt>
                <c:pt idx="54">
                  <c:v>2.0891819773242448E-3</c:v>
                </c:pt>
                <c:pt idx="55">
                  <c:v>-3.2909265450890429E-3</c:v>
                </c:pt>
                <c:pt idx="56">
                  <c:v>-4.4828275100544518E-3</c:v>
                </c:pt>
                <c:pt idx="57">
                  <c:v>-1.0309898894329761E-2</c:v>
                </c:pt>
                <c:pt idx="58">
                  <c:v>-1.2395725583019226E-2</c:v>
                </c:pt>
                <c:pt idx="59">
                  <c:v>-1.5011286033915536E-2</c:v>
                </c:pt>
                <c:pt idx="60">
                  <c:v>-2.2063366743294177E-2</c:v>
                </c:pt>
                <c:pt idx="61">
                  <c:v>-2.5705286358466251E-2</c:v>
                </c:pt>
                <c:pt idx="62">
                  <c:v>-3.3750617871982747E-2</c:v>
                </c:pt>
                <c:pt idx="63">
                  <c:v>-3.7260104046603099E-2</c:v>
                </c:pt>
                <c:pt idx="64">
                  <c:v>-4.1928382826050936E-2</c:v>
                </c:pt>
                <c:pt idx="65">
                  <c:v>-4.3683125913361126E-2</c:v>
                </c:pt>
                <c:pt idx="66">
                  <c:v>-4.749058732922283E-2</c:v>
                </c:pt>
                <c:pt idx="67">
                  <c:v>-5.2191974468808605E-2</c:v>
                </c:pt>
                <c:pt idx="68">
                  <c:v>-5.3615633954739506E-2</c:v>
                </c:pt>
                <c:pt idx="69">
                  <c:v>-5.3615633954739506E-2</c:v>
                </c:pt>
                <c:pt idx="70">
                  <c:v>-5.8482562895014911E-2</c:v>
                </c:pt>
                <c:pt idx="71">
                  <c:v>-6.4309634279290234E-2</c:v>
                </c:pt>
                <c:pt idx="72">
                  <c:v>-7.2917807915151484E-2</c:v>
                </c:pt>
                <c:pt idx="73">
                  <c:v>-7.4540117561909952E-2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A43-46D6-B279-8CE105769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2514752"/>
        <c:axId val="1"/>
      </c:scatterChart>
      <c:valAx>
        <c:axId val="782514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72770655734146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25147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8.8842975206611566E-2"/>
          <c:y val="0.91874999999999996"/>
          <c:w val="0.99173640485022008"/>
          <c:h val="0.981249999999999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Nice Title</a:t>
            </a:r>
          </a:p>
        </c:rich>
      </c:tx>
      <c:layout>
        <c:manualLayout>
          <c:xMode val="edge"/>
          <c:yMode val="edge"/>
          <c:x val="0.42394889959143456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86754915609382"/>
          <c:y val="0.1732956949347686"/>
          <c:w val="0.80906276715268377"/>
          <c:h val="0.62500086697785395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1"/>
            <c:trendlineLbl>
              <c:layout>
                <c:manualLayout>
                  <c:xMode val="edge"/>
                  <c:yMode val="edge"/>
                  <c:x val="0.20226569178817094"/>
                  <c:y val="5.1136434570915323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'A (old)'!$S$22:$S$33</c:f>
              <c:numCache>
                <c:formatCode>General</c:formatCode>
                <c:ptCount val="12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9</c:v>
                </c:pt>
                <c:pt idx="4">
                  <c:v>9</c:v>
                </c:pt>
                <c:pt idx="5">
                  <c:v>22</c:v>
                </c:pt>
                <c:pt idx="6">
                  <c:v>26</c:v>
                </c:pt>
                <c:pt idx="7">
                  <c:v>27</c:v>
                </c:pt>
                <c:pt idx="8">
                  <c:v>36</c:v>
                </c:pt>
                <c:pt idx="9">
                  <c:v>44</c:v>
                </c:pt>
                <c:pt idx="10">
                  <c:v>48</c:v>
                </c:pt>
                <c:pt idx="11">
                  <c:v>57</c:v>
                </c:pt>
              </c:numCache>
            </c:numRef>
          </c:xVal>
          <c:yVal>
            <c:numRef>
              <c:f>'A (old)'!$C$22:$C$33</c:f>
              <c:numCache>
                <c:formatCode>General</c:formatCode>
                <c:ptCount val="12"/>
                <c:pt idx="0">
                  <c:v>45887.472000000002</c:v>
                </c:pt>
                <c:pt idx="1">
                  <c:v>45892.37</c:v>
                </c:pt>
                <c:pt idx="2">
                  <c:v>45892.375</c:v>
                </c:pt>
                <c:pt idx="3">
                  <c:v>45898.504999999997</c:v>
                </c:pt>
                <c:pt idx="4">
                  <c:v>45898.504999999997</c:v>
                </c:pt>
                <c:pt idx="5">
                  <c:v>45914.442000000003</c:v>
                </c:pt>
                <c:pt idx="6">
                  <c:v>45919.351999999999</c:v>
                </c:pt>
                <c:pt idx="7">
                  <c:v>45920.576000000001</c:v>
                </c:pt>
                <c:pt idx="8">
                  <c:v>45931.606</c:v>
                </c:pt>
                <c:pt idx="9">
                  <c:v>45941.428</c:v>
                </c:pt>
                <c:pt idx="10">
                  <c:v>45946.332000000002</c:v>
                </c:pt>
                <c:pt idx="11">
                  <c:v>45957.362000000001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B4-4DA0-B5A4-C133AC11A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1813752"/>
        <c:axId val="1"/>
      </c:scatterChart>
      <c:valAx>
        <c:axId val="781813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X value</a:t>
                </a:r>
              </a:p>
            </c:rich>
          </c:tx>
          <c:layout>
            <c:manualLayout>
              <c:xMode val="edge"/>
              <c:yMode val="edge"/>
              <c:x val="0.50323709536307959"/>
              <c:y val="0.903410283941779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 value</a:t>
                </a:r>
              </a:p>
            </c:rich>
          </c:tx>
          <c:layout>
            <c:manualLayout>
              <c:xMode val="edge"/>
              <c:yMode val="edge"/>
              <c:x val="8.0906148867313909E-3"/>
              <c:y val="0.397727869243617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181375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Nice Title</a:t>
            </a:r>
          </a:p>
        </c:rich>
      </c:tx>
      <c:layout>
        <c:manualLayout>
          <c:xMode val="edge"/>
          <c:yMode val="edge"/>
          <c:x val="0.42487917604806669"/>
          <c:y val="3.39943342776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5795500709545"/>
          <c:y val="0.17280453257790368"/>
          <c:w val="0.79967752902672617"/>
          <c:h val="0.62606232294617559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1"/>
            <c:trendlineLbl>
              <c:layout>
                <c:manualLayout>
                  <c:x val="-0.49219771096665604"/>
                  <c:y val="-0.26205319235945368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'A (old)'!$S$22:$S$35</c:f>
              <c:numCache>
                <c:formatCode>General</c:formatCode>
                <c:ptCount val="14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9</c:v>
                </c:pt>
                <c:pt idx="4">
                  <c:v>9</c:v>
                </c:pt>
                <c:pt idx="5">
                  <c:v>22</c:v>
                </c:pt>
                <c:pt idx="6">
                  <c:v>26</c:v>
                </c:pt>
                <c:pt idx="7">
                  <c:v>27</c:v>
                </c:pt>
                <c:pt idx="8">
                  <c:v>36</c:v>
                </c:pt>
                <c:pt idx="9">
                  <c:v>44</c:v>
                </c:pt>
                <c:pt idx="10">
                  <c:v>48</c:v>
                </c:pt>
                <c:pt idx="11">
                  <c:v>57</c:v>
                </c:pt>
                <c:pt idx="12">
                  <c:v>88</c:v>
                </c:pt>
                <c:pt idx="13">
                  <c:v>98</c:v>
                </c:pt>
              </c:numCache>
            </c:numRef>
          </c:xVal>
          <c:yVal>
            <c:numRef>
              <c:f>'A (old)'!$X$22:$X$35</c:f>
              <c:numCache>
                <c:formatCode>General</c:formatCode>
                <c:ptCount val="14"/>
                <c:pt idx="0">
                  <c:v>0</c:v>
                </c:pt>
                <c:pt idx="1">
                  <c:v>-6.7999999955645762E-3</c:v>
                </c:pt>
                <c:pt idx="2">
                  <c:v>-1.799999998183921E-3</c:v>
                </c:pt>
                <c:pt idx="3">
                  <c:v>-2.8000000020256266E-3</c:v>
                </c:pt>
                <c:pt idx="4">
                  <c:v>-2.8000000020256266E-3</c:v>
                </c:pt>
                <c:pt idx="5">
                  <c:v>-6.3999999983934686E-3</c:v>
                </c:pt>
                <c:pt idx="6">
                  <c:v>-1.2000000060652383E-3</c:v>
                </c:pt>
                <c:pt idx="7">
                  <c:v>-3.4000000014202669E-3</c:v>
                </c:pt>
                <c:pt idx="8">
                  <c:v>-9.2000000004190952E-3</c:v>
                </c:pt>
                <c:pt idx="9">
                  <c:v>3.1999999991967343E-3</c:v>
                </c:pt>
                <c:pt idx="10">
                  <c:v>2.3999999975785613E-3</c:v>
                </c:pt>
                <c:pt idx="11">
                  <c:v>-3.4000000014202669E-3</c:v>
                </c:pt>
                <c:pt idx="12">
                  <c:v>9.4000000026426278E-3</c:v>
                </c:pt>
                <c:pt idx="13">
                  <c:v>7.3999999949592166E-3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CF-4153-ABCE-1E7470FA2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1815192"/>
        <c:axId val="1"/>
      </c:scatterChart>
      <c:valAx>
        <c:axId val="781815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X value</a:t>
                </a:r>
              </a:p>
            </c:rich>
          </c:tx>
          <c:layout>
            <c:manualLayout>
              <c:xMode val="edge"/>
              <c:yMode val="edge"/>
              <c:x val="0.50080809365711354"/>
              <c:y val="0.903682719546742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 value</a:t>
                </a:r>
              </a:p>
            </c:rich>
          </c:tx>
          <c:layout>
            <c:manualLayout>
              <c:xMode val="edge"/>
              <c:yMode val="edge"/>
              <c:x val="8.0775444264943458E-3"/>
              <c:y val="0.396600566572237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181519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DW Dra - O-C Diagr.</a:t>
            </a:r>
          </a:p>
        </c:rich>
      </c:tx>
      <c:layout>
        <c:manualLayout>
          <c:xMode val="edge"/>
          <c:yMode val="edge"/>
          <c:x val="0.34090952473915964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15718737610102"/>
          <c:y val="0.15"/>
          <c:w val="0.78099252343802805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B!$F$21:$F$992</c:f>
              <c:numCache>
                <c:formatCode>General</c:formatCode>
                <c:ptCount val="972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9</c:v>
                </c:pt>
                <c:pt idx="4">
                  <c:v>9</c:v>
                </c:pt>
                <c:pt idx="5">
                  <c:v>22</c:v>
                </c:pt>
                <c:pt idx="6">
                  <c:v>26</c:v>
                </c:pt>
                <c:pt idx="7">
                  <c:v>27</c:v>
                </c:pt>
                <c:pt idx="8">
                  <c:v>36</c:v>
                </c:pt>
                <c:pt idx="9">
                  <c:v>44</c:v>
                </c:pt>
                <c:pt idx="10">
                  <c:v>48</c:v>
                </c:pt>
                <c:pt idx="11">
                  <c:v>57</c:v>
                </c:pt>
                <c:pt idx="12">
                  <c:v>88</c:v>
                </c:pt>
                <c:pt idx="13">
                  <c:v>98</c:v>
                </c:pt>
                <c:pt idx="14">
                  <c:v>98.5</c:v>
                </c:pt>
                <c:pt idx="15">
                  <c:v>119</c:v>
                </c:pt>
                <c:pt idx="16">
                  <c:v>124</c:v>
                </c:pt>
                <c:pt idx="17">
                  <c:v>136</c:v>
                </c:pt>
                <c:pt idx="18">
                  <c:v>213</c:v>
                </c:pt>
                <c:pt idx="19">
                  <c:v>239</c:v>
                </c:pt>
                <c:pt idx="20">
                  <c:v>256</c:v>
                </c:pt>
                <c:pt idx="21">
                  <c:v>265</c:v>
                </c:pt>
                <c:pt idx="22">
                  <c:v>336</c:v>
                </c:pt>
                <c:pt idx="23">
                  <c:v>353</c:v>
                </c:pt>
                <c:pt idx="24">
                  <c:v>357</c:v>
                </c:pt>
                <c:pt idx="25">
                  <c:v>358</c:v>
                </c:pt>
                <c:pt idx="26">
                  <c:v>362</c:v>
                </c:pt>
                <c:pt idx="27">
                  <c:v>363</c:v>
                </c:pt>
                <c:pt idx="28">
                  <c:v>371</c:v>
                </c:pt>
                <c:pt idx="29">
                  <c:v>428</c:v>
                </c:pt>
                <c:pt idx="30">
                  <c:v>446</c:v>
                </c:pt>
                <c:pt idx="31">
                  <c:v>460</c:v>
                </c:pt>
                <c:pt idx="32">
                  <c:v>579</c:v>
                </c:pt>
                <c:pt idx="33">
                  <c:v>592</c:v>
                </c:pt>
                <c:pt idx="34">
                  <c:v>601</c:v>
                </c:pt>
                <c:pt idx="35">
                  <c:v>601</c:v>
                </c:pt>
                <c:pt idx="36">
                  <c:v>623</c:v>
                </c:pt>
                <c:pt idx="37">
                  <c:v>645</c:v>
                </c:pt>
                <c:pt idx="38">
                  <c:v>711</c:v>
                </c:pt>
                <c:pt idx="39">
                  <c:v>712</c:v>
                </c:pt>
                <c:pt idx="40">
                  <c:v>796</c:v>
                </c:pt>
                <c:pt idx="41">
                  <c:v>840</c:v>
                </c:pt>
                <c:pt idx="42">
                  <c:v>857</c:v>
                </c:pt>
                <c:pt idx="43">
                  <c:v>932</c:v>
                </c:pt>
                <c:pt idx="44">
                  <c:v>971</c:v>
                </c:pt>
                <c:pt idx="45">
                  <c:v>1046</c:v>
                </c:pt>
                <c:pt idx="46">
                  <c:v>1149</c:v>
                </c:pt>
                <c:pt idx="47">
                  <c:v>1193</c:v>
                </c:pt>
                <c:pt idx="48">
                  <c:v>1281</c:v>
                </c:pt>
                <c:pt idx="49">
                  <c:v>1360</c:v>
                </c:pt>
                <c:pt idx="50">
                  <c:v>1489</c:v>
                </c:pt>
                <c:pt idx="51">
                  <c:v>1581</c:v>
                </c:pt>
                <c:pt idx="52">
                  <c:v>1674</c:v>
                </c:pt>
                <c:pt idx="53">
                  <c:v>1843</c:v>
                </c:pt>
                <c:pt idx="54">
                  <c:v>2005</c:v>
                </c:pt>
                <c:pt idx="55">
                  <c:v>2041</c:v>
                </c:pt>
                <c:pt idx="56">
                  <c:v>2217</c:v>
                </c:pt>
                <c:pt idx="57">
                  <c:v>2280</c:v>
                </c:pt>
                <c:pt idx="58">
                  <c:v>2359</c:v>
                </c:pt>
                <c:pt idx="59">
                  <c:v>2572</c:v>
                </c:pt>
                <c:pt idx="60">
                  <c:v>2682</c:v>
                </c:pt>
                <c:pt idx="61">
                  <c:v>2925</c:v>
                </c:pt>
                <c:pt idx="62">
                  <c:v>3031</c:v>
                </c:pt>
                <c:pt idx="63">
                  <c:v>3172</c:v>
                </c:pt>
                <c:pt idx="64">
                  <c:v>3225</c:v>
                </c:pt>
                <c:pt idx="65">
                  <c:v>3340</c:v>
                </c:pt>
                <c:pt idx="66">
                  <c:v>3482</c:v>
                </c:pt>
                <c:pt idx="67">
                  <c:v>3525</c:v>
                </c:pt>
                <c:pt idx="68">
                  <c:v>3525</c:v>
                </c:pt>
                <c:pt idx="69">
                  <c:v>3672</c:v>
                </c:pt>
                <c:pt idx="70">
                  <c:v>3848</c:v>
                </c:pt>
                <c:pt idx="71">
                  <c:v>4108</c:v>
                </c:pt>
                <c:pt idx="72">
                  <c:v>4157</c:v>
                </c:pt>
              </c:numCache>
            </c:numRef>
          </c:xVal>
          <c:yVal>
            <c:numRef>
              <c:f>B!$H$21:$H$992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37-42F1-85B4-70127EB2B045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S1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B!$D$21:$D$992</c:f>
                <c:numCache>
                  <c:formatCode>General</c:formatCode>
                  <c:ptCount val="972"/>
                  <c:pt idx="54">
                    <c:v>5.0000000000000001E-3</c:v>
                  </c:pt>
                  <c:pt idx="55">
                    <c:v>3.0000000000000001E-3</c:v>
                  </c:pt>
                  <c:pt idx="56">
                    <c:v>3.0000000000000001E-3</c:v>
                  </c:pt>
                  <c:pt idx="57">
                    <c:v>3.0000000000000001E-3</c:v>
                  </c:pt>
                  <c:pt idx="58">
                    <c:v>6.0000000000000001E-3</c:v>
                  </c:pt>
                  <c:pt idx="59">
                    <c:v>4.0000000000000001E-3</c:v>
                  </c:pt>
                  <c:pt idx="60">
                    <c:v>3.0000000000000001E-3</c:v>
                  </c:pt>
                  <c:pt idx="62">
                    <c:v>5.0000000000000001E-3</c:v>
                  </c:pt>
                  <c:pt idx="63">
                    <c:v>3.0000000000000001E-3</c:v>
                  </c:pt>
                  <c:pt idx="64">
                    <c:v>4.0000000000000001E-3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2E-3</c:v>
                  </c:pt>
                  <c:pt idx="68">
                    <c:v>2E-3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3.0000000000000001E-3</c:v>
                  </c:pt>
                  <c:pt idx="72">
                    <c:v>5.0000000000000001E-3</c:v>
                  </c:pt>
                </c:numCache>
              </c:numRef>
            </c:plus>
            <c:minus>
              <c:numRef>
                <c:f>B!$D$21:$D$992</c:f>
                <c:numCache>
                  <c:formatCode>General</c:formatCode>
                  <c:ptCount val="972"/>
                  <c:pt idx="54">
                    <c:v>5.0000000000000001E-3</c:v>
                  </c:pt>
                  <c:pt idx="55">
                    <c:v>3.0000000000000001E-3</c:v>
                  </c:pt>
                  <c:pt idx="56">
                    <c:v>3.0000000000000001E-3</c:v>
                  </c:pt>
                  <c:pt idx="57">
                    <c:v>3.0000000000000001E-3</c:v>
                  </c:pt>
                  <c:pt idx="58">
                    <c:v>6.0000000000000001E-3</c:v>
                  </c:pt>
                  <c:pt idx="59">
                    <c:v>4.0000000000000001E-3</c:v>
                  </c:pt>
                  <c:pt idx="60">
                    <c:v>3.0000000000000001E-3</c:v>
                  </c:pt>
                  <c:pt idx="62">
                    <c:v>5.0000000000000001E-3</c:v>
                  </c:pt>
                  <c:pt idx="63">
                    <c:v>3.0000000000000001E-3</c:v>
                  </c:pt>
                  <c:pt idx="64">
                    <c:v>4.0000000000000001E-3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2E-3</c:v>
                  </c:pt>
                  <c:pt idx="68">
                    <c:v>2E-3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3.0000000000000001E-3</c:v>
                  </c:pt>
                  <c:pt idx="7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B!$F$21:$F$992</c:f>
              <c:numCache>
                <c:formatCode>General</c:formatCode>
                <c:ptCount val="972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9</c:v>
                </c:pt>
                <c:pt idx="4">
                  <c:v>9</c:v>
                </c:pt>
                <c:pt idx="5">
                  <c:v>22</c:v>
                </c:pt>
                <c:pt idx="6">
                  <c:v>26</c:v>
                </c:pt>
                <c:pt idx="7">
                  <c:v>27</c:v>
                </c:pt>
                <c:pt idx="8">
                  <c:v>36</c:v>
                </c:pt>
                <c:pt idx="9">
                  <c:v>44</c:v>
                </c:pt>
                <c:pt idx="10">
                  <c:v>48</c:v>
                </c:pt>
                <c:pt idx="11">
                  <c:v>57</c:v>
                </c:pt>
                <c:pt idx="12">
                  <c:v>88</c:v>
                </c:pt>
                <c:pt idx="13">
                  <c:v>98</c:v>
                </c:pt>
                <c:pt idx="14">
                  <c:v>98.5</c:v>
                </c:pt>
                <c:pt idx="15">
                  <c:v>119</c:v>
                </c:pt>
                <c:pt idx="16">
                  <c:v>124</c:v>
                </c:pt>
                <c:pt idx="17">
                  <c:v>136</c:v>
                </c:pt>
                <c:pt idx="18">
                  <c:v>213</c:v>
                </c:pt>
                <c:pt idx="19">
                  <c:v>239</c:v>
                </c:pt>
                <c:pt idx="20">
                  <c:v>256</c:v>
                </c:pt>
                <c:pt idx="21">
                  <c:v>265</c:v>
                </c:pt>
                <c:pt idx="22">
                  <c:v>336</c:v>
                </c:pt>
                <c:pt idx="23">
                  <c:v>353</c:v>
                </c:pt>
                <c:pt idx="24">
                  <c:v>357</c:v>
                </c:pt>
                <c:pt idx="25">
                  <c:v>358</c:v>
                </c:pt>
                <c:pt idx="26">
                  <c:v>362</c:v>
                </c:pt>
                <c:pt idx="27">
                  <c:v>363</c:v>
                </c:pt>
                <c:pt idx="28">
                  <c:v>371</c:v>
                </c:pt>
                <c:pt idx="29">
                  <c:v>428</c:v>
                </c:pt>
                <c:pt idx="30">
                  <c:v>446</c:v>
                </c:pt>
                <c:pt idx="31">
                  <c:v>460</c:v>
                </c:pt>
                <c:pt idx="32">
                  <c:v>579</c:v>
                </c:pt>
                <c:pt idx="33">
                  <c:v>592</c:v>
                </c:pt>
                <c:pt idx="34">
                  <c:v>601</c:v>
                </c:pt>
                <c:pt idx="35">
                  <c:v>601</c:v>
                </c:pt>
                <c:pt idx="36">
                  <c:v>623</c:v>
                </c:pt>
                <c:pt idx="37">
                  <c:v>645</c:v>
                </c:pt>
                <c:pt idx="38">
                  <c:v>711</c:v>
                </c:pt>
                <c:pt idx="39">
                  <c:v>712</c:v>
                </c:pt>
                <c:pt idx="40">
                  <c:v>796</c:v>
                </c:pt>
                <c:pt idx="41">
                  <c:v>840</c:v>
                </c:pt>
                <c:pt idx="42">
                  <c:v>857</c:v>
                </c:pt>
                <c:pt idx="43">
                  <c:v>932</c:v>
                </c:pt>
                <c:pt idx="44">
                  <c:v>971</c:v>
                </c:pt>
                <c:pt idx="45">
                  <c:v>1046</c:v>
                </c:pt>
                <c:pt idx="46">
                  <c:v>1149</c:v>
                </c:pt>
                <c:pt idx="47">
                  <c:v>1193</c:v>
                </c:pt>
                <c:pt idx="48">
                  <c:v>1281</c:v>
                </c:pt>
                <c:pt idx="49">
                  <c:v>1360</c:v>
                </c:pt>
                <c:pt idx="50">
                  <c:v>1489</c:v>
                </c:pt>
                <c:pt idx="51">
                  <c:v>1581</c:v>
                </c:pt>
                <c:pt idx="52">
                  <c:v>1674</c:v>
                </c:pt>
                <c:pt idx="53">
                  <c:v>1843</c:v>
                </c:pt>
                <c:pt idx="54">
                  <c:v>2005</c:v>
                </c:pt>
                <c:pt idx="55">
                  <c:v>2041</c:v>
                </c:pt>
                <c:pt idx="56">
                  <c:v>2217</c:v>
                </c:pt>
                <c:pt idx="57">
                  <c:v>2280</c:v>
                </c:pt>
                <c:pt idx="58">
                  <c:v>2359</c:v>
                </c:pt>
                <c:pt idx="59">
                  <c:v>2572</c:v>
                </c:pt>
                <c:pt idx="60">
                  <c:v>2682</c:v>
                </c:pt>
                <c:pt idx="61">
                  <c:v>2925</c:v>
                </c:pt>
                <c:pt idx="62">
                  <c:v>3031</c:v>
                </c:pt>
                <c:pt idx="63">
                  <c:v>3172</c:v>
                </c:pt>
                <c:pt idx="64">
                  <c:v>3225</c:v>
                </c:pt>
                <c:pt idx="65">
                  <c:v>3340</c:v>
                </c:pt>
                <c:pt idx="66">
                  <c:v>3482</c:v>
                </c:pt>
                <c:pt idx="67">
                  <c:v>3525</c:v>
                </c:pt>
                <c:pt idx="68">
                  <c:v>3525</c:v>
                </c:pt>
                <c:pt idx="69">
                  <c:v>3672</c:v>
                </c:pt>
                <c:pt idx="70">
                  <c:v>3848</c:v>
                </c:pt>
                <c:pt idx="71">
                  <c:v>4108</c:v>
                </c:pt>
                <c:pt idx="72">
                  <c:v>4157</c:v>
                </c:pt>
              </c:numCache>
            </c:numRef>
          </c:xVal>
          <c:yVal>
            <c:numRef>
              <c:f>B!$I$21:$I$992</c:f>
              <c:numCache>
                <c:formatCode>General</c:formatCode>
                <c:ptCount val="972"/>
                <c:pt idx="0">
                  <c:v>0</c:v>
                </c:pt>
                <c:pt idx="1">
                  <c:v>-6.7999999955645762E-3</c:v>
                </c:pt>
                <c:pt idx="2">
                  <c:v>-1.799999998183921E-3</c:v>
                </c:pt>
                <c:pt idx="3">
                  <c:v>-2.8000000020256266E-3</c:v>
                </c:pt>
                <c:pt idx="4">
                  <c:v>-2.8000000020256266E-3</c:v>
                </c:pt>
                <c:pt idx="5">
                  <c:v>-6.3999999983934686E-3</c:v>
                </c:pt>
                <c:pt idx="6">
                  <c:v>-1.2000000060652383E-3</c:v>
                </c:pt>
                <c:pt idx="7">
                  <c:v>-3.4000000014202669E-3</c:v>
                </c:pt>
                <c:pt idx="8">
                  <c:v>-9.2000000004190952E-3</c:v>
                </c:pt>
                <c:pt idx="9">
                  <c:v>3.1999999991967343E-3</c:v>
                </c:pt>
                <c:pt idx="10">
                  <c:v>2.3999999975785613E-3</c:v>
                </c:pt>
                <c:pt idx="11">
                  <c:v>-3.4000000014202669E-3</c:v>
                </c:pt>
                <c:pt idx="12">
                  <c:v>9.4000000026426278E-3</c:v>
                </c:pt>
                <c:pt idx="13">
                  <c:v>7.3999999949592166E-3</c:v>
                </c:pt>
                <c:pt idx="14">
                  <c:v>0.10329999999521533</c:v>
                </c:pt>
                <c:pt idx="15">
                  <c:v>1.7199999994772952E-2</c:v>
                </c:pt>
                <c:pt idx="16">
                  <c:v>9.2000000004190952E-3</c:v>
                </c:pt>
                <c:pt idx="17">
                  <c:v>1.4799999997194391E-2</c:v>
                </c:pt>
                <c:pt idx="18">
                  <c:v>1.4400000000023283E-2</c:v>
                </c:pt>
                <c:pt idx="19">
                  <c:v>1.6199999998207204E-2</c:v>
                </c:pt>
                <c:pt idx="20">
                  <c:v>3.1799999997019768E-2</c:v>
                </c:pt>
                <c:pt idx="21">
                  <c:v>2.7999999998428393E-2</c:v>
                </c:pt>
                <c:pt idx="22">
                  <c:v>4.2799999995622784E-2</c:v>
                </c:pt>
                <c:pt idx="23">
                  <c:v>6.1399999998684507E-2</c:v>
                </c:pt>
                <c:pt idx="24">
                  <c:v>7.0599999999103602E-2</c:v>
                </c:pt>
                <c:pt idx="25">
                  <c:v>4.9399999996239785E-2</c:v>
                </c:pt>
                <c:pt idx="26">
                  <c:v>4.4599999993806705E-2</c:v>
                </c:pt>
                <c:pt idx="27">
                  <c:v>4.9399999996239785E-2</c:v>
                </c:pt>
                <c:pt idx="28">
                  <c:v>4.1799999999057036E-2</c:v>
                </c:pt>
                <c:pt idx="29">
                  <c:v>5.1399999996647239E-2</c:v>
                </c:pt>
                <c:pt idx="30">
                  <c:v>6.1800000003131572E-2</c:v>
                </c:pt>
                <c:pt idx="31">
                  <c:v>8.2999999998719431E-2</c:v>
                </c:pt>
                <c:pt idx="32">
                  <c:v>8.3200000000942964E-2</c:v>
                </c:pt>
                <c:pt idx="33">
                  <c:v>8.7599999998928979E-2</c:v>
                </c:pt>
                <c:pt idx="34">
                  <c:v>9.0799999998125713E-2</c:v>
                </c:pt>
                <c:pt idx="35">
                  <c:v>9.0799999998125713E-2</c:v>
                </c:pt>
                <c:pt idx="36">
                  <c:v>8.6400000000139698E-2</c:v>
                </c:pt>
                <c:pt idx="37">
                  <c:v>9.5999999997729901E-2</c:v>
                </c:pt>
                <c:pt idx="38">
                  <c:v>0.12580000000161817</c:v>
                </c:pt>
                <c:pt idx="39">
                  <c:v>0.10659999999916181</c:v>
                </c:pt>
                <c:pt idx="40">
                  <c:v>0.12179999999352731</c:v>
                </c:pt>
                <c:pt idx="41">
                  <c:v>0.125</c:v>
                </c:pt>
                <c:pt idx="42">
                  <c:v>0.12060000000201399</c:v>
                </c:pt>
                <c:pt idx="43">
                  <c:v>0.13960000000224682</c:v>
                </c:pt>
                <c:pt idx="44">
                  <c:v>0.16179999999440042</c:v>
                </c:pt>
                <c:pt idx="45">
                  <c:v>0.16679999999905704</c:v>
                </c:pt>
                <c:pt idx="46">
                  <c:v>0.18419999999605352</c:v>
                </c:pt>
                <c:pt idx="47">
                  <c:v>0.17639999999664724</c:v>
                </c:pt>
                <c:pt idx="48">
                  <c:v>0.19879999999830034</c:v>
                </c:pt>
                <c:pt idx="49">
                  <c:v>0.21199999999953434</c:v>
                </c:pt>
                <c:pt idx="50">
                  <c:v>0.24119999999675201</c:v>
                </c:pt>
                <c:pt idx="51">
                  <c:v>0.24880000000121072</c:v>
                </c:pt>
                <c:pt idx="52">
                  <c:v>0.26419999999779975</c:v>
                </c:pt>
                <c:pt idx="53">
                  <c:v>0.28940000000147847</c:v>
                </c:pt>
                <c:pt idx="54">
                  <c:v>0.31499999999505235</c:v>
                </c:pt>
                <c:pt idx="55">
                  <c:v>0.31379999999626307</c:v>
                </c:pt>
                <c:pt idx="56">
                  <c:v>0.34560000000055879</c:v>
                </c:pt>
                <c:pt idx="57">
                  <c:v>0.36000000000058208</c:v>
                </c:pt>
                <c:pt idx="58">
                  <c:v>0.37819999999919673</c:v>
                </c:pt>
                <c:pt idx="59">
                  <c:v>0.40060000000084983</c:v>
                </c:pt>
                <c:pt idx="60">
                  <c:v>0.43059999999968568</c:v>
                </c:pt>
                <c:pt idx="61">
                  <c:v>0.45099999999365536</c:v>
                </c:pt>
                <c:pt idx="62">
                  <c:v>0.47679999999672873</c:v>
                </c:pt>
                <c:pt idx="63">
                  <c:v>0.5095999999975902</c:v>
                </c:pt>
                <c:pt idx="64">
                  <c:v>0.51999999999679858</c:v>
                </c:pt>
                <c:pt idx="65">
                  <c:v>0.5349999999962165</c:v>
                </c:pt>
                <c:pt idx="66">
                  <c:v>0.55760000000009313</c:v>
                </c:pt>
                <c:pt idx="67">
                  <c:v>0.56199999999807915</c:v>
                </c:pt>
                <c:pt idx="68">
                  <c:v>0.56199999999807915</c:v>
                </c:pt>
                <c:pt idx="69">
                  <c:v>0.60160000000178115</c:v>
                </c:pt>
                <c:pt idx="70">
                  <c:v>0.61939999999594875</c:v>
                </c:pt>
                <c:pt idx="71">
                  <c:v>0.67540000000008149</c:v>
                </c:pt>
                <c:pt idx="72">
                  <c:v>0.6635999999998603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37-42F1-85B4-70127EB2B045}"/>
            </c:ext>
          </c:extLst>
        </c:ser>
        <c:ser>
          <c:idx val="3"/>
          <c:order val="2"/>
          <c:tx>
            <c:strRef>
              <c:f>B!$J$20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B!$D$21:$D$43</c:f>
                <c:numCache>
                  <c:formatCode>General</c:formatCode>
                  <c:ptCount val="23"/>
                </c:numCache>
              </c:numRef>
            </c:plus>
            <c:minus>
              <c:numRef>
                <c:f>B!$D$21:$D$43</c:f>
                <c:numCache>
                  <c:formatCode>General</c:formatCode>
                  <c:ptCount val="23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B!$F$21:$F$992</c:f>
              <c:numCache>
                <c:formatCode>General</c:formatCode>
                <c:ptCount val="972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9</c:v>
                </c:pt>
                <c:pt idx="4">
                  <c:v>9</c:v>
                </c:pt>
                <c:pt idx="5">
                  <c:v>22</c:v>
                </c:pt>
                <c:pt idx="6">
                  <c:v>26</c:v>
                </c:pt>
                <c:pt idx="7">
                  <c:v>27</c:v>
                </c:pt>
                <c:pt idx="8">
                  <c:v>36</c:v>
                </c:pt>
                <c:pt idx="9">
                  <c:v>44</c:v>
                </c:pt>
                <c:pt idx="10">
                  <c:v>48</c:v>
                </c:pt>
                <c:pt idx="11">
                  <c:v>57</c:v>
                </c:pt>
                <c:pt idx="12">
                  <c:v>88</c:v>
                </c:pt>
                <c:pt idx="13">
                  <c:v>98</c:v>
                </c:pt>
                <c:pt idx="14">
                  <c:v>98.5</c:v>
                </c:pt>
                <c:pt idx="15">
                  <c:v>119</c:v>
                </c:pt>
                <c:pt idx="16">
                  <c:v>124</c:v>
                </c:pt>
                <c:pt idx="17">
                  <c:v>136</c:v>
                </c:pt>
                <c:pt idx="18">
                  <c:v>213</c:v>
                </c:pt>
                <c:pt idx="19">
                  <c:v>239</c:v>
                </c:pt>
                <c:pt idx="20">
                  <c:v>256</c:v>
                </c:pt>
                <c:pt idx="21">
                  <c:v>265</c:v>
                </c:pt>
                <c:pt idx="22">
                  <c:v>336</c:v>
                </c:pt>
                <c:pt idx="23">
                  <c:v>353</c:v>
                </c:pt>
                <c:pt idx="24">
                  <c:v>357</c:v>
                </c:pt>
                <c:pt idx="25">
                  <c:v>358</c:v>
                </c:pt>
                <c:pt idx="26">
                  <c:v>362</c:v>
                </c:pt>
                <c:pt idx="27">
                  <c:v>363</c:v>
                </c:pt>
                <c:pt idx="28">
                  <c:v>371</c:v>
                </c:pt>
                <c:pt idx="29">
                  <c:v>428</c:v>
                </c:pt>
                <c:pt idx="30">
                  <c:v>446</c:v>
                </c:pt>
                <c:pt idx="31">
                  <c:v>460</c:v>
                </c:pt>
                <c:pt idx="32">
                  <c:v>579</c:v>
                </c:pt>
                <c:pt idx="33">
                  <c:v>592</c:v>
                </c:pt>
                <c:pt idx="34">
                  <c:v>601</c:v>
                </c:pt>
                <c:pt idx="35">
                  <c:v>601</c:v>
                </c:pt>
                <c:pt idx="36">
                  <c:v>623</c:v>
                </c:pt>
                <c:pt idx="37">
                  <c:v>645</c:v>
                </c:pt>
                <c:pt idx="38">
                  <c:v>711</c:v>
                </c:pt>
                <c:pt idx="39">
                  <c:v>712</c:v>
                </c:pt>
                <c:pt idx="40">
                  <c:v>796</c:v>
                </c:pt>
                <c:pt idx="41">
                  <c:v>840</c:v>
                </c:pt>
                <c:pt idx="42">
                  <c:v>857</c:v>
                </c:pt>
                <c:pt idx="43">
                  <c:v>932</c:v>
                </c:pt>
                <c:pt idx="44">
                  <c:v>971</c:v>
                </c:pt>
                <c:pt idx="45">
                  <c:v>1046</c:v>
                </c:pt>
                <c:pt idx="46">
                  <c:v>1149</c:v>
                </c:pt>
                <c:pt idx="47">
                  <c:v>1193</c:v>
                </c:pt>
                <c:pt idx="48">
                  <c:v>1281</c:v>
                </c:pt>
                <c:pt idx="49">
                  <c:v>1360</c:v>
                </c:pt>
                <c:pt idx="50">
                  <c:v>1489</c:v>
                </c:pt>
                <c:pt idx="51">
                  <c:v>1581</c:v>
                </c:pt>
                <c:pt idx="52">
                  <c:v>1674</c:v>
                </c:pt>
                <c:pt idx="53">
                  <c:v>1843</c:v>
                </c:pt>
                <c:pt idx="54">
                  <c:v>2005</c:v>
                </c:pt>
                <c:pt idx="55">
                  <c:v>2041</c:v>
                </c:pt>
                <c:pt idx="56">
                  <c:v>2217</c:v>
                </c:pt>
                <c:pt idx="57">
                  <c:v>2280</c:v>
                </c:pt>
                <c:pt idx="58">
                  <c:v>2359</c:v>
                </c:pt>
                <c:pt idx="59">
                  <c:v>2572</c:v>
                </c:pt>
                <c:pt idx="60">
                  <c:v>2682</c:v>
                </c:pt>
                <c:pt idx="61">
                  <c:v>2925</c:v>
                </c:pt>
                <c:pt idx="62">
                  <c:v>3031</c:v>
                </c:pt>
                <c:pt idx="63">
                  <c:v>3172</c:v>
                </c:pt>
                <c:pt idx="64">
                  <c:v>3225</c:v>
                </c:pt>
                <c:pt idx="65">
                  <c:v>3340</c:v>
                </c:pt>
                <c:pt idx="66">
                  <c:v>3482</c:v>
                </c:pt>
                <c:pt idx="67">
                  <c:v>3525</c:v>
                </c:pt>
                <c:pt idx="68">
                  <c:v>3525</c:v>
                </c:pt>
                <c:pt idx="69">
                  <c:v>3672</c:v>
                </c:pt>
                <c:pt idx="70">
                  <c:v>3848</c:v>
                </c:pt>
                <c:pt idx="71">
                  <c:v>4108</c:v>
                </c:pt>
                <c:pt idx="72">
                  <c:v>4157</c:v>
                </c:pt>
              </c:numCache>
            </c:numRef>
          </c:xVal>
          <c:yVal>
            <c:numRef>
              <c:f>B!$J$21:$J$992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37-42F1-85B4-70127EB2B045}"/>
            </c:ext>
          </c:extLst>
        </c:ser>
        <c:ser>
          <c:idx val="4"/>
          <c:order val="3"/>
          <c:tx>
            <c:strRef>
              <c:f>B!$K$20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B!$D$21:$D$74</c:f>
                <c:numCache>
                  <c:formatCode>General</c:formatCode>
                  <c:ptCount val="54"/>
                </c:numCache>
              </c:numRef>
            </c:plus>
            <c:minus>
              <c:numRef>
                <c:f>B!$D$21:$D$74</c:f>
                <c:numCache>
                  <c:formatCode>General</c:formatCode>
                  <c:ptCount val="54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B!$F$21:$F$992</c:f>
              <c:numCache>
                <c:formatCode>General</c:formatCode>
                <c:ptCount val="972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9</c:v>
                </c:pt>
                <c:pt idx="4">
                  <c:v>9</c:v>
                </c:pt>
                <c:pt idx="5">
                  <c:v>22</c:v>
                </c:pt>
                <c:pt idx="6">
                  <c:v>26</c:v>
                </c:pt>
                <c:pt idx="7">
                  <c:v>27</c:v>
                </c:pt>
                <c:pt idx="8">
                  <c:v>36</c:v>
                </c:pt>
                <c:pt idx="9">
                  <c:v>44</c:v>
                </c:pt>
                <c:pt idx="10">
                  <c:v>48</c:v>
                </c:pt>
                <c:pt idx="11">
                  <c:v>57</c:v>
                </c:pt>
                <c:pt idx="12">
                  <c:v>88</c:v>
                </c:pt>
                <c:pt idx="13">
                  <c:v>98</c:v>
                </c:pt>
                <c:pt idx="14">
                  <c:v>98.5</c:v>
                </c:pt>
                <c:pt idx="15">
                  <c:v>119</c:v>
                </c:pt>
                <c:pt idx="16">
                  <c:v>124</c:v>
                </c:pt>
                <c:pt idx="17">
                  <c:v>136</c:v>
                </c:pt>
                <c:pt idx="18">
                  <c:v>213</c:v>
                </c:pt>
                <c:pt idx="19">
                  <c:v>239</c:v>
                </c:pt>
                <c:pt idx="20">
                  <c:v>256</c:v>
                </c:pt>
                <c:pt idx="21">
                  <c:v>265</c:v>
                </c:pt>
                <c:pt idx="22">
                  <c:v>336</c:v>
                </c:pt>
                <c:pt idx="23">
                  <c:v>353</c:v>
                </c:pt>
                <c:pt idx="24">
                  <c:v>357</c:v>
                </c:pt>
                <c:pt idx="25">
                  <c:v>358</c:v>
                </c:pt>
                <c:pt idx="26">
                  <c:v>362</c:v>
                </c:pt>
                <c:pt idx="27">
                  <c:v>363</c:v>
                </c:pt>
                <c:pt idx="28">
                  <c:v>371</c:v>
                </c:pt>
                <c:pt idx="29">
                  <c:v>428</c:v>
                </c:pt>
                <c:pt idx="30">
                  <c:v>446</c:v>
                </c:pt>
                <c:pt idx="31">
                  <c:v>460</c:v>
                </c:pt>
                <c:pt idx="32">
                  <c:v>579</c:v>
                </c:pt>
                <c:pt idx="33">
                  <c:v>592</c:v>
                </c:pt>
                <c:pt idx="34">
                  <c:v>601</c:v>
                </c:pt>
                <c:pt idx="35">
                  <c:v>601</c:v>
                </c:pt>
                <c:pt idx="36">
                  <c:v>623</c:v>
                </c:pt>
                <c:pt idx="37">
                  <c:v>645</c:v>
                </c:pt>
                <c:pt idx="38">
                  <c:v>711</c:v>
                </c:pt>
                <c:pt idx="39">
                  <c:v>712</c:v>
                </c:pt>
                <c:pt idx="40">
                  <c:v>796</c:v>
                </c:pt>
                <c:pt idx="41">
                  <c:v>840</c:v>
                </c:pt>
                <c:pt idx="42">
                  <c:v>857</c:v>
                </c:pt>
                <c:pt idx="43">
                  <c:v>932</c:v>
                </c:pt>
                <c:pt idx="44">
                  <c:v>971</c:v>
                </c:pt>
                <c:pt idx="45">
                  <c:v>1046</c:v>
                </c:pt>
                <c:pt idx="46">
                  <c:v>1149</c:v>
                </c:pt>
                <c:pt idx="47">
                  <c:v>1193</c:v>
                </c:pt>
                <c:pt idx="48">
                  <c:v>1281</c:v>
                </c:pt>
                <c:pt idx="49">
                  <c:v>1360</c:v>
                </c:pt>
                <c:pt idx="50">
                  <c:v>1489</c:v>
                </c:pt>
                <c:pt idx="51">
                  <c:v>1581</c:v>
                </c:pt>
                <c:pt idx="52">
                  <c:v>1674</c:v>
                </c:pt>
                <c:pt idx="53">
                  <c:v>1843</c:v>
                </c:pt>
                <c:pt idx="54">
                  <c:v>2005</c:v>
                </c:pt>
                <c:pt idx="55">
                  <c:v>2041</c:v>
                </c:pt>
                <c:pt idx="56">
                  <c:v>2217</c:v>
                </c:pt>
                <c:pt idx="57">
                  <c:v>2280</c:v>
                </c:pt>
                <c:pt idx="58">
                  <c:v>2359</c:v>
                </c:pt>
                <c:pt idx="59">
                  <c:v>2572</c:v>
                </c:pt>
                <c:pt idx="60">
                  <c:v>2682</c:v>
                </c:pt>
                <c:pt idx="61">
                  <c:v>2925</c:v>
                </c:pt>
                <c:pt idx="62">
                  <c:v>3031</c:v>
                </c:pt>
                <c:pt idx="63">
                  <c:v>3172</c:v>
                </c:pt>
                <c:pt idx="64">
                  <c:v>3225</c:v>
                </c:pt>
                <c:pt idx="65">
                  <c:v>3340</c:v>
                </c:pt>
                <c:pt idx="66">
                  <c:v>3482</c:v>
                </c:pt>
                <c:pt idx="67">
                  <c:v>3525</c:v>
                </c:pt>
                <c:pt idx="68">
                  <c:v>3525</c:v>
                </c:pt>
                <c:pt idx="69">
                  <c:v>3672</c:v>
                </c:pt>
                <c:pt idx="70">
                  <c:v>3848</c:v>
                </c:pt>
                <c:pt idx="71">
                  <c:v>4108</c:v>
                </c:pt>
                <c:pt idx="72">
                  <c:v>4157</c:v>
                </c:pt>
              </c:numCache>
            </c:numRef>
          </c:xVal>
          <c:yVal>
            <c:numRef>
              <c:f>B!$K$21:$K$992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F37-42F1-85B4-70127EB2B045}"/>
            </c:ext>
          </c:extLst>
        </c:ser>
        <c:ser>
          <c:idx val="2"/>
          <c:order val="4"/>
          <c:tx>
            <c:strRef>
              <c:f>B!$L$20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B!$D$21:$D$74</c:f>
                <c:numCache>
                  <c:formatCode>General</c:formatCode>
                  <c:ptCount val="54"/>
                </c:numCache>
              </c:numRef>
            </c:plus>
            <c:minus>
              <c:numRef>
                <c:f>B!$D$21:$D$74</c:f>
                <c:numCache>
                  <c:formatCode>General</c:formatCode>
                  <c:ptCount val="54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B!$F$21:$F$992</c:f>
              <c:numCache>
                <c:formatCode>General</c:formatCode>
                <c:ptCount val="972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9</c:v>
                </c:pt>
                <c:pt idx="4">
                  <c:v>9</c:v>
                </c:pt>
                <c:pt idx="5">
                  <c:v>22</c:v>
                </c:pt>
                <c:pt idx="6">
                  <c:v>26</c:v>
                </c:pt>
                <c:pt idx="7">
                  <c:v>27</c:v>
                </c:pt>
                <c:pt idx="8">
                  <c:v>36</c:v>
                </c:pt>
                <c:pt idx="9">
                  <c:v>44</c:v>
                </c:pt>
                <c:pt idx="10">
                  <c:v>48</c:v>
                </c:pt>
                <c:pt idx="11">
                  <c:v>57</c:v>
                </c:pt>
                <c:pt idx="12">
                  <c:v>88</c:v>
                </c:pt>
                <c:pt idx="13">
                  <c:v>98</c:v>
                </c:pt>
                <c:pt idx="14">
                  <c:v>98.5</c:v>
                </c:pt>
                <c:pt idx="15">
                  <c:v>119</c:v>
                </c:pt>
                <c:pt idx="16">
                  <c:v>124</c:v>
                </c:pt>
                <c:pt idx="17">
                  <c:v>136</c:v>
                </c:pt>
                <c:pt idx="18">
                  <c:v>213</c:v>
                </c:pt>
                <c:pt idx="19">
                  <c:v>239</c:v>
                </c:pt>
                <c:pt idx="20">
                  <c:v>256</c:v>
                </c:pt>
                <c:pt idx="21">
                  <c:v>265</c:v>
                </c:pt>
                <c:pt idx="22">
                  <c:v>336</c:v>
                </c:pt>
                <c:pt idx="23">
                  <c:v>353</c:v>
                </c:pt>
                <c:pt idx="24">
                  <c:v>357</c:v>
                </c:pt>
                <c:pt idx="25">
                  <c:v>358</c:v>
                </c:pt>
                <c:pt idx="26">
                  <c:v>362</c:v>
                </c:pt>
                <c:pt idx="27">
                  <c:v>363</c:v>
                </c:pt>
                <c:pt idx="28">
                  <c:v>371</c:v>
                </c:pt>
                <c:pt idx="29">
                  <c:v>428</c:v>
                </c:pt>
                <c:pt idx="30">
                  <c:v>446</c:v>
                </c:pt>
                <c:pt idx="31">
                  <c:v>460</c:v>
                </c:pt>
                <c:pt idx="32">
                  <c:v>579</c:v>
                </c:pt>
                <c:pt idx="33">
                  <c:v>592</c:v>
                </c:pt>
                <c:pt idx="34">
                  <c:v>601</c:v>
                </c:pt>
                <c:pt idx="35">
                  <c:v>601</c:v>
                </c:pt>
                <c:pt idx="36">
                  <c:v>623</c:v>
                </c:pt>
                <c:pt idx="37">
                  <c:v>645</c:v>
                </c:pt>
                <c:pt idx="38">
                  <c:v>711</c:v>
                </c:pt>
                <c:pt idx="39">
                  <c:v>712</c:v>
                </c:pt>
                <c:pt idx="40">
                  <c:v>796</c:v>
                </c:pt>
                <c:pt idx="41">
                  <c:v>840</c:v>
                </c:pt>
                <c:pt idx="42">
                  <c:v>857</c:v>
                </c:pt>
                <c:pt idx="43">
                  <c:v>932</c:v>
                </c:pt>
                <c:pt idx="44">
                  <c:v>971</c:v>
                </c:pt>
                <c:pt idx="45">
                  <c:v>1046</c:v>
                </c:pt>
                <c:pt idx="46">
                  <c:v>1149</c:v>
                </c:pt>
                <c:pt idx="47">
                  <c:v>1193</c:v>
                </c:pt>
                <c:pt idx="48">
                  <c:v>1281</c:v>
                </c:pt>
                <c:pt idx="49">
                  <c:v>1360</c:v>
                </c:pt>
                <c:pt idx="50">
                  <c:v>1489</c:v>
                </c:pt>
                <c:pt idx="51">
                  <c:v>1581</c:v>
                </c:pt>
                <c:pt idx="52">
                  <c:v>1674</c:v>
                </c:pt>
                <c:pt idx="53">
                  <c:v>1843</c:v>
                </c:pt>
                <c:pt idx="54">
                  <c:v>2005</c:v>
                </c:pt>
                <c:pt idx="55">
                  <c:v>2041</c:v>
                </c:pt>
                <c:pt idx="56">
                  <c:v>2217</c:v>
                </c:pt>
                <c:pt idx="57">
                  <c:v>2280</c:v>
                </c:pt>
                <c:pt idx="58">
                  <c:v>2359</c:v>
                </c:pt>
                <c:pt idx="59">
                  <c:v>2572</c:v>
                </c:pt>
                <c:pt idx="60">
                  <c:v>2682</c:v>
                </c:pt>
                <c:pt idx="61">
                  <c:v>2925</c:v>
                </c:pt>
                <c:pt idx="62">
                  <c:v>3031</c:v>
                </c:pt>
                <c:pt idx="63">
                  <c:v>3172</c:v>
                </c:pt>
                <c:pt idx="64">
                  <c:v>3225</c:v>
                </c:pt>
                <c:pt idx="65">
                  <c:v>3340</c:v>
                </c:pt>
                <c:pt idx="66">
                  <c:v>3482</c:v>
                </c:pt>
                <c:pt idx="67">
                  <c:v>3525</c:v>
                </c:pt>
                <c:pt idx="68">
                  <c:v>3525</c:v>
                </c:pt>
                <c:pt idx="69">
                  <c:v>3672</c:v>
                </c:pt>
                <c:pt idx="70">
                  <c:v>3848</c:v>
                </c:pt>
                <c:pt idx="71">
                  <c:v>4108</c:v>
                </c:pt>
                <c:pt idx="72">
                  <c:v>4157</c:v>
                </c:pt>
              </c:numCache>
            </c:numRef>
          </c:xVal>
          <c:yVal>
            <c:numRef>
              <c:f>B!$L$21:$L$992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F37-42F1-85B4-70127EB2B045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B!$D$21:$D$74</c:f>
                <c:numCache>
                  <c:formatCode>General</c:formatCode>
                  <c:ptCount val="54"/>
                </c:numCache>
              </c:numRef>
            </c:plus>
            <c:minus>
              <c:numRef>
                <c:f>B!$D$21:$D$74</c:f>
                <c:numCache>
                  <c:formatCode>General</c:formatCode>
                  <c:ptCount val="54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B!$F$21:$F$992</c:f>
              <c:numCache>
                <c:formatCode>General</c:formatCode>
                <c:ptCount val="972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9</c:v>
                </c:pt>
                <c:pt idx="4">
                  <c:v>9</c:v>
                </c:pt>
                <c:pt idx="5">
                  <c:v>22</c:v>
                </c:pt>
                <c:pt idx="6">
                  <c:v>26</c:v>
                </c:pt>
                <c:pt idx="7">
                  <c:v>27</c:v>
                </c:pt>
                <c:pt idx="8">
                  <c:v>36</c:v>
                </c:pt>
                <c:pt idx="9">
                  <c:v>44</c:v>
                </c:pt>
                <c:pt idx="10">
                  <c:v>48</c:v>
                </c:pt>
                <c:pt idx="11">
                  <c:v>57</c:v>
                </c:pt>
                <c:pt idx="12">
                  <c:v>88</c:v>
                </c:pt>
                <c:pt idx="13">
                  <c:v>98</c:v>
                </c:pt>
                <c:pt idx="14">
                  <c:v>98.5</c:v>
                </c:pt>
                <c:pt idx="15">
                  <c:v>119</c:v>
                </c:pt>
                <c:pt idx="16">
                  <c:v>124</c:v>
                </c:pt>
                <c:pt idx="17">
                  <c:v>136</c:v>
                </c:pt>
                <c:pt idx="18">
                  <c:v>213</c:v>
                </c:pt>
                <c:pt idx="19">
                  <c:v>239</c:v>
                </c:pt>
                <c:pt idx="20">
                  <c:v>256</c:v>
                </c:pt>
                <c:pt idx="21">
                  <c:v>265</c:v>
                </c:pt>
                <c:pt idx="22">
                  <c:v>336</c:v>
                </c:pt>
                <c:pt idx="23">
                  <c:v>353</c:v>
                </c:pt>
                <c:pt idx="24">
                  <c:v>357</c:v>
                </c:pt>
                <c:pt idx="25">
                  <c:v>358</c:v>
                </c:pt>
                <c:pt idx="26">
                  <c:v>362</c:v>
                </c:pt>
                <c:pt idx="27">
                  <c:v>363</c:v>
                </c:pt>
                <c:pt idx="28">
                  <c:v>371</c:v>
                </c:pt>
                <c:pt idx="29">
                  <c:v>428</c:v>
                </c:pt>
                <c:pt idx="30">
                  <c:v>446</c:v>
                </c:pt>
                <c:pt idx="31">
                  <c:v>460</c:v>
                </c:pt>
                <c:pt idx="32">
                  <c:v>579</c:v>
                </c:pt>
                <c:pt idx="33">
                  <c:v>592</c:v>
                </c:pt>
                <c:pt idx="34">
                  <c:v>601</c:v>
                </c:pt>
                <c:pt idx="35">
                  <c:v>601</c:v>
                </c:pt>
                <c:pt idx="36">
                  <c:v>623</c:v>
                </c:pt>
                <c:pt idx="37">
                  <c:v>645</c:v>
                </c:pt>
                <c:pt idx="38">
                  <c:v>711</c:v>
                </c:pt>
                <c:pt idx="39">
                  <c:v>712</c:v>
                </c:pt>
                <c:pt idx="40">
                  <c:v>796</c:v>
                </c:pt>
                <c:pt idx="41">
                  <c:v>840</c:v>
                </c:pt>
                <c:pt idx="42">
                  <c:v>857</c:v>
                </c:pt>
                <c:pt idx="43">
                  <c:v>932</c:v>
                </c:pt>
                <c:pt idx="44">
                  <c:v>971</c:v>
                </c:pt>
                <c:pt idx="45">
                  <c:v>1046</c:v>
                </c:pt>
                <c:pt idx="46">
                  <c:v>1149</c:v>
                </c:pt>
                <c:pt idx="47">
                  <c:v>1193</c:v>
                </c:pt>
                <c:pt idx="48">
                  <c:v>1281</c:v>
                </c:pt>
                <c:pt idx="49">
                  <c:v>1360</c:v>
                </c:pt>
                <c:pt idx="50">
                  <c:v>1489</c:v>
                </c:pt>
                <c:pt idx="51">
                  <c:v>1581</c:v>
                </c:pt>
                <c:pt idx="52">
                  <c:v>1674</c:v>
                </c:pt>
                <c:pt idx="53">
                  <c:v>1843</c:v>
                </c:pt>
                <c:pt idx="54">
                  <c:v>2005</c:v>
                </c:pt>
                <c:pt idx="55">
                  <c:v>2041</c:v>
                </c:pt>
                <c:pt idx="56">
                  <c:v>2217</c:v>
                </c:pt>
                <c:pt idx="57">
                  <c:v>2280</c:v>
                </c:pt>
                <c:pt idx="58">
                  <c:v>2359</c:v>
                </c:pt>
                <c:pt idx="59">
                  <c:v>2572</c:v>
                </c:pt>
                <c:pt idx="60">
                  <c:v>2682</c:v>
                </c:pt>
                <c:pt idx="61">
                  <c:v>2925</c:v>
                </c:pt>
                <c:pt idx="62">
                  <c:v>3031</c:v>
                </c:pt>
                <c:pt idx="63">
                  <c:v>3172</c:v>
                </c:pt>
                <c:pt idx="64">
                  <c:v>3225</c:v>
                </c:pt>
                <c:pt idx="65">
                  <c:v>3340</c:v>
                </c:pt>
                <c:pt idx="66">
                  <c:v>3482</c:v>
                </c:pt>
                <c:pt idx="67">
                  <c:v>3525</c:v>
                </c:pt>
                <c:pt idx="68">
                  <c:v>3525</c:v>
                </c:pt>
                <c:pt idx="69">
                  <c:v>3672</c:v>
                </c:pt>
                <c:pt idx="70">
                  <c:v>3848</c:v>
                </c:pt>
                <c:pt idx="71">
                  <c:v>4108</c:v>
                </c:pt>
                <c:pt idx="72">
                  <c:v>4157</c:v>
                </c:pt>
              </c:numCache>
            </c:numRef>
          </c:xVal>
          <c:yVal>
            <c:numRef>
              <c:f>B!$M$21:$M$992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F37-42F1-85B4-70127EB2B045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B!$D$21:$D$74</c:f>
                <c:numCache>
                  <c:formatCode>General</c:formatCode>
                  <c:ptCount val="54"/>
                </c:numCache>
              </c:numRef>
            </c:plus>
            <c:minus>
              <c:numRef>
                <c:f>B!$D$21:$D$74</c:f>
                <c:numCache>
                  <c:formatCode>General</c:formatCode>
                  <c:ptCount val="54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B!$F$21:$F$992</c:f>
              <c:numCache>
                <c:formatCode>General</c:formatCode>
                <c:ptCount val="972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9</c:v>
                </c:pt>
                <c:pt idx="4">
                  <c:v>9</c:v>
                </c:pt>
                <c:pt idx="5">
                  <c:v>22</c:v>
                </c:pt>
                <c:pt idx="6">
                  <c:v>26</c:v>
                </c:pt>
                <c:pt idx="7">
                  <c:v>27</c:v>
                </c:pt>
                <c:pt idx="8">
                  <c:v>36</c:v>
                </c:pt>
                <c:pt idx="9">
                  <c:v>44</c:v>
                </c:pt>
                <c:pt idx="10">
                  <c:v>48</c:v>
                </c:pt>
                <c:pt idx="11">
                  <c:v>57</c:v>
                </c:pt>
                <c:pt idx="12">
                  <c:v>88</c:v>
                </c:pt>
                <c:pt idx="13">
                  <c:v>98</c:v>
                </c:pt>
                <c:pt idx="14">
                  <c:v>98.5</c:v>
                </c:pt>
                <c:pt idx="15">
                  <c:v>119</c:v>
                </c:pt>
                <c:pt idx="16">
                  <c:v>124</c:v>
                </c:pt>
                <c:pt idx="17">
                  <c:v>136</c:v>
                </c:pt>
                <c:pt idx="18">
                  <c:v>213</c:v>
                </c:pt>
                <c:pt idx="19">
                  <c:v>239</c:v>
                </c:pt>
                <c:pt idx="20">
                  <c:v>256</c:v>
                </c:pt>
                <c:pt idx="21">
                  <c:v>265</c:v>
                </c:pt>
                <c:pt idx="22">
                  <c:v>336</c:v>
                </c:pt>
                <c:pt idx="23">
                  <c:v>353</c:v>
                </c:pt>
                <c:pt idx="24">
                  <c:v>357</c:v>
                </c:pt>
                <c:pt idx="25">
                  <c:v>358</c:v>
                </c:pt>
                <c:pt idx="26">
                  <c:v>362</c:v>
                </c:pt>
                <c:pt idx="27">
                  <c:v>363</c:v>
                </c:pt>
                <c:pt idx="28">
                  <c:v>371</c:v>
                </c:pt>
                <c:pt idx="29">
                  <c:v>428</c:v>
                </c:pt>
                <c:pt idx="30">
                  <c:v>446</c:v>
                </c:pt>
                <c:pt idx="31">
                  <c:v>460</c:v>
                </c:pt>
                <c:pt idx="32">
                  <c:v>579</c:v>
                </c:pt>
                <c:pt idx="33">
                  <c:v>592</c:v>
                </c:pt>
                <c:pt idx="34">
                  <c:v>601</c:v>
                </c:pt>
                <c:pt idx="35">
                  <c:v>601</c:v>
                </c:pt>
                <c:pt idx="36">
                  <c:v>623</c:v>
                </c:pt>
                <c:pt idx="37">
                  <c:v>645</c:v>
                </c:pt>
                <c:pt idx="38">
                  <c:v>711</c:v>
                </c:pt>
                <c:pt idx="39">
                  <c:v>712</c:v>
                </c:pt>
                <c:pt idx="40">
                  <c:v>796</c:v>
                </c:pt>
                <c:pt idx="41">
                  <c:v>840</c:v>
                </c:pt>
                <c:pt idx="42">
                  <c:v>857</c:v>
                </c:pt>
                <c:pt idx="43">
                  <c:v>932</c:v>
                </c:pt>
                <c:pt idx="44">
                  <c:v>971</c:v>
                </c:pt>
                <c:pt idx="45">
                  <c:v>1046</c:v>
                </c:pt>
                <c:pt idx="46">
                  <c:v>1149</c:v>
                </c:pt>
                <c:pt idx="47">
                  <c:v>1193</c:v>
                </c:pt>
                <c:pt idx="48">
                  <c:v>1281</c:v>
                </c:pt>
                <c:pt idx="49">
                  <c:v>1360</c:v>
                </c:pt>
                <c:pt idx="50">
                  <c:v>1489</c:v>
                </c:pt>
                <c:pt idx="51">
                  <c:v>1581</c:v>
                </c:pt>
                <c:pt idx="52">
                  <c:v>1674</c:v>
                </c:pt>
                <c:pt idx="53">
                  <c:v>1843</c:v>
                </c:pt>
                <c:pt idx="54">
                  <c:v>2005</c:v>
                </c:pt>
                <c:pt idx="55">
                  <c:v>2041</c:v>
                </c:pt>
                <c:pt idx="56">
                  <c:v>2217</c:v>
                </c:pt>
                <c:pt idx="57">
                  <c:v>2280</c:v>
                </c:pt>
                <c:pt idx="58">
                  <c:v>2359</c:v>
                </c:pt>
                <c:pt idx="59">
                  <c:v>2572</c:v>
                </c:pt>
                <c:pt idx="60">
                  <c:v>2682</c:v>
                </c:pt>
                <c:pt idx="61">
                  <c:v>2925</c:v>
                </c:pt>
                <c:pt idx="62">
                  <c:v>3031</c:v>
                </c:pt>
                <c:pt idx="63">
                  <c:v>3172</c:v>
                </c:pt>
                <c:pt idx="64">
                  <c:v>3225</c:v>
                </c:pt>
                <c:pt idx="65">
                  <c:v>3340</c:v>
                </c:pt>
                <c:pt idx="66">
                  <c:v>3482</c:v>
                </c:pt>
                <c:pt idx="67">
                  <c:v>3525</c:v>
                </c:pt>
                <c:pt idx="68">
                  <c:v>3525</c:v>
                </c:pt>
                <c:pt idx="69">
                  <c:v>3672</c:v>
                </c:pt>
                <c:pt idx="70">
                  <c:v>3848</c:v>
                </c:pt>
                <c:pt idx="71">
                  <c:v>4108</c:v>
                </c:pt>
                <c:pt idx="72">
                  <c:v>4157</c:v>
                </c:pt>
              </c:numCache>
            </c:numRef>
          </c:xVal>
          <c:yVal>
            <c:numRef>
              <c:f>B!$N$21:$N$992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F37-42F1-85B4-70127EB2B045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B!$F$21:$F$992</c:f>
              <c:numCache>
                <c:formatCode>General</c:formatCode>
                <c:ptCount val="972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9</c:v>
                </c:pt>
                <c:pt idx="4">
                  <c:v>9</c:v>
                </c:pt>
                <c:pt idx="5">
                  <c:v>22</c:v>
                </c:pt>
                <c:pt idx="6">
                  <c:v>26</c:v>
                </c:pt>
                <c:pt idx="7">
                  <c:v>27</c:v>
                </c:pt>
                <c:pt idx="8">
                  <c:v>36</c:v>
                </c:pt>
                <c:pt idx="9">
                  <c:v>44</c:v>
                </c:pt>
                <c:pt idx="10">
                  <c:v>48</c:v>
                </c:pt>
                <c:pt idx="11">
                  <c:v>57</c:v>
                </c:pt>
                <c:pt idx="12">
                  <c:v>88</c:v>
                </c:pt>
                <c:pt idx="13">
                  <c:v>98</c:v>
                </c:pt>
                <c:pt idx="14">
                  <c:v>98.5</c:v>
                </c:pt>
                <c:pt idx="15">
                  <c:v>119</c:v>
                </c:pt>
                <c:pt idx="16">
                  <c:v>124</c:v>
                </c:pt>
                <c:pt idx="17">
                  <c:v>136</c:v>
                </c:pt>
                <c:pt idx="18">
                  <c:v>213</c:v>
                </c:pt>
                <c:pt idx="19">
                  <c:v>239</c:v>
                </c:pt>
                <c:pt idx="20">
                  <c:v>256</c:v>
                </c:pt>
                <c:pt idx="21">
                  <c:v>265</c:v>
                </c:pt>
                <c:pt idx="22">
                  <c:v>336</c:v>
                </c:pt>
                <c:pt idx="23">
                  <c:v>353</c:v>
                </c:pt>
                <c:pt idx="24">
                  <c:v>357</c:v>
                </c:pt>
                <c:pt idx="25">
                  <c:v>358</c:v>
                </c:pt>
                <c:pt idx="26">
                  <c:v>362</c:v>
                </c:pt>
                <c:pt idx="27">
                  <c:v>363</c:v>
                </c:pt>
                <c:pt idx="28">
                  <c:v>371</c:v>
                </c:pt>
                <c:pt idx="29">
                  <c:v>428</c:v>
                </c:pt>
                <c:pt idx="30">
                  <c:v>446</c:v>
                </c:pt>
                <c:pt idx="31">
                  <c:v>460</c:v>
                </c:pt>
                <c:pt idx="32">
                  <c:v>579</c:v>
                </c:pt>
                <c:pt idx="33">
                  <c:v>592</c:v>
                </c:pt>
                <c:pt idx="34">
                  <c:v>601</c:v>
                </c:pt>
                <c:pt idx="35">
                  <c:v>601</c:v>
                </c:pt>
                <c:pt idx="36">
                  <c:v>623</c:v>
                </c:pt>
                <c:pt idx="37">
                  <c:v>645</c:v>
                </c:pt>
                <c:pt idx="38">
                  <c:v>711</c:v>
                </c:pt>
                <c:pt idx="39">
                  <c:v>712</c:v>
                </c:pt>
                <c:pt idx="40">
                  <c:v>796</c:v>
                </c:pt>
                <c:pt idx="41">
                  <c:v>840</c:v>
                </c:pt>
                <c:pt idx="42">
                  <c:v>857</c:v>
                </c:pt>
                <c:pt idx="43">
                  <c:v>932</c:v>
                </c:pt>
                <c:pt idx="44">
                  <c:v>971</c:v>
                </c:pt>
                <c:pt idx="45">
                  <c:v>1046</c:v>
                </c:pt>
                <c:pt idx="46">
                  <c:v>1149</c:v>
                </c:pt>
                <c:pt idx="47">
                  <c:v>1193</c:v>
                </c:pt>
                <c:pt idx="48">
                  <c:v>1281</c:v>
                </c:pt>
                <c:pt idx="49">
                  <c:v>1360</c:v>
                </c:pt>
                <c:pt idx="50">
                  <c:v>1489</c:v>
                </c:pt>
                <c:pt idx="51">
                  <c:v>1581</c:v>
                </c:pt>
                <c:pt idx="52">
                  <c:v>1674</c:v>
                </c:pt>
                <c:pt idx="53">
                  <c:v>1843</c:v>
                </c:pt>
                <c:pt idx="54">
                  <c:v>2005</c:v>
                </c:pt>
                <c:pt idx="55">
                  <c:v>2041</c:v>
                </c:pt>
                <c:pt idx="56">
                  <c:v>2217</c:v>
                </c:pt>
                <c:pt idx="57">
                  <c:v>2280</c:v>
                </c:pt>
                <c:pt idx="58">
                  <c:v>2359</c:v>
                </c:pt>
                <c:pt idx="59">
                  <c:v>2572</c:v>
                </c:pt>
                <c:pt idx="60">
                  <c:v>2682</c:v>
                </c:pt>
                <c:pt idx="61">
                  <c:v>2925</c:v>
                </c:pt>
                <c:pt idx="62">
                  <c:v>3031</c:v>
                </c:pt>
                <c:pt idx="63">
                  <c:v>3172</c:v>
                </c:pt>
                <c:pt idx="64">
                  <c:v>3225</c:v>
                </c:pt>
                <c:pt idx="65">
                  <c:v>3340</c:v>
                </c:pt>
                <c:pt idx="66">
                  <c:v>3482</c:v>
                </c:pt>
                <c:pt idx="67">
                  <c:v>3525</c:v>
                </c:pt>
                <c:pt idx="68">
                  <c:v>3525</c:v>
                </c:pt>
                <c:pt idx="69">
                  <c:v>3672</c:v>
                </c:pt>
                <c:pt idx="70">
                  <c:v>3848</c:v>
                </c:pt>
                <c:pt idx="71">
                  <c:v>4108</c:v>
                </c:pt>
                <c:pt idx="72">
                  <c:v>4157</c:v>
                </c:pt>
              </c:numCache>
            </c:numRef>
          </c:xVal>
          <c:yVal>
            <c:numRef>
              <c:f>B!$O$21:$O$992</c:f>
              <c:numCache>
                <c:formatCode>General</c:formatCode>
                <c:ptCount val="972"/>
                <c:pt idx="0">
                  <c:v>-5.8034514979251606E-3</c:v>
                </c:pt>
                <c:pt idx="1">
                  <c:v>-5.1571633901448238E-3</c:v>
                </c:pt>
                <c:pt idx="2">
                  <c:v>-5.1571633901448238E-3</c:v>
                </c:pt>
                <c:pt idx="3">
                  <c:v>-4.3493032554194032E-3</c:v>
                </c:pt>
                <c:pt idx="4">
                  <c:v>-4.3493032554194032E-3</c:v>
                </c:pt>
                <c:pt idx="5">
                  <c:v>-2.2488669051333081E-3</c:v>
                </c:pt>
                <c:pt idx="6">
                  <c:v>-1.6025787973529713E-3</c:v>
                </c:pt>
                <c:pt idx="7">
                  <c:v>-1.4410067704078867E-3</c:v>
                </c:pt>
                <c:pt idx="8">
                  <c:v>1.3141472097870713E-5</c:v>
                </c:pt>
                <c:pt idx="9">
                  <c:v>1.3057176876585443E-3</c:v>
                </c:pt>
                <c:pt idx="10">
                  <c:v>1.9520057954388811E-3</c:v>
                </c:pt>
                <c:pt idx="11">
                  <c:v>3.4061540379446385E-3</c:v>
                </c:pt>
                <c:pt idx="12">
                  <c:v>8.4148868732422492E-3</c:v>
                </c:pt>
                <c:pt idx="13">
                  <c:v>1.003060714269309E-2</c:v>
                </c:pt>
                <c:pt idx="14">
                  <c:v>1.0111393156165632E-2</c:v>
                </c:pt>
                <c:pt idx="15">
                  <c:v>1.342361970853986E-2</c:v>
                </c:pt>
                <c:pt idx="16">
                  <c:v>1.4231479843265282E-2</c:v>
                </c:pt>
                <c:pt idx="17">
                  <c:v>1.6170344166606291E-2</c:v>
                </c:pt>
                <c:pt idx="18">
                  <c:v>2.8611390241377772E-2</c:v>
                </c:pt>
                <c:pt idx="19">
                  <c:v>3.2812262941949964E-2</c:v>
                </c:pt>
                <c:pt idx="20">
                  <c:v>3.5558987400016395E-2</c:v>
                </c:pt>
                <c:pt idx="21">
                  <c:v>3.7013135642522156E-2</c:v>
                </c:pt>
                <c:pt idx="22">
                  <c:v>4.8484749555623131E-2</c:v>
                </c:pt>
                <c:pt idx="23">
                  <c:v>5.1231474013689562E-2</c:v>
                </c:pt>
                <c:pt idx="24">
                  <c:v>5.1877762121469898E-2</c:v>
                </c:pt>
                <c:pt idx="25">
                  <c:v>5.2039334148414981E-2</c:v>
                </c:pt>
                <c:pt idx="26">
                  <c:v>5.2685622256195323E-2</c:v>
                </c:pt>
                <c:pt idx="27">
                  <c:v>5.2847194283140407E-2</c:v>
                </c:pt>
                <c:pt idx="28">
                  <c:v>5.4139770498701077E-2</c:v>
                </c:pt>
                <c:pt idx="29">
                  <c:v>6.3349376034570873E-2</c:v>
                </c:pt>
                <c:pt idx="30">
                  <c:v>6.6257672519582395E-2</c:v>
                </c:pt>
                <c:pt idx="31">
                  <c:v>6.8519680896813567E-2</c:v>
                </c:pt>
                <c:pt idx="32">
                  <c:v>8.7746752103278591E-2</c:v>
                </c:pt>
                <c:pt idx="33">
                  <c:v>8.984718845356468E-2</c:v>
                </c:pt>
                <c:pt idx="34">
                  <c:v>9.1301336696070448E-2</c:v>
                </c:pt>
                <c:pt idx="35">
                  <c:v>9.1301336696070448E-2</c:v>
                </c:pt>
                <c:pt idx="36">
                  <c:v>9.4855921288862291E-2</c:v>
                </c:pt>
                <c:pt idx="37">
                  <c:v>9.8410505881654148E-2</c:v>
                </c:pt>
                <c:pt idx="38">
                  <c:v>0.1090742596600297</c:v>
                </c:pt>
                <c:pt idx="39">
                  <c:v>0.10923583168697479</c:v>
                </c:pt>
                <c:pt idx="40">
                  <c:v>0.12280788195036185</c:v>
                </c:pt>
                <c:pt idx="41">
                  <c:v>0.12991705113594557</c:v>
                </c:pt>
                <c:pt idx="42">
                  <c:v>0.13266377559401199</c:v>
                </c:pt>
                <c:pt idx="43">
                  <c:v>0.14478167761489333</c:v>
                </c:pt>
                <c:pt idx="44">
                  <c:v>0.1510829866657516</c:v>
                </c:pt>
                <c:pt idx="45">
                  <c:v>0.16320088868663291</c:v>
                </c:pt>
                <c:pt idx="46">
                  <c:v>0.17984280746197659</c:v>
                </c:pt>
                <c:pt idx="47">
                  <c:v>0.1869519766475603</c:v>
                </c:pt>
                <c:pt idx="48">
                  <c:v>0.2011703150187277</c:v>
                </c:pt>
                <c:pt idx="49">
                  <c:v>0.21393450514738935</c:v>
                </c:pt>
                <c:pt idx="50">
                  <c:v>0.23477729662330521</c:v>
                </c:pt>
                <c:pt idx="51">
                  <c:v>0.24964192310225297</c:v>
                </c:pt>
                <c:pt idx="52">
                  <c:v>0.26466812160814579</c:v>
                </c:pt>
                <c:pt idx="53">
                  <c:v>0.29197379416186503</c:v>
                </c:pt>
                <c:pt idx="54">
                  <c:v>0.31814846252696866</c:v>
                </c:pt>
                <c:pt idx="55">
                  <c:v>0.32396505549699167</c:v>
                </c:pt>
                <c:pt idx="56">
                  <c:v>0.35240173223932653</c:v>
                </c:pt>
                <c:pt idx="57">
                  <c:v>0.36258076993686683</c:v>
                </c:pt>
                <c:pt idx="58">
                  <c:v>0.37534496006552848</c:v>
                </c:pt>
                <c:pt idx="59">
                  <c:v>0.4097598018048314</c:v>
                </c:pt>
                <c:pt idx="60">
                  <c:v>0.42753272476879067</c:v>
                </c:pt>
                <c:pt idx="61">
                  <c:v>0.46679472731644611</c:v>
                </c:pt>
                <c:pt idx="62">
                  <c:v>0.48392136217262505</c:v>
                </c:pt>
                <c:pt idx="63">
                  <c:v>0.50670301797188189</c:v>
                </c:pt>
                <c:pt idx="64">
                  <c:v>0.51526633539997135</c:v>
                </c:pt>
                <c:pt idx="65">
                  <c:v>0.53384711849865607</c:v>
                </c:pt>
                <c:pt idx="66">
                  <c:v>0.55679034632485802</c:v>
                </c:pt>
                <c:pt idx="67">
                  <c:v>0.56373794348349671</c:v>
                </c:pt>
                <c:pt idx="68">
                  <c:v>0.56373794348349671</c:v>
                </c:pt>
                <c:pt idx="69">
                  <c:v>0.58748903144442399</c:v>
                </c:pt>
                <c:pt idx="70">
                  <c:v>0.61592570818675885</c:v>
                </c:pt>
                <c:pt idx="71">
                  <c:v>0.65793443519248074</c:v>
                </c:pt>
                <c:pt idx="72">
                  <c:v>0.66585146451278987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F37-42F1-85B4-70127EB2B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3872688"/>
        <c:axId val="1"/>
      </c:scatterChart>
      <c:valAx>
        <c:axId val="783872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72770655734146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38726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8.8842975206611566E-2"/>
          <c:y val="0.91874999999999996"/>
          <c:w val="0.99173640485022008"/>
          <c:h val="0.981249999999999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DW Dra - O-C Diagr.</a:t>
            </a:r>
          </a:p>
        </c:rich>
      </c:tx>
      <c:layout>
        <c:manualLayout>
          <c:xMode val="edge"/>
          <c:yMode val="edge"/>
          <c:x val="0.34090952473915964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4953316519776211"/>
          <c:w val="0.76859581671678956"/>
          <c:h val="0.62305485499067548"/>
        </c:manualLayout>
      </c:layout>
      <c:scatterChart>
        <c:scatterStyle val="lineMarker"/>
        <c:varyColors val="0"/>
        <c:ser>
          <c:idx val="0"/>
          <c:order val="0"/>
          <c:tx>
            <c:strRef>
              <c:f>D!$H$20:$H$20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D!$F$21:$F$992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4.5</c:v>
                </c:pt>
                <c:pt idx="4">
                  <c:v>4.5</c:v>
                </c:pt>
                <c:pt idx="5">
                  <c:v>11</c:v>
                </c:pt>
                <c:pt idx="6">
                  <c:v>13</c:v>
                </c:pt>
                <c:pt idx="7">
                  <c:v>13.5</c:v>
                </c:pt>
                <c:pt idx="8">
                  <c:v>18</c:v>
                </c:pt>
                <c:pt idx="9">
                  <c:v>22</c:v>
                </c:pt>
                <c:pt idx="10">
                  <c:v>24</c:v>
                </c:pt>
                <c:pt idx="11">
                  <c:v>28.5</c:v>
                </c:pt>
                <c:pt idx="12">
                  <c:v>44</c:v>
                </c:pt>
                <c:pt idx="13">
                  <c:v>49</c:v>
                </c:pt>
                <c:pt idx="14">
                  <c:v>49.5</c:v>
                </c:pt>
                <c:pt idx="15">
                  <c:v>59.5</c:v>
                </c:pt>
                <c:pt idx="16">
                  <c:v>62</c:v>
                </c:pt>
                <c:pt idx="17">
                  <c:v>68</c:v>
                </c:pt>
                <c:pt idx="18">
                  <c:v>106.5</c:v>
                </c:pt>
                <c:pt idx="19">
                  <c:v>119.5</c:v>
                </c:pt>
                <c:pt idx="20">
                  <c:v>128</c:v>
                </c:pt>
                <c:pt idx="21">
                  <c:v>132.5</c:v>
                </c:pt>
                <c:pt idx="22">
                  <c:v>168</c:v>
                </c:pt>
                <c:pt idx="23">
                  <c:v>176.5</c:v>
                </c:pt>
                <c:pt idx="24">
                  <c:v>178.5</c:v>
                </c:pt>
                <c:pt idx="25">
                  <c:v>179</c:v>
                </c:pt>
                <c:pt idx="26">
                  <c:v>181</c:v>
                </c:pt>
                <c:pt idx="27">
                  <c:v>181.5</c:v>
                </c:pt>
                <c:pt idx="28">
                  <c:v>185.5</c:v>
                </c:pt>
                <c:pt idx="29">
                  <c:v>214</c:v>
                </c:pt>
                <c:pt idx="30">
                  <c:v>223</c:v>
                </c:pt>
                <c:pt idx="31">
                  <c:v>230</c:v>
                </c:pt>
                <c:pt idx="32">
                  <c:v>289.5</c:v>
                </c:pt>
                <c:pt idx="33">
                  <c:v>296</c:v>
                </c:pt>
                <c:pt idx="34">
                  <c:v>300.5</c:v>
                </c:pt>
                <c:pt idx="35">
                  <c:v>300.5</c:v>
                </c:pt>
                <c:pt idx="36">
                  <c:v>311.5</c:v>
                </c:pt>
                <c:pt idx="37">
                  <c:v>322.5</c:v>
                </c:pt>
                <c:pt idx="38">
                  <c:v>355.5</c:v>
                </c:pt>
                <c:pt idx="39">
                  <c:v>356</c:v>
                </c:pt>
                <c:pt idx="40">
                  <c:v>398</c:v>
                </c:pt>
                <c:pt idx="41">
                  <c:v>420</c:v>
                </c:pt>
                <c:pt idx="42">
                  <c:v>428.5</c:v>
                </c:pt>
                <c:pt idx="43">
                  <c:v>466</c:v>
                </c:pt>
                <c:pt idx="44">
                  <c:v>485.5</c:v>
                </c:pt>
                <c:pt idx="45">
                  <c:v>523</c:v>
                </c:pt>
                <c:pt idx="46">
                  <c:v>574.5</c:v>
                </c:pt>
                <c:pt idx="47">
                  <c:v>596.5</c:v>
                </c:pt>
                <c:pt idx="48">
                  <c:v>640.5</c:v>
                </c:pt>
                <c:pt idx="49">
                  <c:v>680</c:v>
                </c:pt>
                <c:pt idx="50">
                  <c:v>744.5</c:v>
                </c:pt>
                <c:pt idx="51">
                  <c:v>790.5</c:v>
                </c:pt>
                <c:pt idx="52">
                  <c:v>837</c:v>
                </c:pt>
                <c:pt idx="53">
                  <c:v>921.5</c:v>
                </c:pt>
                <c:pt idx="54">
                  <c:v>1002.5</c:v>
                </c:pt>
                <c:pt idx="55">
                  <c:v>1020.5</c:v>
                </c:pt>
                <c:pt idx="56">
                  <c:v>1108.5</c:v>
                </c:pt>
                <c:pt idx="57">
                  <c:v>1140</c:v>
                </c:pt>
                <c:pt idx="58">
                  <c:v>1179.5</c:v>
                </c:pt>
                <c:pt idx="59">
                  <c:v>1286</c:v>
                </c:pt>
                <c:pt idx="60">
                  <c:v>1341</c:v>
                </c:pt>
                <c:pt idx="61">
                  <c:v>1462.5</c:v>
                </c:pt>
                <c:pt idx="62">
                  <c:v>1515.5</c:v>
                </c:pt>
                <c:pt idx="63">
                  <c:v>1586</c:v>
                </c:pt>
                <c:pt idx="64">
                  <c:v>1612.5</c:v>
                </c:pt>
                <c:pt idx="65">
                  <c:v>1670</c:v>
                </c:pt>
                <c:pt idx="66">
                  <c:v>1741</c:v>
                </c:pt>
                <c:pt idx="67">
                  <c:v>1762.5</c:v>
                </c:pt>
                <c:pt idx="68">
                  <c:v>1762.5</c:v>
                </c:pt>
                <c:pt idx="69">
                  <c:v>1836</c:v>
                </c:pt>
                <c:pt idx="70">
                  <c:v>1924</c:v>
                </c:pt>
                <c:pt idx="71">
                  <c:v>2054</c:v>
                </c:pt>
                <c:pt idx="72">
                  <c:v>2078.5</c:v>
                </c:pt>
                <c:pt idx="73">
                  <c:v>2862.5</c:v>
                </c:pt>
              </c:numCache>
            </c:numRef>
          </c:xVal>
          <c:yVal>
            <c:numRef>
              <c:f>D!$H$21:$H$992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3E-4C70-B971-1BDBBF2C5F00}"/>
            </c:ext>
          </c:extLst>
        </c:ser>
        <c:ser>
          <c:idx val="1"/>
          <c:order val="1"/>
          <c:tx>
            <c:strRef>
              <c:f>D!$I$20:$I$20</c:f>
              <c:strCache>
                <c:ptCount val="1"/>
                <c:pt idx="0">
                  <c:v>S1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D!$D$21:$D$992</c:f>
                <c:numCache>
                  <c:formatCode>General</c:formatCode>
                  <c:ptCount val="972"/>
                  <c:pt idx="54">
                    <c:v>5.0000000000000001E-3</c:v>
                  </c:pt>
                  <c:pt idx="55">
                    <c:v>3.0000000000000001E-3</c:v>
                  </c:pt>
                  <c:pt idx="56">
                    <c:v>3.0000000000000001E-3</c:v>
                  </c:pt>
                  <c:pt idx="57">
                    <c:v>3.0000000000000001E-3</c:v>
                  </c:pt>
                  <c:pt idx="58">
                    <c:v>6.0000000000000001E-3</c:v>
                  </c:pt>
                  <c:pt idx="59">
                    <c:v>4.0000000000000001E-3</c:v>
                  </c:pt>
                  <c:pt idx="60">
                    <c:v>3.0000000000000001E-3</c:v>
                  </c:pt>
                  <c:pt idx="62">
                    <c:v>5.0000000000000001E-3</c:v>
                  </c:pt>
                  <c:pt idx="63">
                    <c:v>3.0000000000000001E-3</c:v>
                  </c:pt>
                  <c:pt idx="64">
                    <c:v>4.0000000000000001E-3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2E-3</c:v>
                  </c:pt>
                  <c:pt idx="68">
                    <c:v>2E-3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3.0000000000000001E-3</c:v>
                  </c:pt>
                  <c:pt idx="72">
                    <c:v>5.0000000000000001E-3</c:v>
                  </c:pt>
                  <c:pt idx="73">
                    <c:v>2E-3</c:v>
                  </c:pt>
                </c:numCache>
              </c:numRef>
            </c:plus>
            <c:minus>
              <c:numRef>
                <c:f>D!$D$21:$D$992</c:f>
                <c:numCache>
                  <c:formatCode>General</c:formatCode>
                  <c:ptCount val="972"/>
                  <c:pt idx="54">
                    <c:v>5.0000000000000001E-3</c:v>
                  </c:pt>
                  <c:pt idx="55">
                    <c:v>3.0000000000000001E-3</c:v>
                  </c:pt>
                  <c:pt idx="56">
                    <c:v>3.0000000000000001E-3</c:v>
                  </c:pt>
                  <c:pt idx="57">
                    <c:v>3.0000000000000001E-3</c:v>
                  </c:pt>
                  <c:pt idx="58">
                    <c:v>6.0000000000000001E-3</c:v>
                  </c:pt>
                  <c:pt idx="59">
                    <c:v>4.0000000000000001E-3</c:v>
                  </c:pt>
                  <c:pt idx="60">
                    <c:v>3.0000000000000001E-3</c:v>
                  </c:pt>
                  <c:pt idx="62">
                    <c:v>5.0000000000000001E-3</c:v>
                  </c:pt>
                  <c:pt idx="63">
                    <c:v>3.0000000000000001E-3</c:v>
                  </c:pt>
                  <c:pt idx="64">
                    <c:v>4.0000000000000001E-3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2E-3</c:v>
                  </c:pt>
                  <c:pt idx="68">
                    <c:v>2E-3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3.0000000000000001E-3</c:v>
                  </c:pt>
                  <c:pt idx="72">
                    <c:v>5.0000000000000001E-3</c:v>
                  </c:pt>
                  <c:pt idx="7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D!$F$21:$F$992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4.5</c:v>
                </c:pt>
                <c:pt idx="4">
                  <c:v>4.5</c:v>
                </c:pt>
                <c:pt idx="5">
                  <c:v>11</c:v>
                </c:pt>
                <c:pt idx="6">
                  <c:v>13</c:v>
                </c:pt>
                <c:pt idx="7">
                  <c:v>13.5</c:v>
                </c:pt>
                <c:pt idx="8">
                  <c:v>18</c:v>
                </c:pt>
                <c:pt idx="9">
                  <c:v>22</c:v>
                </c:pt>
                <c:pt idx="10">
                  <c:v>24</c:v>
                </c:pt>
                <c:pt idx="11">
                  <c:v>28.5</c:v>
                </c:pt>
                <c:pt idx="12">
                  <c:v>44</c:v>
                </c:pt>
                <c:pt idx="13">
                  <c:v>49</c:v>
                </c:pt>
                <c:pt idx="14">
                  <c:v>49.5</c:v>
                </c:pt>
                <c:pt idx="15">
                  <c:v>59.5</c:v>
                </c:pt>
                <c:pt idx="16">
                  <c:v>62</c:v>
                </c:pt>
                <c:pt idx="17">
                  <c:v>68</c:v>
                </c:pt>
                <c:pt idx="18">
                  <c:v>106.5</c:v>
                </c:pt>
                <c:pt idx="19">
                  <c:v>119.5</c:v>
                </c:pt>
                <c:pt idx="20">
                  <c:v>128</c:v>
                </c:pt>
                <c:pt idx="21">
                  <c:v>132.5</c:v>
                </c:pt>
                <c:pt idx="22">
                  <c:v>168</c:v>
                </c:pt>
                <c:pt idx="23">
                  <c:v>176.5</c:v>
                </c:pt>
                <c:pt idx="24">
                  <c:v>178.5</c:v>
                </c:pt>
                <c:pt idx="25">
                  <c:v>179</c:v>
                </c:pt>
                <c:pt idx="26">
                  <c:v>181</c:v>
                </c:pt>
                <c:pt idx="27">
                  <c:v>181.5</c:v>
                </c:pt>
                <c:pt idx="28">
                  <c:v>185.5</c:v>
                </c:pt>
                <c:pt idx="29">
                  <c:v>214</c:v>
                </c:pt>
                <c:pt idx="30">
                  <c:v>223</c:v>
                </c:pt>
                <c:pt idx="31">
                  <c:v>230</c:v>
                </c:pt>
                <c:pt idx="32">
                  <c:v>289.5</c:v>
                </c:pt>
                <c:pt idx="33">
                  <c:v>296</c:v>
                </c:pt>
                <c:pt idx="34">
                  <c:v>300.5</c:v>
                </c:pt>
                <c:pt idx="35">
                  <c:v>300.5</c:v>
                </c:pt>
                <c:pt idx="36">
                  <c:v>311.5</c:v>
                </c:pt>
                <c:pt idx="37">
                  <c:v>322.5</c:v>
                </c:pt>
                <c:pt idx="38">
                  <c:v>355.5</c:v>
                </c:pt>
                <c:pt idx="39">
                  <c:v>356</c:v>
                </c:pt>
                <c:pt idx="40">
                  <c:v>398</c:v>
                </c:pt>
                <c:pt idx="41">
                  <c:v>420</c:v>
                </c:pt>
                <c:pt idx="42">
                  <c:v>428.5</c:v>
                </c:pt>
                <c:pt idx="43">
                  <c:v>466</c:v>
                </c:pt>
                <c:pt idx="44">
                  <c:v>485.5</c:v>
                </c:pt>
                <c:pt idx="45">
                  <c:v>523</c:v>
                </c:pt>
                <c:pt idx="46">
                  <c:v>574.5</c:v>
                </c:pt>
                <c:pt idx="47">
                  <c:v>596.5</c:v>
                </c:pt>
                <c:pt idx="48">
                  <c:v>640.5</c:v>
                </c:pt>
                <c:pt idx="49">
                  <c:v>680</c:v>
                </c:pt>
                <c:pt idx="50">
                  <c:v>744.5</c:v>
                </c:pt>
                <c:pt idx="51">
                  <c:v>790.5</c:v>
                </c:pt>
                <c:pt idx="52">
                  <c:v>837</c:v>
                </c:pt>
                <c:pt idx="53">
                  <c:v>921.5</c:v>
                </c:pt>
                <c:pt idx="54">
                  <c:v>1002.5</c:v>
                </c:pt>
                <c:pt idx="55">
                  <c:v>1020.5</c:v>
                </c:pt>
                <c:pt idx="56">
                  <c:v>1108.5</c:v>
                </c:pt>
                <c:pt idx="57">
                  <c:v>1140</c:v>
                </c:pt>
                <c:pt idx="58">
                  <c:v>1179.5</c:v>
                </c:pt>
                <c:pt idx="59">
                  <c:v>1286</c:v>
                </c:pt>
                <c:pt idx="60">
                  <c:v>1341</c:v>
                </c:pt>
                <c:pt idx="61">
                  <c:v>1462.5</c:v>
                </c:pt>
                <c:pt idx="62">
                  <c:v>1515.5</c:v>
                </c:pt>
                <c:pt idx="63">
                  <c:v>1586</c:v>
                </c:pt>
                <c:pt idx="64">
                  <c:v>1612.5</c:v>
                </c:pt>
                <c:pt idx="65">
                  <c:v>1670</c:v>
                </c:pt>
                <c:pt idx="66">
                  <c:v>1741</c:v>
                </c:pt>
                <c:pt idx="67">
                  <c:v>1762.5</c:v>
                </c:pt>
                <c:pt idx="68">
                  <c:v>1762.5</c:v>
                </c:pt>
                <c:pt idx="69">
                  <c:v>1836</c:v>
                </c:pt>
                <c:pt idx="70">
                  <c:v>1924</c:v>
                </c:pt>
                <c:pt idx="71">
                  <c:v>2054</c:v>
                </c:pt>
                <c:pt idx="72">
                  <c:v>2078.5</c:v>
                </c:pt>
                <c:pt idx="73">
                  <c:v>2862.5</c:v>
                </c:pt>
              </c:numCache>
            </c:numRef>
          </c:xVal>
          <c:yVal>
            <c:numRef>
              <c:f>D!$I$21:$I$992</c:f>
              <c:numCache>
                <c:formatCode>General</c:formatCode>
                <c:ptCount val="972"/>
                <c:pt idx="0">
                  <c:v>0</c:v>
                </c:pt>
                <c:pt idx="1">
                  <c:v>-7.4462881093495525E-3</c:v>
                </c:pt>
                <c:pt idx="2">
                  <c:v>-2.4462881119688973E-3</c:v>
                </c:pt>
                <c:pt idx="3">
                  <c:v>-4.2541482471278869E-3</c:v>
                </c:pt>
                <c:pt idx="4">
                  <c:v>-4.2541482471278869E-3</c:v>
                </c:pt>
                <c:pt idx="5">
                  <c:v>-9.9545845951070078E-3</c:v>
                </c:pt>
                <c:pt idx="6">
                  <c:v>-5.4008727020118386E-3</c:v>
                </c:pt>
                <c:pt idx="7">
                  <c:v>-7.7624447294510901E-3</c:v>
                </c:pt>
                <c:pt idx="8">
                  <c:v>-1.5016592973552179E-2</c:v>
                </c:pt>
                <c:pt idx="9">
                  <c:v>-3.9091691869543865E-3</c:v>
                </c:pt>
                <c:pt idx="10">
                  <c:v>-5.3554572950815782E-3</c:v>
                </c:pt>
                <c:pt idx="11">
                  <c:v>-1.2609605539182667E-2</c:v>
                </c:pt>
                <c:pt idx="12">
                  <c:v>-4.8183383696596138E-3</c:v>
                </c:pt>
                <c:pt idx="13">
                  <c:v>-8.4340586472535506E-3</c:v>
                </c:pt>
                <c:pt idx="14">
                  <c:v>8.738515534059843E-2</c:v>
                </c:pt>
                <c:pt idx="15">
                  <c:v>-2.0270712120691314E-3</c:v>
                </c:pt>
                <c:pt idx="16">
                  <c:v>-1.083493134501623E-2</c:v>
                </c:pt>
                <c:pt idx="17">
                  <c:v>-7.1737956677679904E-3</c:v>
                </c:pt>
                <c:pt idx="18">
                  <c:v>-2.0014841742522549E-2</c:v>
                </c:pt>
                <c:pt idx="19">
                  <c:v>-2.2415714440285228E-2</c:v>
                </c:pt>
                <c:pt idx="20">
                  <c:v>-9.5624388995929621E-3</c:v>
                </c:pt>
                <c:pt idx="21">
                  <c:v>-1.4816587143286597E-2</c:v>
                </c:pt>
                <c:pt idx="22">
                  <c:v>-1.148820106027415E-2</c:v>
                </c:pt>
                <c:pt idx="23">
                  <c:v>4.3650744846672751E-3</c:v>
                </c:pt>
                <c:pt idx="24">
                  <c:v>1.2918786378577352E-2</c:v>
                </c:pt>
                <c:pt idx="25">
                  <c:v>-8.4427856490947306E-3</c:v>
                </c:pt>
                <c:pt idx="26">
                  <c:v>-1.388907375803683E-2</c:v>
                </c:pt>
                <c:pt idx="27">
                  <c:v>-9.2506457876879722E-3</c:v>
                </c:pt>
                <c:pt idx="28">
                  <c:v>-1.8143221997888759E-2</c:v>
                </c:pt>
                <c:pt idx="29">
                  <c:v>-1.7752827538060956E-2</c:v>
                </c:pt>
                <c:pt idx="30">
                  <c:v>-1.0261124014505185E-2</c:v>
                </c:pt>
                <c:pt idx="31">
                  <c:v>8.6768676046631299E-3</c:v>
                </c:pt>
                <c:pt idx="32">
                  <c:v>-1.0350203599955421E-2</c:v>
                </c:pt>
                <c:pt idx="33">
                  <c:v>-8.050639953580685E-3</c:v>
                </c:pt>
                <c:pt idx="34">
                  <c:v>-6.3047881994862109E-3</c:v>
                </c:pt>
                <c:pt idx="35">
                  <c:v>-6.3047881994862109E-3</c:v>
                </c:pt>
                <c:pt idx="36">
                  <c:v>-1.4259372786909807E-2</c:v>
                </c:pt>
                <c:pt idx="37">
                  <c:v>-8.2139573860331438E-3</c:v>
                </c:pt>
                <c:pt idx="38">
                  <c:v>1.0922288842266425E-2</c:v>
                </c:pt>
                <c:pt idx="39">
                  <c:v>-8.4392831849982031E-3</c:v>
                </c:pt>
                <c:pt idx="40">
                  <c:v>-6.81133344914997E-3</c:v>
                </c:pt>
                <c:pt idx="41">
                  <c:v>-1.0720502628828399E-2</c:v>
                </c:pt>
                <c:pt idx="42">
                  <c:v>-1.7867227092210669E-2</c:v>
                </c:pt>
                <c:pt idx="43">
                  <c:v>-1.0985129112668801E-2</c:v>
                </c:pt>
                <c:pt idx="44">
                  <c:v>4.913561831926927E-3</c:v>
                </c:pt>
                <c:pt idx="45">
                  <c:v>-2.2043401841074228E-3</c:v>
                </c:pt>
                <c:pt idx="46">
                  <c:v>-1.4462589606409892E-3</c:v>
                </c:pt>
                <c:pt idx="47">
                  <c:v>-1.6355428146198392E-2</c:v>
                </c:pt>
                <c:pt idx="48">
                  <c:v>-8.1737665241234936E-3</c:v>
                </c:pt>
                <c:pt idx="49">
                  <c:v>-7.7379566500894725E-3</c:v>
                </c:pt>
                <c:pt idx="50">
                  <c:v>6.1925187765154988E-4</c:v>
                </c:pt>
                <c:pt idx="51">
                  <c:v>-6.6453746039769612E-3</c:v>
                </c:pt>
                <c:pt idx="52">
                  <c:v>-6.2715731110074557E-3</c:v>
                </c:pt>
                <c:pt idx="53">
                  <c:v>-8.3772456564474851E-3</c:v>
                </c:pt>
                <c:pt idx="54">
                  <c:v>-8.9519140237825923E-3</c:v>
                </c:pt>
                <c:pt idx="55">
                  <c:v>-1.5968506995704956E-2</c:v>
                </c:pt>
                <c:pt idx="56">
                  <c:v>-1.2605183736013714E-2</c:v>
                </c:pt>
                <c:pt idx="57">
                  <c:v>-8.3842214371543378E-3</c:v>
                </c:pt>
                <c:pt idx="58">
                  <c:v>-2.9484115657396615E-3</c:v>
                </c:pt>
                <c:pt idx="59">
                  <c:v>-1.4963253306632396E-2</c:v>
                </c:pt>
                <c:pt idx="60">
                  <c:v>-2.7361762622604147E-3</c:v>
                </c:pt>
                <c:pt idx="61">
                  <c:v>-2.1598178820568137E-2</c:v>
                </c:pt>
                <c:pt idx="62">
                  <c:v>-1.2924813672725577E-2</c:v>
                </c:pt>
                <c:pt idx="63">
                  <c:v>-2.9064694754197262E-3</c:v>
                </c:pt>
                <c:pt idx="64">
                  <c:v>-1.0697869001887739E-3</c:v>
                </c:pt>
                <c:pt idx="65">
                  <c:v>-4.6505700011039153E-3</c:v>
                </c:pt>
                <c:pt idx="66">
                  <c:v>-4.9937978183152154E-3</c:v>
                </c:pt>
                <c:pt idx="67">
                  <c:v>-7.541394981672056E-3</c:v>
                </c:pt>
                <c:pt idx="68">
                  <c:v>-7.541394981672056E-3</c:v>
                </c:pt>
                <c:pt idx="69">
                  <c:v>8.3075170550728217E-3</c:v>
                </c:pt>
                <c:pt idx="70">
                  <c:v>-2.3291596880881116E-3</c:v>
                </c:pt>
                <c:pt idx="71">
                  <c:v>1.1662113312922884E-2</c:v>
                </c:pt>
                <c:pt idx="72">
                  <c:v>-8.0549160120426677E-3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3E-4C70-B971-1BDBBF2C5F00}"/>
            </c:ext>
          </c:extLst>
        </c:ser>
        <c:ser>
          <c:idx val="3"/>
          <c:order val="2"/>
          <c:tx>
            <c:strRef>
              <c:f>D!$J$20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D!$D$21:$D$43</c:f>
                <c:numCache>
                  <c:formatCode>General</c:formatCode>
                  <c:ptCount val="23"/>
                </c:numCache>
              </c:numRef>
            </c:plus>
            <c:minus>
              <c:numRef>
                <c:f>D!$D$21:$D$43</c:f>
                <c:numCache>
                  <c:formatCode>General</c:formatCode>
                  <c:ptCount val="23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D!$F$21:$F$992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4.5</c:v>
                </c:pt>
                <c:pt idx="4">
                  <c:v>4.5</c:v>
                </c:pt>
                <c:pt idx="5">
                  <c:v>11</c:v>
                </c:pt>
                <c:pt idx="6">
                  <c:v>13</c:v>
                </c:pt>
                <c:pt idx="7">
                  <c:v>13.5</c:v>
                </c:pt>
                <c:pt idx="8">
                  <c:v>18</c:v>
                </c:pt>
                <c:pt idx="9">
                  <c:v>22</c:v>
                </c:pt>
                <c:pt idx="10">
                  <c:v>24</c:v>
                </c:pt>
                <c:pt idx="11">
                  <c:v>28.5</c:v>
                </c:pt>
                <c:pt idx="12">
                  <c:v>44</c:v>
                </c:pt>
                <c:pt idx="13">
                  <c:v>49</c:v>
                </c:pt>
                <c:pt idx="14">
                  <c:v>49.5</c:v>
                </c:pt>
                <c:pt idx="15">
                  <c:v>59.5</c:v>
                </c:pt>
                <c:pt idx="16">
                  <c:v>62</c:v>
                </c:pt>
                <c:pt idx="17">
                  <c:v>68</c:v>
                </c:pt>
                <c:pt idx="18">
                  <c:v>106.5</c:v>
                </c:pt>
                <c:pt idx="19">
                  <c:v>119.5</c:v>
                </c:pt>
                <c:pt idx="20">
                  <c:v>128</c:v>
                </c:pt>
                <c:pt idx="21">
                  <c:v>132.5</c:v>
                </c:pt>
                <c:pt idx="22">
                  <c:v>168</c:v>
                </c:pt>
                <c:pt idx="23">
                  <c:v>176.5</c:v>
                </c:pt>
                <c:pt idx="24">
                  <c:v>178.5</c:v>
                </c:pt>
                <c:pt idx="25">
                  <c:v>179</c:v>
                </c:pt>
                <c:pt idx="26">
                  <c:v>181</c:v>
                </c:pt>
                <c:pt idx="27">
                  <c:v>181.5</c:v>
                </c:pt>
                <c:pt idx="28">
                  <c:v>185.5</c:v>
                </c:pt>
                <c:pt idx="29">
                  <c:v>214</c:v>
                </c:pt>
                <c:pt idx="30">
                  <c:v>223</c:v>
                </c:pt>
                <c:pt idx="31">
                  <c:v>230</c:v>
                </c:pt>
                <c:pt idx="32">
                  <c:v>289.5</c:v>
                </c:pt>
                <c:pt idx="33">
                  <c:v>296</c:v>
                </c:pt>
                <c:pt idx="34">
                  <c:v>300.5</c:v>
                </c:pt>
                <c:pt idx="35">
                  <c:v>300.5</c:v>
                </c:pt>
                <c:pt idx="36">
                  <c:v>311.5</c:v>
                </c:pt>
                <c:pt idx="37">
                  <c:v>322.5</c:v>
                </c:pt>
                <c:pt idx="38">
                  <c:v>355.5</c:v>
                </c:pt>
                <c:pt idx="39">
                  <c:v>356</c:v>
                </c:pt>
                <c:pt idx="40">
                  <c:v>398</c:v>
                </c:pt>
                <c:pt idx="41">
                  <c:v>420</c:v>
                </c:pt>
                <c:pt idx="42">
                  <c:v>428.5</c:v>
                </c:pt>
                <c:pt idx="43">
                  <c:v>466</c:v>
                </c:pt>
                <c:pt idx="44">
                  <c:v>485.5</c:v>
                </c:pt>
                <c:pt idx="45">
                  <c:v>523</c:v>
                </c:pt>
                <c:pt idx="46">
                  <c:v>574.5</c:v>
                </c:pt>
                <c:pt idx="47">
                  <c:v>596.5</c:v>
                </c:pt>
                <c:pt idx="48">
                  <c:v>640.5</c:v>
                </c:pt>
                <c:pt idx="49">
                  <c:v>680</c:v>
                </c:pt>
                <c:pt idx="50">
                  <c:v>744.5</c:v>
                </c:pt>
                <c:pt idx="51">
                  <c:v>790.5</c:v>
                </c:pt>
                <c:pt idx="52">
                  <c:v>837</c:v>
                </c:pt>
                <c:pt idx="53">
                  <c:v>921.5</c:v>
                </c:pt>
                <c:pt idx="54">
                  <c:v>1002.5</c:v>
                </c:pt>
                <c:pt idx="55">
                  <c:v>1020.5</c:v>
                </c:pt>
                <c:pt idx="56">
                  <c:v>1108.5</c:v>
                </c:pt>
                <c:pt idx="57">
                  <c:v>1140</c:v>
                </c:pt>
                <c:pt idx="58">
                  <c:v>1179.5</c:v>
                </c:pt>
                <c:pt idx="59">
                  <c:v>1286</c:v>
                </c:pt>
                <c:pt idx="60">
                  <c:v>1341</c:v>
                </c:pt>
                <c:pt idx="61">
                  <c:v>1462.5</c:v>
                </c:pt>
                <c:pt idx="62">
                  <c:v>1515.5</c:v>
                </c:pt>
                <c:pt idx="63">
                  <c:v>1586</c:v>
                </c:pt>
                <c:pt idx="64">
                  <c:v>1612.5</c:v>
                </c:pt>
                <c:pt idx="65">
                  <c:v>1670</c:v>
                </c:pt>
                <c:pt idx="66">
                  <c:v>1741</c:v>
                </c:pt>
                <c:pt idx="67">
                  <c:v>1762.5</c:v>
                </c:pt>
                <c:pt idx="68">
                  <c:v>1762.5</c:v>
                </c:pt>
                <c:pt idx="69">
                  <c:v>1836</c:v>
                </c:pt>
                <c:pt idx="70">
                  <c:v>1924</c:v>
                </c:pt>
                <c:pt idx="71">
                  <c:v>2054</c:v>
                </c:pt>
                <c:pt idx="72">
                  <c:v>2078.5</c:v>
                </c:pt>
                <c:pt idx="73">
                  <c:v>2862.5</c:v>
                </c:pt>
              </c:numCache>
            </c:numRef>
          </c:xVal>
          <c:yVal>
            <c:numRef>
              <c:f>D!$J$21:$J$992</c:f>
              <c:numCache>
                <c:formatCode>General</c:formatCode>
                <c:ptCount val="972"/>
                <c:pt idx="73">
                  <c:v>2.0000145734229591E-2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D3E-4C70-B971-1BDBBF2C5F00}"/>
            </c:ext>
          </c:extLst>
        </c:ser>
        <c:ser>
          <c:idx val="4"/>
          <c:order val="3"/>
          <c:tx>
            <c:strRef>
              <c:f>D!$K$20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D!$D$21:$D$74</c:f>
                <c:numCache>
                  <c:formatCode>General</c:formatCode>
                  <c:ptCount val="54"/>
                </c:numCache>
              </c:numRef>
            </c:plus>
            <c:minus>
              <c:numRef>
                <c:f>D!$D$21:$D$74</c:f>
                <c:numCache>
                  <c:formatCode>General</c:formatCode>
                  <c:ptCount val="54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D!$F$21:$F$992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4.5</c:v>
                </c:pt>
                <c:pt idx="4">
                  <c:v>4.5</c:v>
                </c:pt>
                <c:pt idx="5">
                  <c:v>11</c:v>
                </c:pt>
                <c:pt idx="6">
                  <c:v>13</c:v>
                </c:pt>
                <c:pt idx="7">
                  <c:v>13.5</c:v>
                </c:pt>
                <c:pt idx="8">
                  <c:v>18</c:v>
                </c:pt>
                <c:pt idx="9">
                  <c:v>22</c:v>
                </c:pt>
                <c:pt idx="10">
                  <c:v>24</c:v>
                </c:pt>
                <c:pt idx="11">
                  <c:v>28.5</c:v>
                </c:pt>
                <c:pt idx="12">
                  <c:v>44</c:v>
                </c:pt>
                <c:pt idx="13">
                  <c:v>49</c:v>
                </c:pt>
                <c:pt idx="14">
                  <c:v>49.5</c:v>
                </c:pt>
                <c:pt idx="15">
                  <c:v>59.5</c:v>
                </c:pt>
                <c:pt idx="16">
                  <c:v>62</c:v>
                </c:pt>
                <c:pt idx="17">
                  <c:v>68</c:v>
                </c:pt>
                <c:pt idx="18">
                  <c:v>106.5</c:v>
                </c:pt>
                <c:pt idx="19">
                  <c:v>119.5</c:v>
                </c:pt>
                <c:pt idx="20">
                  <c:v>128</c:v>
                </c:pt>
                <c:pt idx="21">
                  <c:v>132.5</c:v>
                </c:pt>
                <c:pt idx="22">
                  <c:v>168</c:v>
                </c:pt>
                <c:pt idx="23">
                  <c:v>176.5</c:v>
                </c:pt>
                <c:pt idx="24">
                  <c:v>178.5</c:v>
                </c:pt>
                <c:pt idx="25">
                  <c:v>179</c:v>
                </c:pt>
                <c:pt idx="26">
                  <c:v>181</c:v>
                </c:pt>
                <c:pt idx="27">
                  <c:v>181.5</c:v>
                </c:pt>
                <c:pt idx="28">
                  <c:v>185.5</c:v>
                </c:pt>
                <c:pt idx="29">
                  <c:v>214</c:v>
                </c:pt>
                <c:pt idx="30">
                  <c:v>223</c:v>
                </c:pt>
                <c:pt idx="31">
                  <c:v>230</c:v>
                </c:pt>
                <c:pt idx="32">
                  <c:v>289.5</c:v>
                </c:pt>
                <c:pt idx="33">
                  <c:v>296</c:v>
                </c:pt>
                <c:pt idx="34">
                  <c:v>300.5</c:v>
                </c:pt>
                <c:pt idx="35">
                  <c:v>300.5</c:v>
                </c:pt>
                <c:pt idx="36">
                  <c:v>311.5</c:v>
                </c:pt>
                <c:pt idx="37">
                  <c:v>322.5</c:v>
                </c:pt>
                <c:pt idx="38">
                  <c:v>355.5</c:v>
                </c:pt>
                <c:pt idx="39">
                  <c:v>356</c:v>
                </c:pt>
                <c:pt idx="40">
                  <c:v>398</c:v>
                </c:pt>
                <c:pt idx="41">
                  <c:v>420</c:v>
                </c:pt>
                <c:pt idx="42">
                  <c:v>428.5</c:v>
                </c:pt>
                <c:pt idx="43">
                  <c:v>466</c:v>
                </c:pt>
                <c:pt idx="44">
                  <c:v>485.5</c:v>
                </c:pt>
                <c:pt idx="45">
                  <c:v>523</c:v>
                </c:pt>
                <c:pt idx="46">
                  <c:v>574.5</c:v>
                </c:pt>
                <c:pt idx="47">
                  <c:v>596.5</c:v>
                </c:pt>
                <c:pt idx="48">
                  <c:v>640.5</c:v>
                </c:pt>
                <c:pt idx="49">
                  <c:v>680</c:v>
                </c:pt>
                <c:pt idx="50">
                  <c:v>744.5</c:v>
                </c:pt>
                <c:pt idx="51">
                  <c:v>790.5</c:v>
                </c:pt>
                <c:pt idx="52">
                  <c:v>837</c:v>
                </c:pt>
                <c:pt idx="53">
                  <c:v>921.5</c:v>
                </c:pt>
                <c:pt idx="54">
                  <c:v>1002.5</c:v>
                </c:pt>
                <c:pt idx="55">
                  <c:v>1020.5</c:v>
                </c:pt>
                <c:pt idx="56">
                  <c:v>1108.5</c:v>
                </c:pt>
                <c:pt idx="57">
                  <c:v>1140</c:v>
                </c:pt>
                <c:pt idx="58">
                  <c:v>1179.5</c:v>
                </c:pt>
                <c:pt idx="59">
                  <c:v>1286</c:v>
                </c:pt>
                <c:pt idx="60">
                  <c:v>1341</c:v>
                </c:pt>
                <c:pt idx="61">
                  <c:v>1462.5</c:v>
                </c:pt>
                <c:pt idx="62">
                  <c:v>1515.5</c:v>
                </c:pt>
                <c:pt idx="63">
                  <c:v>1586</c:v>
                </c:pt>
                <c:pt idx="64">
                  <c:v>1612.5</c:v>
                </c:pt>
                <c:pt idx="65">
                  <c:v>1670</c:v>
                </c:pt>
                <c:pt idx="66">
                  <c:v>1741</c:v>
                </c:pt>
                <c:pt idx="67">
                  <c:v>1762.5</c:v>
                </c:pt>
                <c:pt idx="68">
                  <c:v>1762.5</c:v>
                </c:pt>
                <c:pt idx="69">
                  <c:v>1836</c:v>
                </c:pt>
                <c:pt idx="70">
                  <c:v>1924</c:v>
                </c:pt>
                <c:pt idx="71">
                  <c:v>2054</c:v>
                </c:pt>
                <c:pt idx="72">
                  <c:v>2078.5</c:v>
                </c:pt>
                <c:pt idx="73">
                  <c:v>2862.5</c:v>
                </c:pt>
              </c:numCache>
            </c:numRef>
          </c:xVal>
          <c:yVal>
            <c:numRef>
              <c:f>D!$K$21:$K$992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D3E-4C70-B971-1BDBBF2C5F00}"/>
            </c:ext>
          </c:extLst>
        </c:ser>
        <c:ser>
          <c:idx val="2"/>
          <c:order val="4"/>
          <c:tx>
            <c:strRef>
              <c:f>D!$L$20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D!$D$21:$D$74</c:f>
                <c:numCache>
                  <c:formatCode>General</c:formatCode>
                  <c:ptCount val="54"/>
                </c:numCache>
              </c:numRef>
            </c:plus>
            <c:minus>
              <c:numRef>
                <c:f>D!$D$21:$D$74</c:f>
                <c:numCache>
                  <c:formatCode>General</c:formatCode>
                  <c:ptCount val="54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D!$F$21:$F$992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4.5</c:v>
                </c:pt>
                <c:pt idx="4">
                  <c:v>4.5</c:v>
                </c:pt>
                <c:pt idx="5">
                  <c:v>11</c:v>
                </c:pt>
                <c:pt idx="6">
                  <c:v>13</c:v>
                </c:pt>
                <c:pt idx="7">
                  <c:v>13.5</c:v>
                </c:pt>
                <c:pt idx="8">
                  <c:v>18</c:v>
                </c:pt>
                <c:pt idx="9">
                  <c:v>22</c:v>
                </c:pt>
                <c:pt idx="10">
                  <c:v>24</c:v>
                </c:pt>
                <c:pt idx="11">
                  <c:v>28.5</c:v>
                </c:pt>
                <c:pt idx="12">
                  <c:v>44</c:v>
                </c:pt>
                <c:pt idx="13">
                  <c:v>49</c:v>
                </c:pt>
                <c:pt idx="14">
                  <c:v>49.5</c:v>
                </c:pt>
                <c:pt idx="15">
                  <c:v>59.5</c:v>
                </c:pt>
                <c:pt idx="16">
                  <c:v>62</c:v>
                </c:pt>
                <c:pt idx="17">
                  <c:v>68</c:v>
                </c:pt>
                <c:pt idx="18">
                  <c:v>106.5</c:v>
                </c:pt>
                <c:pt idx="19">
                  <c:v>119.5</c:v>
                </c:pt>
                <c:pt idx="20">
                  <c:v>128</c:v>
                </c:pt>
                <c:pt idx="21">
                  <c:v>132.5</c:v>
                </c:pt>
                <c:pt idx="22">
                  <c:v>168</c:v>
                </c:pt>
                <c:pt idx="23">
                  <c:v>176.5</c:v>
                </c:pt>
                <c:pt idx="24">
                  <c:v>178.5</c:v>
                </c:pt>
                <c:pt idx="25">
                  <c:v>179</c:v>
                </c:pt>
                <c:pt idx="26">
                  <c:v>181</c:v>
                </c:pt>
                <c:pt idx="27">
                  <c:v>181.5</c:v>
                </c:pt>
                <c:pt idx="28">
                  <c:v>185.5</c:v>
                </c:pt>
                <c:pt idx="29">
                  <c:v>214</c:v>
                </c:pt>
                <c:pt idx="30">
                  <c:v>223</c:v>
                </c:pt>
                <c:pt idx="31">
                  <c:v>230</c:v>
                </c:pt>
                <c:pt idx="32">
                  <c:v>289.5</c:v>
                </c:pt>
                <c:pt idx="33">
                  <c:v>296</c:v>
                </c:pt>
                <c:pt idx="34">
                  <c:v>300.5</c:v>
                </c:pt>
                <c:pt idx="35">
                  <c:v>300.5</c:v>
                </c:pt>
                <c:pt idx="36">
                  <c:v>311.5</c:v>
                </c:pt>
                <c:pt idx="37">
                  <c:v>322.5</c:v>
                </c:pt>
                <c:pt idx="38">
                  <c:v>355.5</c:v>
                </c:pt>
                <c:pt idx="39">
                  <c:v>356</c:v>
                </c:pt>
                <c:pt idx="40">
                  <c:v>398</c:v>
                </c:pt>
                <c:pt idx="41">
                  <c:v>420</c:v>
                </c:pt>
                <c:pt idx="42">
                  <c:v>428.5</c:v>
                </c:pt>
                <c:pt idx="43">
                  <c:v>466</c:v>
                </c:pt>
                <c:pt idx="44">
                  <c:v>485.5</c:v>
                </c:pt>
                <c:pt idx="45">
                  <c:v>523</c:v>
                </c:pt>
                <c:pt idx="46">
                  <c:v>574.5</c:v>
                </c:pt>
                <c:pt idx="47">
                  <c:v>596.5</c:v>
                </c:pt>
                <c:pt idx="48">
                  <c:v>640.5</c:v>
                </c:pt>
                <c:pt idx="49">
                  <c:v>680</c:v>
                </c:pt>
                <c:pt idx="50">
                  <c:v>744.5</c:v>
                </c:pt>
                <c:pt idx="51">
                  <c:v>790.5</c:v>
                </c:pt>
                <c:pt idx="52">
                  <c:v>837</c:v>
                </c:pt>
                <c:pt idx="53">
                  <c:v>921.5</c:v>
                </c:pt>
                <c:pt idx="54">
                  <c:v>1002.5</c:v>
                </c:pt>
                <c:pt idx="55">
                  <c:v>1020.5</c:v>
                </c:pt>
                <c:pt idx="56">
                  <c:v>1108.5</c:v>
                </c:pt>
                <c:pt idx="57">
                  <c:v>1140</c:v>
                </c:pt>
                <c:pt idx="58">
                  <c:v>1179.5</c:v>
                </c:pt>
                <c:pt idx="59">
                  <c:v>1286</c:v>
                </c:pt>
                <c:pt idx="60">
                  <c:v>1341</c:v>
                </c:pt>
                <c:pt idx="61">
                  <c:v>1462.5</c:v>
                </c:pt>
                <c:pt idx="62">
                  <c:v>1515.5</c:v>
                </c:pt>
                <c:pt idx="63">
                  <c:v>1586</c:v>
                </c:pt>
                <c:pt idx="64">
                  <c:v>1612.5</c:v>
                </c:pt>
                <c:pt idx="65">
                  <c:v>1670</c:v>
                </c:pt>
                <c:pt idx="66">
                  <c:v>1741</c:v>
                </c:pt>
                <c:pt idx="67">
                  <c:v>1762.5</c:v>
                </c:pt>
                <c:pt idx="68">
                  <c:v>1762.5</c:v>
                </c:pt>
                <c:pt idx="69">
                  <c:v>1836</c:v>
                </c:pt>
                <c:pt idx="70">
                  <c:v>1924</c:v>
                </c:pt>
                <c:pt idx="71">
                  <c:v>2054</c:v>
                </c:pt>
                <c:pt idx="72">
                  <c:v>2078.5</c:v>
                </c:pt>
                <c:pt idx="73">
                  <c:v>2862.5</c:v>
                </c:pt>
              </c:numCache>
            </c:numRef>
          </c:xVal>
          <c:yVal>
            <c:numRef>
              <c:f>D!$L$21:$L$992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D3E-4C70-B971-1BDBBF2C5F00}"/>
            </c:ext>
          </c:extLst>
        </c:ser>
        <c:ser>
          <c:idx val="5"/>
          <c:order val="5"/>
          <c:tx>
            <c:strRef>
              <c:f>D!$M$20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D!$D$21:$D$74</c:f>
                <c:numCache>
                  <c:formatCode>General</c:formatCode>
                  <c:ptCount val="54"/>
                </c:numCache>
              </c:numRef>
            </c:plus>
            <c:minus>
              <c:numRef>
                <c:f>D!$D$21:$D$74</c:f>
                <c:numCache>
                  <c:formatCode>General</c:formatCode>
                  <c:ptCount val="54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D!$F$21:$F$992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4.5</c:v>
                </c:pt>
                <c:pt idx="4">
                  <c:v>4.5</c:v>
                </c:pt>
                <c:pt idx="5">
                  <c:v>11</c:v>
                </c:pt>
                <c:pt idx="6">
                  <c:v>13</c:v>
                </c:pt>
                <c:pt idx="7">
                  <c:v>13.5</c:v>
                </c:pt>
                <c:pt idx="8">
                  <c:v>18</c:v>
                </c:pt>
                <c:pt idx="9">
                  <c:v>22</c:v>
                </c:pt>
                <c:pt idx="10">
                  <c:v>24</c:v>
                </c:pt>
                <c:pt idx="11">
                  <c:v>28.5</c:v>
                </c:pt>
                <c:pt idx="12">
                  <c:v>44</c:v>
                </c:pt>
                <c:pt idx="13">
                  <c:v>49</c:v>
                </c:pt>
                <c:pt idx="14">
                  <c:v>49.5</c:v>
                </c:pt>
                <c:pt idx="15">
                  <c:v>59.5</c:v>
                </c:pt>
                <c:pt idx="16">
                  <c:v>62</c:v>
                </c:pt>
                <c:pt idx="17">
                  <c:v>68</c:v>
                </c:pt>
                <c:pt idx="18">
                  <c:v>106.5</c:v>
                </c:pt>
                <c:pt idx="19">
                  <c:v>119.5</c:v>
                </c:pt>
                <c:pt idx="20">
                  <c:v>128</c:v>
                </c:pt>
                <c:pt idx="21">
                  <c:v>132.5</c:v>
                </c:pt>
                <c:pt idx="22">
                  <c:v>168</c:v>
                </c:pt>
                <c:pt idx="23">
                  <c:v>176.5</c:v>
                </c:pt>
                <c:pt idx="24">
                  <c:v>178.5</c:v>
                </c:pt>
                <c:pt idx="25">
                  <c:v>179</c:v>
                </c:pt>
                <c:pt idx="26">
                  <c:v>181</c:v>
                </c:pt>
                <c:pt idx="27">
                  <c:v>181.5</c:v>
                </c:pt>
                <c:pt idx="28">
                  <c:v>185.5</c:v>
                </c:pt>
                <c:pt idx="29">
                  <c:v>214</c:v>
                </c:pt>
                <c:pt idx="30">
                  <c:v>223</c:v>
                </c:pt>
                <c:pt idx="31">
                  <c:v>230</c:v>
                </c:pt>
                <c:pt idx="32">
                  <c:v>289.5</c:v>
                </c:pt>
                <c:pt idx="33">
                  <c:v>296</c:v>
                </c:pt>
                <c:pt idx="34">
                  <c:v>300.5</c:v>
                </c:pt>
                <c:pt idx="35">
                  <c:v>300.5</c:v>
                </c:pt>
                <c:pt idx="36">
                  <c:v>311.5</c:v>
                </c:pt>
                <c:pt idx="37">
                  <c:v>322.5</c:v>
                </c:pt>
                <c:pt idx="38">
                  <c:v>355.5</c:v>
                </c:pt>
                <c:pt idx="39">
                  <c:v>356</c:v>
                </c:pt>
                <c:pt idx="40">
                  <c:v>398</c:v>
                </c:pt>
                <c:pt idx="41">
                  <c:v>420</c:v>
                </c:pt>
                <c:pt idx="42">
                  <c:v>428.5</c:v>
                </c:pt>
                <c:pt idx="43">
                  <c:v>466</c:v>
                </c:pt>
                <c:pt idx="44">
                  <c:v>485.5</c:v>
                </c:pt>
                <c:pt idx="45">
                  <c:v>523</c:v>
                </c:pt>
                <c:pt idx="46">
                  <c:v>574.5</c:v>
                </c:pt>
                <c:pt idx="47">
                  <c:v>596.5</c:v>
                </c:pt>
                <c:pt idx="48">
                  <c:v>640.5</c:v>
                </c:pt>
                <c:pt idx="49">
                  <c:v>680</c:v>
                </c:pt>
                <c:pt idx="50">
                  <c:v>744.5</c:v>
                </c:pt>
                <c:pt idx="51">
                  <c:v>790.5</c:v>
                </c:pt>
                <c:pt idx="52">
                  <c:v>837</c:v>
                </c:pt>
                <c:pt idx="53">
                  <c:v>921.5</c:v>
                </c:pt>
                <c:pt idx="54">
                  <c:v>1002.5</c:v>
                </c:pt>
                <c:pt idx="55">
                  <c:v>1020.5</c:v>
                </c:pt>
                <c:pt idx="56">
                  <c:v>1108.5</c:v>
                </c:pt>
                <c:pt idx="57">
                  <c:v>1140</c:v>
                </c:pt>
                <c:pt idx="58">
                  <c:v>1179.5</c:v>
                </c:pt>
                <c:pt idx="59">
                  <c:v>1286</c:v>
                </c:pt>
                <c:pt idx="60">
                  <c:v>1341</c:v>
                </c:pt>
                <c:pt idx="61">
                  <c:v>1462.5</c:v>
                </c:pt>
                <c:pt idx="62">
                  <c:v>1515.5</c:v>
                </c:pt>
                <c:pt idx="63">
                  <c:v>1586</c:v>
                </c:pt>
                <c:pt idx="64">
                  <c:v>1612.5</c:v>
                </c:pt>
                <c:pt idx="65">
                  <c:v>1670</c:v>
                </c:pt>
                <c:pt idx="66">
                  <c:v>1741</c:v>
                </c:pt>
                <c:pt idx="67">
                  <c:v>1762.5</c:v>
                </c:pt>
                <c:pt idx="68">
                  <c:v>1762.5</c:v>
                </c:pt>
                <c:pt idx="69">
                  <c:v>1836</c:v>
                </c:pt>
                <c:pt idx="70">
                  <c:v>1924</c:v>
                </c:pt>
                <c:pt idx="71">
                  <c:v>2054</c:v>
                </c:pt>
                <c:pt idx="72">
                  <c:v>2078.5</c:v>
                </c:pt>
                <c:pt idx="73">
                  <c:v>2862.5</c:v>
                </c:pt>
              </c:numCache>
            </c:numRef>
          </c:xVal>
          <c:yVal>
            <c:numRef>
              <c:f>D!$M$21:$M$992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D3E-4C70-B971-1BDBBF2C5F00}"/>
            </c:ext>
          </c:extLst>
        </c:ser>
        <c:ser>
          <c:idx val="6"/>
          <c:order val="6"/>
          <c:tx>
            <c:strRef>
              <c:f>D!$N$20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D!$D$21:$D$74</c:f>
                <c:numCache>
                  <c:formatCode>General</c:formatCode>
                  <c:ptCount val="54"/>
                </c:numCache>
              </c:numRef>
            </c:plus>
            <c:minus>
              <c:numRef>
                <c:f>D!$D$21:$D$74</c:f>
                <c:numCache>
                  <c:formatCode>General</c:formatCode>
                  <c:ptCount val="54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D!$F$21:$F$992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4.5</c:v>
                </c:pt>
                <c:pt idx="4">
                  <c:v>4.5</c:v>
                </c:pt>
                <c:pt idx="5">
                  <c:v>11</c:v>
                </c:pt>
                <c:pt idx="6">
                  <c:v>13</c:v>
                </c:pt>
                <c:pt idx="7">
                  <c:v>13.5</c:v>
                </c:pt>
                <c:pt idx="8">
                  <c:v>18</c:v>
                </c:pt>
                <c:pt idx="9">
                  <c:v>22</c:v>
                </c:pt>
                <c:pt idx="10">
                  <c:v>24</c:v>
                </c:pt>
                <c:pt idx="11">
                  <c:v>28.5</c:v>
                </c:pt>
                <c:pt idx="12">
                  <c:v>44</c:v>
                </c:pt>
                <c:pt idx="13">
                  <c:v>49</c:v>
                </c:pt>
                <c:pt idx="14">
                  <c:v>49.5</c:v>
                </c:pt>
                <c:pt idx="15">
                  <c:v>59.5</c:v>
                </c:pt>
                <c:pt idx="16">
                  <c:v>62</c:v>
                </c:pt>
                <c:pt idx="17">
                  <c:v>68</c:v>
                </c:pt>
                <c:pt idx="18">
                  <c:v>106.5</c:v>
                </c:pt>
                <c:pt idx="19">
                  <c:v>119.5</c:v>
                </c:pt>
                <c:pt idx="20">
                  <c:v>128</c:v>
                </c:pt>
                <c:pt idx="21">
                  <c:v>132.5</c:v>
                </c:pt>
                <c:pt idx="22">
                  <c:v>168</c:v>
                </c:pt>
                <c:pt idx="23">
                  <c:v>176.5</c:v>
                </c:pt>
                <c:pt idx="24">
                  <c:v>178.5</c:v>
                </c:pt>
                <c:pt idx="25">
                  <c:v>179</c:v>
                </c:pt>
                <c:pt idx="26">
                  <c:v>181</c:v>
                </c:pt>
                <c:pt idx="27">
                  <c:v>181.5</c:v>
                </c:pt>
                <c:pt idx="28">
                  <c:v>185.5</c:v>
                </c:pt>
                <c:pt idx="29">
                  <c:v>214</c:v>
                </c:pt>
                <c:pt idx="30">
                  <c:v>223</c:v>
                </c:pt>
                <c:pt idx="31">
                  <c:v>230</c:v>
                </c:pt>
                <c:pt idx="32">
                  <c:v>289.5</c:v>
                </c:pt>
                <c:pt idx="33">
                  <c:v>296</c:v>
                </c:pt>
                <c:pt idx="34">
                  <c:v>300.5</c:v>
                </c:pt>
                <c:pt idx="35">
                  <c:v>300.5</c:v>
                </c:pt>
                <c:pt idx="36">
                  <c:v>311.5</c:v>
                </c:pt>
                <c:pt idx="37">
                  <c:v>322.5</c:v>
                </c:pt>
                <c:pt idx="38">
                  <c:v>355.5</c:v>
                </c:pt>
                <c:pt idx="39">
                  <c:v>356</c:v>
                </c:pt>
                <c:pt idx="40">
                  <c:v>398</c:v>
                </c:pt>
                <c:pt idx="41">
                  <c:v>420</c:v>
                </c:pt>
                <c:pt idx="42">
                  <c:v>428.5</c:v>
                </c:pt>
                <c:pt idx="43">
                  <c:v>466</c:v>
                </c:pt>
                <c:pt idx="44">
                  <c:v>485.5</c:v>
                </c:pt>
                <c:pt idx="45">
                  <c:v>523</c:v>
                </c:pt>
                <c:pt idx="46">
                  <c:v>574.5</c:v>
                </c:pt>
                <c:pt idx="47">
                  <c:v>596.5</c:v>
                </c:pt>
                <c:pt idx="48">
                  <c:v>640.5</c:v>
                </c:pt>
                <c:pt idx="49">
                  <c:v>680</c:v>
                </c:pt>
                <c:pt idx="50">
                  <c:v>744.5</c:v>
                </c:pt>
                <c:pt idx="51">
                  <c:v>790.5</c:v>
                </c:pt>
                <c:pt idx="52">
                  <c:v>837</c:v>
                </c:pt>
                <c:pt idx="53">
                  <c:v>921.5</c:v>
                </c:pt>
                <c:pt idx="54">
                  <c:v>1002.5</c:v>
                </c:pt>
                <c:pt idx="55">
                  <c:v>1020.5</c:v>
                </c:pt>
                <c:pt idx="56">
                  <c:v>1108.5</c:v>
                </c:pt>
                <c:pt idx="57">
                  <c:v>1140</c:v>
                </c:pt>
                <c:pt idx="58">
                  <c:v>1179.5</c:v>
                </c:pt>
                <c:pt idx="59">
                  <c:v>1286</c:v>
                </c:pt>
                <c:pt idx="60">
                  <c:v>1341</c:v>
                </c:pt>
                <c:pt idx="61">
                  <c:v>1462.5</c:v>
                </c:pt>
                <c:pt idx="62">
                  <c:v>1515.5</c:v>
                </c:pt>
                <c:pt idx="63">
                  <c:v>1586</c:v>
                </c:pt>
                <c:pt idx="64">
                  <c:v>1612.5</c:v>
                </c:pt>
                <c:pt idx="65">
                  <c:v>1670</c:v>
                </c:pt>
                <c:pt idx="66">
                  <c:v>1741</c:v>
                </c:pt>
                <c:pt idx="67">
                  <c:v>1762.5</c:v>
                </c:pt>
                <c:pt idx="68">
                  <c:v>1762.5</c:v>
                </c:pt>
                <c:pt idx="69">
                  <c:v>1836</c:v>
                </c:pt>
                <c:pt idx="70">
                  <c:v>1924</c:v>
                </c:pt>
                <c:pt idx="71">
                  <c:v>2054</c:v>
                </c:pt>
                <c:pt idx="72">
                  <c:v>2078.5</c:v>
                </c:pt>
                <c:pt idx="73">
                  <c:v>2862.5</c:v>
                </c:pt>
              </c:numCache>
            </c:numRef>
          </c:xVal>
          <c:yVal>
            <c:numRef>
              <c:f>D!$N$21:$N$992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D3E-4C70-B971-1BDBBF2C5F00}"/>
            </c:ext>
          </c:extLst>
        </c:ser>
        <c:ser>
          <c:idx val="7"/>
          <c:order val="7"/>
          <c:tx>
            <c:strRef>
              <c:f>D!$O$20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4.5</c:v>
                </c:pt>
                <c:pt idx="4">
                  <c:v>4.5</c:v>
                </c:pt>
                <c:pt idx="5">
                  <c:v>11</c:v>
                </c:pt>
                <c:pt idx="6">
                  <c:v>13</c:v>
                </c:pt>
                <c:pt idx="7">
                  <c:v>13.5</c:v>
                </c:pt>
                <c:pt idx="8">
                  <c:v>18</c:v>
                </c:pt>
                <c:pt idx="9">
                  <c:v>22</c:v>
                </c:pt>
                <c:pt idx="10">
                  <c:v>24</c:v>
                </c:pt>
                <c:pt idx="11">
                  <c:v>28.5</c:v>
                </c:pt>
                <c:pt idx="12">
                  <c:v>44</c:v>
                </c:pt>
                <c:pt idx="13">
                  <c:v>49</c:v>
                </c:pt>
                <c:pt idx="14">
                  <c:v>49.5</c:v>
                </c:pt>
                <c:pt idx="15">
                  <c:v>59.5</c:v>
                </c:pt>
                <c:pt idx="16">
                  <c:v>62</c:v>
                </c:pt>
                <c:pt idx="17">
                  <c:v>68</c:v>
                </c:pt>
                <c:pt idx="18">
                  <c:v>106.5</c:v>
                </c:pt>
                <c:pt idx="19">
                  <c:v>119.5</c:v>
                </c:pt>
                <c:pt idx="20">
                  <c:v>128</c:v>
                </c:pt>
                <c:pt idx="21">
                  <c:v>132.5</c:v>
                </c:pt>
                <c:pt idx="22">
                  <c:v>168</c:v>
                </c:pt>
                <c:pt idx="23">
                  <c:v>176.5</c:v>
                </c:pt>
                <c:pt idx="24">
                  <c:v>178.5</c:v>
                </c:pt>
                <c:pt idx="25">
                  <c:v>179</c:v>
                </c:pt>
                <c:pt idx="26">
                  <c:v>181</c:v>
                </c:pt>
                <c:pt idx="27">
                  <c:v>181.5</c:v>
                </c:pt>
                <c:pt idx="28">
                  <c:v>185.5</c:v>
                </c:pt>
                <c:pt idx="29">
                  <c:v>214</c:v>
                </c:pt>
                <c:pt idx="30">
                  <c:v>223</c:v>
                </c:pt>
                <c:pt idx="31">
                  <c:v>230</c:v>
                </c:pt>
                <c:pt idx="32">
                  <c:v>289.5</c:v>
                </c:pt>
                <c:pt idx="33">
                  <c:v>296</c:v>
                </c:pt>
                <c:pt idx="34">
                  <c:v>300.5</c:v>
                </c:pt>
                <c:pt idx="35">
                  <c:v>300.5</c:v>
                </c:pt>
                <c:pt idx="36">
                  <c:v>311.5</c:v>
                </c:pt>
                <c:pt idx="37">
                  <c:v>322.5</c:v>
                </c:pt>
                <c:pt idx="38">
                  <c:v>355.5</c:v>
                </c:pt>
                <c:pt idx="39">
                  <c:v>356</c:v>
                </c:pt>
                <c:pt idx="40">
                  <c:v>398</c:v>
                </c:pt>
                <c:pt idx="41">
                  <c:v>420</c:v>
                </c:pt>
                <c:pt idx="42">
                  <c:v>428.5</c:v>
                </c:pt>
                <c:pt idx="43">
                  <c:v>466</c:v>
                </c:pt>
                <c:pt idx="44">
                  <c:v>485.5</c:v>
                </c:pt>
                <c:pt idx="45">
                  <c:v>523</c:v>
                </c:pt>
                <c:pt idx="46">
                  <c:v>574.5</c:v>
                </c:pt>
                <c:pt idx="47">
                  <c:v>596.5</c:v>
                </c:pt>
                <c:pt idx="48">
                  <c:v>640.5</c:v>
                </c:pt>
                <c:pt idx="49">
                  <c:v>680</c:v>
                </c:pt>
                <c:pt idx="50">
                  <c:v>744.5</c:v>
                </c:pt>
                <c:pt idx="51">
                  <c:v>790.5</c:v>
                </c:pt>
                <c:pt idx="52">
                  <c:v>837</c:v>
                </c:pt>
                <c:pt idx="53">
                  <c:v>921.5</c:v>
                </c:pt>
                <c:pt idx="54">
                  <c:v>1002.5</c:v>
                </c:pt>
                <c:pt idx="55">
                  <c:v>1020.5</c:v>
                </c:pt>
                <c:pt idx="56">
                  <c:v>1108.5</c:v>
                </c:pt>
                <c:pt idx="57">
                  <c:v>1140</c:v>
                </c:pt>
                <c:pt idx="58">
                  <c:v>1179.5</c:v>
                </c:pt>
                <c:pt idx="59">
                  <c:v>1286</c:v>
                </c:pt>
                <c:pt idx="60">
                  <c:v>1341</c:v>
                </c:pt>
                <c:pt idx="61">
                  <c:v>1462.5</c:v>
                </c:pt>
                <c:pt idx="62">
                  <c:v>1515.5</c:v>
                </c:pt>
                <c:pt idx="63">
                  <c:v>1586</c:v>
                </c:pt>
                <c:pt idx="64">
                  <c:v>1612.5</c:v>
                </c:pt>
                <c:pt idx="65">
                  <c:v>1670</c:v>
                </c:pt>
                <c:pt idx="66">
                  <c:v>1741</c:v>
                </c:pt>
                <c:pt idx="67">
                  <c:v>1762.5</c:v>
                </c:pt>
                <c:pt idx="68">
                  <c:v>1762.5</c:v>
                </c:pt>
                <c:pt idx="69">
                  <c:v>1836</c:v>
                </c:pt>
                <c:pt idx="70">
                  <c:v>1924</c:v>
                </c:pt>
                <c:pt idx="71">
                  <c:v>2054</c:v>
                </c:pt>
                <c:pt idx="72">
                  <c:v>2078.5</c:v>
                </c:pt>
                <c:pt idx="73">
                  <c:v>2862.5</c:v>
                </c:pt>
              </c:numCache>
            </c:numRef>
          </c:xVal>
          <c:yVal>
            <c:numRef>
              <c:f>D!$O$21:$O$992</c:f>
              <c:numCache>
                <c:formatCode>General</c:formatCode>
                <c:ptCount val="972"/>
                <c:pt idx="0">
                  <c:v>-8.8580735732534631E-3</c:v>
                </c:pt>
                <c:pt idx="1">
                  <c:v>-8.8512805625314741E-3</c:v>
                </c:pt>
                <c:pt idx="2">
                  <c:v>-8.8512805625314741E-3</c:v>
                </c:pt>
                <c:pt idx="3">
                  <c:v>-8.8427892991289857E-3</c:v>
                </c:pt>
                <c:pt idx="4">
                  <c:v>-8.8427892991289857E-3</c:v>
                </c:pt>
                <c:pt idx="5">
                  <c:v>-8.8207120142825193E-3</c:v>
                </c:pt>
                <c:pt idx="6">
                  <c:v>-8.8139190035605285E-3</c:v>
                </c:pt>
                <c:pt idx="7">
                  <c:v>-8.8122207508800308E-3</c:v>
                </c:pt>
                <c:pt idx="8">
                  <c:v>-8.7969364767555552E-3</c:v>
                </c:pt>
                <c:pt idx="9">
                  <c:v>-8.7833504553115754E-3</c:v>
                </c:pt>
                <c:pt idx="10">
                  <c:v>-8.7765574445895847E-3</c:v>
                </c:pt>
                <c:pt idx="11">
                  <c:v>-8.7612731704651073E-3</c:v>
                </c:pt>
                <c:pt idx="12">
                  <c:v>-8.708627337369686E-3</c:v>
                </c:pt>
                <c:pt idx="13">
                  <c:v>-8.6916448105647127E-3</c:v>
                </c:pt>
                <c:pt idx="14">
                  <c:v>-8.689946557884215E-3</c:v>
                </c:pt>
                <c:pt idx="15">
                  <c:v>-8.6559815042742648E-3</c:v>
                </c:pt>
                <c:pt idx="16">
                  <c:v>-8.6474902408717781E-3</c:v>
                </c:pt>
                <c:pt idx="17">
                  <c:v>-8.6271112087058094E-3</c:v>
                </c:pt>
                <c:pt idx="18">
                  <c:v>-8.4963457523075034E-3</c:v>
                </c:pt>
                <c:pt idx="19">
                  <c:v>-8.4521911826145706E-3</c:v>
                </c:pt>
                <c:pt idx="20">
                  <c:v>-8.4233208870461134E-3</c:v>
                </c:pt>
                <c:pt idx="21">
                  <c:v>-8.408036612921636E-3</c:v>
                </c:pt>
                <c:pt idx="22">
                  <c:v>-8.2874606726063161E-3</c:v>
                </c:pt>
                <c:pt idx="23">
                  <c:v>-8.2585903770378589E-3</c:v>
                </c:pt>
                <c:pt idx="24">
                  <c:v>-8.2517973663158699E-3</c:v>
                </c:pt>
                <c:pt idx="25">
                  <c:v>-8.2500991136353723E-3</c:v>
                </c:pt>
                <c:pt idx="26">
                  <c:v>-8.2433061029133833E-3</c:v>
                </c:pt>
                <c:pt idx="27">
                  <c:v>-8.2416078502328856E-3</c:v>
                </c:pt>
                <c:pt idx="28">
                  <c:v>-8.2280218287889059E-3</c:v>
                </c:pt>
                <c:pt idx="29">
                  <c:v>-8.13122142600055E-3</c:v>
                </c:pt>
                <c:pt idx="30">
                  <c:v>-8.1006528777515952E-3</c:v>
                </c:pt>
                <c:pt idx="31">
                  <c:v>-8.0768773402246311E-3</c:v>
                </c:pt>
                <c:pt idx="32">
                  <c:v>-7.8747852712454346E-3</c:v>
                </c:pt>
                <c:pt idx="33">
                  <c:v>-7.8527079863989664E-3</c:v>
                </c:pt>
                <c:pt idx="34">
                  <c:v>-7.837423712274489E-3</c:v>
                </c:pt>
                <c:pt idx="35">
                  <c:v>-7.837423712274489E-3</c:v>
                </c:pt>
                <c:pt idx="36">
                  <c:v>-7.8000621533035452E-3</c:v>
                </c:pt>
                <c:pt idx="37">
                  <c:v>-7.7627005943326013E-3</c:v>
                </c:pt>
                <c:pt idx="38">
                  <c:v>-7.650615917419769E-3</c:v>
                </c:pt>
                <c:pt idx="39">
                  <c:v>-7.6489176647392713E-3</c:v>
                </c:pt>
                <c:pt idx="40">
                  <c:v>-7.506264439577485E-3</c:v>
                </c:pt>
                <c:pt idx="41">
                  <c:v>-7.4315413216355965E-3</c:v>
                </c:pt>
                <c:pt idx="42">
                  <c:v>-7.4026710260671393E-3</c:v>
                </c:pt>
                <c:pt idx="43">
                  <c:v>-7.2753020750298304E-3</c:v>
                </c:pt>
                <c:pt idx="44">
                  <c:v>-7.2090702204904294E-3</c:v>
                </c:pt>
                <c:pt idx="45">
                  <c:v>-7.0817012694531197E-3</c:v>
                </c:pt>
                <c:pt idx="46">
                  <c:v>-6.9067812433618817E-3</c:v>
                </c:pt>
                <c:pt idx="47">
                  <c:v>-6.8320581254199932E-3</c:v>
                </c:pt>
                <c:pt idx="48">
                  <c:v>-6.682611889536217E-3</c:v>
                </c:pt>
                <c:pt idx="49">
                  <c:v>-6.5484499277769174E-3</c:v>
                </c:pt>
                <c:pt idx="50">
                  <c:v>-6.3293753319927449E-3</c:v>
                </c:pt>
                <c:pt idx="51">
                  <c:v>-6.1731360853869788E-3</c:v>
                </c:pt>
                <c:pt idx="52">
                  <c:v>-6.0151985861007151E-3</c:v>
                </c:pt>
                <c:pt idx="53">
                  <c:v>-5.7281938830966439E-3</c:v>
                </c:pt>
                <c:pt idx="54">
                  <c:v>-5.4530769488560556E-3</c:v>
                </c:pt>
                <c:pt idx="55">
                  <c:v>-5.3919398523581468E-3</c:v>
                </c:pt>
                <c:pt idx="56">
                  <c:v>-5.0930473805905936E-3</c:v>
                </c:pt>
                <c:pt idx="57">
                  <c:v>-4.9860574617192534E-3</c:v>
                </c:pt>
                <c:pt idx="58">
                  <c:v>-4.8518954999599547E-3</c:v>
                </c:pt>
                <c:pt idx="59">
                  <c:v>-4.4901676790139958E-3</c:v>
                </c:pt>
                <c:pt idx="60">
                  <c:v>-4.303359884159275E-3</c:v>
                </c:pt>
                <c:pt idx="61">
                  <c:v>-3.8906844827983926E-3</c:v>
                </c:pt>
                <c:pt idx="62">
                  <c:v>-3.7106696986656616E-3</c:v>
                </c:pt>
                <c:pt idx="63">
                  <c:v>-3.4712160707155194E-3</c:v>
                </c:pt>
                <c:pt idx="64">
                  <c:v>-3.3812086786491544E-3</c:v>
                </c:pt>
                <c:pt idx="65">
                  <c:v>-3.1859096203919459E-3</c:v>
                </c:pt>
                <c:pt idx="66">
                  <c:v>-2.944757739761307E-3</c:v>
                </c:pt>
                <c:pt idx="67">
                  <c:v>-2.8717328744999162E-3</c:v>
                </c:pt>
                <c:pt idx="68">
                  <c:v>-2.8717328744999162E-3</c:v>
                </c:pt>
                <c:pt idx="69">
                  <c:v>-2.6220897304667897E-3</c:v>
                </c:pt>
                <c:pt idx="70">
                  <c:v>-2.3231972586992364E-3</c:v>
                </c:pt>
                <c:pt idx="71">
                  <c:v>-1.8816515617698969E-3</c:v>
                </c:pt>
                <c:pt idx="72">
                  <c:v>-1.7984371804255217E-3</c:v>
                </c:pt>
                <c:pt idx="73">
                  <c:v>8.644230225944953E-4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D3E-4C70-B971-1BDBBF2C5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2932632"/>
        <c:axId val="1"/>
      </c:scatterChart>
      <c:valAx>
        <c:axId val="782932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92605366477952"/>
              <c:y val="0.834893582227455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7602227291682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29326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8.8842975206611566E-2"/>
          <c:y val="0.91900605882208652"/>
          <c:w val="0.99173640485022008"/>
          <c:h val="0.9813116818341632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228600</xdr:colOff>
      <xdr:row>18</xdr:row>
      <xdr:rowOff>104775</xdr:rowOff>
    </xdr:to>
    <xdr:graphicFrame macro="">
      <xdr:nvGraphicFramePr>
        <xdr:cNvPr id="52227" name="Chart 2">
          <a:extLst>
            <a:ext uri="{FF2B5EF4-FFF2-40B4-BE49-F238E27FC236}">
              <a16:creationId xmlns:a16="http://schemas.microsoft.com/office/drawing/2014/main" id="{E5193B04-3AAC-7F3B-ABA6-2996095898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0</xdr:row>
      <xdr:rowOff>57150</xdr:rowOff>
    </xdr:from>
    <xdr:to>
      <xdr:col>12</xdr:col>
      <xdr:colOff>190500</xdr:colOff>
      <xdr:row>18</xdr:row>
      <xdr:rowOff>76200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63BB6820-FFB6-A9F2-F790-C5CF1EDA12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676275</xdr:colOff>
      <xdr:row>0</xdr:row>
      <xdr:rowOff>152400</xdr:rowOff>
    </xdr:from>
    <xdr:to>
      <xdr:col>38</xdr:col>
      <xdr:colOff>390525</xdr:colOff>
      <xdr:row>20</xdr:row>
      <xdr:rowOff>133350</xdr:rowOff>
    </xdr:to>
    <xdr:graphicFrame macro="">
      <xdr:nvGraphicFramePr>
        <xdr:cNvPr id="1030" name="Chart 3">
          <a:extLst>
            <a:ext uri="{FF2B5EF4-FFF2-40B4-BE49-F238E27FC236}">
              <a16:creationId xmlns:a16="http://schemas.microsoft.com/office/drawing/2014/main" id="{B96E3FCE-405C-1F1D-164A-1F89574DB0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0</xdr:colOff>
      <xdr:row>0</xdr:row>
      <xdr:rowOff>0</xdr:rowOff>
    </xdr:from>
    <xdr:to>
      <xdr:col>32</xdr:col>
      <xdr:colOff>409575</xdr:colOff>
      <xdr:row>19</xdr:row>
      <xdr:rowOff>161925</xdr:rowOff>
    </xdr:to>
    <xdr:graphicFrame macro="">
      <xdr:nvGraphicFramePr>
        <xdr:cNvPr id="1031" name="Chart 4">
          <a:extLst>
            <a:ext uri="{FF2B5EF4-FFF2-40B4-BE49-F238E27FC236}">
              <a16:creationId xmlns:a16="http://schemas.microsoft.com/office/drawing/2014/main" id="{E636AE53-1CB9-63E1-A556-82E5B8F9B8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12</xdr:col>
      <xdr:colOff>95250</xdr:colOff>
      <xdr:row>18</xdr:row>
      <xdr:rowOff>19050</xdr:rowOff>
    </xdr:to>
    <xdr:graphicFrame macro="">
      <xdr:nvGraphicFramePr>
        <xdr:cNvPr id="50180" name="Chart 1">
          <a:extLst>
            <a:ext uri="{FF2B5EF4-FFF2-40B4-BE49-F238E27FC236}">
              <a16:creationId xmlns:a16="http://schemas.microsoft.com/office/drawing/2014/main" id="{F563FDEA-5A03-953F-BF62-F28B5BAC2C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12</xdr:col>
      <xdr:colOff>95250</xdr:colOff>
      <xdr:row>18</xdr:row>
      <xdr:rowOff>19050</xdr:rowOff>
    </xdr:to>
    <xdr:graphicFrame macro="">
      <xdr:nvGraphicFramePr>
        <xdr:cNvPr id="54274" name="Chart 1025">
          <a:extLst>
            <a:ext uri="{FF2B5EF4-FFF2-40B4-BE49-F238E27FC236}">
              <a16:creationId xmlns:a16="http://schemas.microsoft.com/office/drawing/2014/main" id="{32F29139-FB17-804B-1050-D13E88559A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bav-astro.de/sfs/BAVM_link.php?BAVMnr=178" TargetMode="External"/><Relationship Id="rId1" Type="http://schemas.openxmlformats.org/officeDocument/2006/relationships/hyperlink" Target="http://var.astro.cz/oejv/issues/oejv0003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indexed="12"/>
  </sheetPr>
  <dimension ref="A1:AG341"/>
  <sheetViews>
    <sheetView tabSelected="1" workbookViewId="0">
      <pane xSplit="14" ySplit="21" topLeftCell="O91" activePane="bottomRight" state="frozen"/>
      <selection pane="topRight" activeCell="O1" sqref="O1"/>
      <selection pane="bottomLeft" activeCell="A22" sqref="A22"/>
      <selection pane="bottomRight" activeCell="F2" sqref="F2"/>
    </sheetView>
  </sheetViews>
  <sheetFormatPr defaultColWidth="10.28515625" defaultRowHeight="12.75"/>
  <cols>
    <col min="1" max="1" width="14.42578125" customWidth="1"/>
    <col min="2" max="2" width="5.140625" style="6" customWidth="1"/>
    <col min="3" max="3" width="11.85546875" customWidth="1"/>
    <col min="4" max="4" width="12.5703125" customWidth="1"/>
    <col min="5" max="5" width="11.85546875" customWidth="1"/>
    <col min="6" max="6" width="15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9" width="9.85546875" customWidth="1"/>
  </cols>
  <sheetData>
    <row r="1" spans="1:20" ht="20.25">
      <c r="A1" s="1" t="s">
        <v>96</v>
      </c>
    </row>
    <row r="2" spans="1:20">
      <c r="A2" t="s">
        <v>28</v>
      </c>
      <c r="B2" s="71" t="s">
        <v>87</v>
      </c>
    </row>
    <row r="3" spans="1:20" ht="13.5" thickBot="1">
      <c r="C3" s="15" t="s">
        <v>82</v>
      </c>
    </row>
    <row r="4" spans="1:20" ht="14.25" thickTop="1" thickBot="1">
      <c r="A4" s="8" t="s">
        <v>0</v>
      </c>
      <c r="C4" s="12" t="s">
        <v>14</v>
      </c>
      <c r="D4" s="13" t="s">
        <v>14</v>
      </c>
    </row>
    <row r="5" spans="1:20" ht="13.5" thickTop="1">
      <c r="A5" s="27" t="s">
        <v>97</v>
      </c>
      <c r="B5" s="59"/>
      <c r="C5" s="28">
        <v>-9.5</v>
      </c>
      <c r="D5" s="21" t="s">
        <v>98</v>
      </c>
    </row>
    <row r="6" spans="1:20">
      <c r="A6" s="8" t="s">
        <v>1</v>
      </c>
      <c r="E6" s="73" t="s">
        <v>394</v>
      </c>
      <c r="F6" s="76" t="s">
        <v>393</v>
      </c>
    </row>
    <row r="7" spans="1:20">
      <c r="A7" t="s">
        <v>2</v>
      </c>
      <c r="C7" s="11">
        <v>51425.740259999999</v>
      </c>
      <c r="D7" s="72" t="s">
        <v>393</v>
      </c>
      <c r="E7" s="74">
        <v>45887.472000000002</v>
      </c>
      <c r="F7" s="77"/>
    </row>
    <row r="8" spans="1:20">
      <c r="A8" t="s">
        <v>3</v>
      </c>
      <c r="C8">
        <v>1.226361572026945</v>
      </c>
      <c r="D8" s="72" t="s">
        <v>395</v>
      </c>
      <c r="E8" s="75">
        <v>1.226361572026945</v>
      </c>
      <c r="F8" s="78">
        <v>1.2262500000000001</v>
      </c>
    </row>
    <row r="9" spans="1:20">
      <c r="A9" s="40" t="s">
        <v>102</v>
      </c>
      <c r="B9" s="41">
        <v>101</v>
      </c>
      <c r="C9" s="39" t="str">
        <f>"F"&amp;B9</f>
        <v>F101</v>
      </c>
      <c r="D9" s="14" t="str">
        <f>"G"&amp;B9</f>
        <v>G101</v>
      </c>
      <c r="T9" s="11"/>
    </row>
    <row r="10" spans="1:20" ht="13.5" thickBot="1">
      <c r="A10" s="21"/>
      <c r="B10" s="59"/>
      <c r="C10" s="7" t="s">
        <v>23</v>
      </c>
      <c r="D10" s="7" t="s">
        <v>24</v>
      </c>
      <c r="E10" s="21"/>
    </row>
    <row r="11" spans="1:20">
      <c r="A11" s="21" t="s">
        <v>16</v>
      </c>
      <c r="B11" s="59"/>
      <c r="C11" s="38">
        <f ca="1">INTERCEPT(INDIRECT($D$9):G988,INDIRECT($C$9):F988)</f>
        <v>-2.1946922303210416E-3</v>
      </c>
      <c r="D11" s="6"/>
      <c r="E11" s="21"/>
    </row>
    <row r="12" spans="1:20">
      <c r="A12" s="21" t="s">
        <v>17</v>
      </c>
      <c r="B12" s="59"/>
      <c r="C12" s="38">
        <f ca="1">SLOPE(INDIRECT($D$9):G988,INDIRECT($C$9):F988)</f>
        <v>-2.6469488588693358E-6</v>
      </c>
      <c r="D12" s="6"/>
      <c r="E12" s="65" t="s">
        <v>389</v>
      </c>
      <c r="F12" s="68" t="s">
        <v>392</v>
      </c>
    </row>
    <row r="13" spans="1:20">
      <c r="A13" s="21" t="s">
        <v>22</v>
      </c>
      <c r="B13" s="59"/>
      <c r="C13" s="6" t="s">
        <v>14</v>
      </c>
      <c r="E13" s="63" t="s">
        <v>103</v>
      </c>
      <c r="F13" s="67">
        <v>1</v>
      </c>
    </row>
    <row r="14" spans="1:20">
      <c r="A14" s="21"/>
      <c r="B14" s="59"/>
      <c r="C14" s="21"/>
      <c r="E14" s="63" t="s">
        <v>99</v>
      </c>
      <c r="F14" s="66">
        <f ca="1">NOW()+15018.5+$C$5/24</f>
        <v>60527.750813541665</v>
      </c>
    </row>
    <row r="15" spans="1:20">
      <c r="A15" s="29" t="s">
        <v>18</v>
      </c>
      <c r="B15" s="59"/>
      <c r="C15" s="30">
        <f ca="1">(C7+C11)+(C8+C12)*INT(MAX(F21:F3529))</f>
        <v>55628.470101550374</v>
      </c>
      <c r="E15" s="63" t="s">
        <v>104</v>
      </c>
      <c r="F15" s="66">
        <f ca="1">ROUND(2*($F$14-$C$7)/$C$8,0)/2+$F$13</f>
        <v>7423</v>
      </c>
      <c r="Q15" t="s">
        <v>27</v>
      </c>
      <c r="R15">
        <f ca="1">SUM(R21:R262)</f>
        <v>5.9880829178061708E-2</v>
      </c>
    </row>
    <row r="16" spans="1:20">
      <c r="A16" s="32" t="s">
        <v>4</v>
      </c>
      <c r="B16" s="59"/>
      <c r="C16" s="33">
        <f ca="1">+C8+C12</f>
        <v>1.2263589250780862</v>
      </c>
      <c r="E16" s="63" t="s">
        <v>100</v>
      </c>
      <c r="F16" s="66">
        <f ca="1">ROUND(2*($F$14-$C$15)/$C$16,0)/2+$F$13</f>
        <v>3996</v>
      </c>
      <c r="Q16" t="s">
        <v>90</v>
      </c>
      <c r="R16">
        <f ca="1">COUNT(R21:R424)</f>
        <v>90</v>
      </c>
    </row>
    <row r="17" spans="1:33" ht="13.5" thickBot="1">
      <c r="A17" s="31" t="s">
        <v>93</v>
      </c>
      <c r="B17" s="59"/>
      <c r="C17" s="21">
        <f>COUNT(C21:C2187)</f>
        <v>91</v>
      </c>
      <c r="E17" s="63" t="s">
        <v>390</v>
      </c>
      <c r="F17" s="69">
        <f ca="1">+$C$15+$C$16*$F$16-15018.5-$C$5/24</f>
        <v>45510.896199495743</v>
      </c>
      <c r="Q17" t="s">
        <v>91</v>
      </c>
      <c r="R17">
        <f ca="1">SQRT(R15/(R16-1))</f>
        <v>2.5938741399140396E-2</v>
      </c>
    </row>
    <row r="18" spans="1:33" ht="14.25" thickTop="1" thickBot="1">
      <c r="A18" s="32" t="s">
        <v>5</v>
      </c>
      <c r="B18" s="59"/>
      <c r="C18" s="35">
        <f ca="1">+C15</f>
        <v>55628.470101550374</v>
      </c>
      <c r="D18" s="36">
        <f ca="1">+C16</f>
        <v>1.2263589250780862</v>
      </c>
      <c r="E18" s="64" t="s">
        <v>391</v>
      </c>
      <c r="F18" s="70">
        <f ca="1">+($C$15+$C$16*$F$16)-($C$16/2)-15018.5-$C$5/24</f>
        <v>45510.283020033203</v>
      </c>
    </row>
    <row r="19" spans="1:33" ht="13.5" thickTop="1">
      <c r="E19" s="31"/>
      <c r="F19" s="34"/>
    </row>
    <row r="20" spans="1:33" ht="1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393</v>
      </c>
      <c r="I20" s="10" t="s">
        <v>117</v>
      </c>
      <c r="J20" s="10" t="s">
        <v>111</v>
      </c>
      <c r="K20" s="10" t="s">
        <v>109</v>
      </c>
      <c r="L20" s="10" t="s">
        <v>386</v>
      </c>
      <c r="M20" s="10" t="s">
        <v>387</v>
      </c>
      <c r="N20" s="10" t="s">
        <v>388</v>
      </c>
      <c r="O20" s="10" t="s">
        <v>26</v>
      </c>
      <c r="P20" s="9" t="s">
        <v>25</v>
      </c>
      <c r="Q20" s="7" t="s">
        <v>15</v>
      </c>
      <c r="R20" s="9" t="s">
        <v>92</v>
      </c>
      <c r="S20" s="6" t="s">
        <v>80</v>
      </c>
      <c r="U20" s="62" t="s">
        <v>385</v>
      </c>
    </row>
    <row r="21" spans="1:33">
      <c r="A21" t="s">
        <v>34</v>
      </c>
      <c r="C21" s="26">
        <v>45887.472000000002</v>
      </c>
      <c r="D21" s="26"/>
      <c r="E21">
        <f>+(C21-C$7)/C$8</f>
        <v>-4516.0158197441569</v>
      </c>
      <c r="F21">
        <f>ROUND(2*E21,0)/2</f>
        <v>-4516</v>
      </c>
      <c r="G21">
        <f>+C21-(C$7+F21*C$8)</f>
        <v>-1.9400726312596817E-2</v>
      </c>
      <c r="I21">
        <f>+G21</f>
        <v>-1.9400726312596817E-2</v>
      </c>
      <c r="Q21" s="2">
        <f>+C21-15018.5</f>
        <v>30868.972000000002</v>
      </c>
      <c r="R21">
        <f>+(O21-G21)^2</f>
        <v>3.7638818145628648E-4</v>
      </c>
    </row>
    <row r="22" spans="1:33">
      <c r="A22" t="s">
        <v>34</v>
      </c>
      <c r="C22" s="26">
        <v>45892.37</v>
      </c>
      <c r="D22" s="26"/>
      <c r="E22">
        <f>+(C22-C$7)/C$8</f>
        <v>-4512.0218915979049</v>
      </c>
      <c r="F22">
        <f>ROUND(2*E22,0)/2</f>
        <v>-4512</v>
      </c>
      <c r="G22">
        <f>+C22-(C$7+F22*C$8)</f>
        <v>-2.6847014421946369E-2</v>
      </c>
      <c r="I22">
        <f>+G22</f>
        <v>-2.6847014421946369E-2</v>
      </c>
      <c r="Q22" s="2">
        <f>+C22-15018.5</f>
        <v>30873.870000000003</v>
      </c>
      <c r="R22">
        <f>+(O22-G22)^2</f>
        <v>7.2076218337219634E-4</v>
      </c>
      <c r="AC22">
        <v>11</v>
      </c>
      <c r="AE22" t="s">
        <v>36</v>
      </c>
      <c r="AG22" t="s">
        <v>35</v>
      </c>
    </row>
    <row r="23" spans="1:33">
      <c r="A23" t="s">
        <v>34</v>
      </c>
      <c r="C23" s="26">
        <v>45892.375</v>
      </c>
      <c r="D23" s="26"/>
      <c r="E23">
        <f>+(C23-C$7)/C$8</f>
        <v>-4512.0178144968995</v>
      </c>
      <c r="F23">
        <f>ROUND(2*E23,0)/2</f>
        <v>-4512</v>
      </c>
      <c r="G23">
        <f>+C23-(C$7+F23*C$8)</f>
        <v>-2.1847014424565714E-2</v>
      </c>
      <c r="I23">
        <f>+G23</f>
        <v>-2.1847014424565714E-2</v>
      </c>
      <c r="Q23" s="2">
        <f>+C23-15018.5</f>
        <v>30873.875</v>
      </c>
      <c r="R23">
        <f>+(O23-G23)^2</f>
        <v>4.7729203926718237E-4</v>
      </c>
      <c r="AC23">
        <v>11</v>
      </c>
      <c r="AE23" t="s">
        <v>33</v>
      </c>
      <c r="AG23" t="s">
        <v>35</v>
      </c>
    </row>
    <row r="24" spans="1:33">
      <c r="A24" t="s">
        <v>34</v>
      </c>
      <c r="C24" s="26">
        <v>45898.504999999997</v>
      </c>
      <c r="D24" s="26"/>
      <c r="E24">
        <f>+(C24-C$7)/C$8</f>
        <v>-4507.0192886625773</v>
      </c>
      <c r="F24">
        <f>ROUND(2*E24,0)/2</f>
        <v>-4507</v>
      </c>
      <c r="G24">
        <f>+C24-(C$7+F24*C$8)</f>
        <v>-2.3654874559724703E-2</v>
      </c>
      <c r="I24">
        <f>+G24</f>
        <v>-2.3654874559724703E-2</v>
      </c>
      <c r="Q24" s="2">
        <f>+C24-15018.5</f>
        <v>30880.004999999997</v>
      </c>
      <c r="R24">
        <f>+(O24-G24)^2</f>
        <v>5.5955309043631096E-4</v>
      </c>
      <c r="AC24">
        <v>8</v>
      </c>
      <c r="AE24" t="s">
        <v>36</v>
      </c>
      <c r="AG24" t="s">
        <v>35</v>
      </c>
    </row>
    <row r="25" spans="1:33">
      <c r="A25" t="s">
        <v>34</v>
      </c>
      <c r="C25" s="26">
        <v>45898.504999999997</v>
      </c>
      <c r="D25" s="26"/>
      <c r="E25">
        <f>+(C25-C$7)/C$8</f>
        <v>-4507.0192886625773</v>
      </c>
      <c r="F25">
        <f>ROUND(2*E25,0)/2</f>
        <v>-4507</v>
      </c>
      <c r="G25">
        <f>+C25-(C$7+F25*C$8)</f>
        <v>-2.3654874559724703E-2</v>
      </c>
      <c r="I25">
        <f>+G25</f>
        <v>-2.3654874559724703E-2</v>
      </c>
      <c r="Q25" s="2">
        <f>+C25-15018.5</f>
        <v>30880.004999999997</v>
      </c>
      <c r="R25">
        <f>+(O25-G25)^2</f>
        <v>5.5955309043631096E-4</v>
      </c>
      <c r="AC25">
        <v>9</v>
      </c>
      <c r="AE25" t="s">
        <v>33</v>
      </c>
      <c r="AG25" t="s">
        <v>35</v>
      </c>
    </row>
    <row r="26" spans="1:33">
      <c r="A26" t="s">
        <v>34</v>
      </c>
      <c r="C26" s="26">
        <v>45914.442000000003</v>
      </c>
      <c r="D26" s="26"/>
      <c r="E26">
        <f>+(C26-C$7)/C$8</f>
        <v>-4494.0239369135297</v>
      </c>
      <c r="F26">
        <f>ROUND(2*E26,0)/2</f>
        <v>-4494</v>
      </c>
      <c r="G26">
        <f>+C26-(C$7+F26*C$8)</f>
        <v>-2.9355310907703824E-2</v>
      </c>
      <c r="I26">
        <f>+G26</f>
        <v>-2.9355310907703824E-2</v>
      </c>
      <c r="Q26" s="2">
        <f>+C26-15018.5</f>
        <v>30895.942000000003</v>
      </c>
      <c r="R26">
        <f>+(O26-G26)^2</f>
        <v>8.6173427848795509E-4</v>
      </c>
      <c r="AC26">
        <v>17</v>
      </c>
      <c r="AE26" t="s">
        <v>36</v>
      </c>
      <c r="AG26" t="s">
        <v>35</v>
      </c>
    </row>
    <row r="27" spans="1:33">
      <c r="A27" t="s">
        <v>34</v>
      </c>
      <c r="C27" s="26">
        <v>45919.351999999999</v>
      </c>
      <c r="D27" s="26"/>
      <c r="E27">
        <f>+(C27-C$7)/C$8</f>
        <v>-4490.0202237248641</v>
      </c>
      <c r="F27">
        <f>ROUND(2*E27,0)/2</f>
        <v>-4490</v>
      </c>
      <c r="G27">
        <f>+C27-(C$7+F27*C$8)</f>
        <v>-2.4801599014608655E-2</v>
      </c>
      <c r="I27">
        <f>+G27</f>
        <v>-2.4801599014608655E-2</v>
      </c>
      <c r="Q27" s="2">
        <f>+C27-15018.5</f>
        <v>30900.851999999999</v>
      </c>
      <c r="R27">
        <f>+(O27-G27)^2</f>
        <v>6.1511931368143696E-4</v>
      </c>
      <c r="AC27">
        <v>10</v>
      </c>
      <c r="AE27" t="s">
        <v>33</v>
      </c>
      <c r="AG27" t="s">
        <v>35</v>
      </c>
    </row>
    <row r="28" spans="1:33">
      <c r="A28" t="s">
        <v>34</v>
      </c>
      <c r="C28" s="26">
        <v>45920.576000000001</v>
      </c>
      <c r="D28" s="26"/>
      <c r="E28">
        <f>+(C28-C$7)/C$8</f>
        <v>-4489.0221493984009</v>
      </c>
      <c r="F28">
        <f>ROUND(2*E28,0)/2</f>
        <v>-4489</v>
      </c>
      <c r="G28">
        <f>+C28-(C$7+F28*C$8)</f>
        <v>-2.7163171042047907E-2</v>
      </c>
      <c r="I28">
        <f>+G28</f>
        <v>-2.7163171042047907E-2</v>
      </c>
      <c r="Q28" s="2">
        <f>+C28-15018.5</f>
        <v>30902.076000000001</v>
      </c>
      <c r="R28">
        <f>+(O28-G28)^2</f>
        <v>7.3783786105954992E-4</v>
      </c>
      <c r="AC28">
        <v>16</v>
      </c>
      <c r="AE28" t="s">
        <v>33</v>
      </c>
      <c r="AG28" t="s">
        <v>35</v>
      </c>
    </row>
    <row r="29" spans="1:33">
      <c r="A29" t="s">
        <v>34</v>
      </c>
      <c r="C29" s="26">
        <v>45931.606</v>
      </c>
      <c r="D29" s="26"/>
      <c r="E29">
        <f>+(C29-C$7)/C$8</f>
        <v>-4480.0280645774219</v>
      </c>
      <c r="F29">
        <f>ROUND(2*E29,0)/2</f>
        <v>-4480</v>
      </c>
      <c r="G29">
        <f>+C29-(C$7+F29*C$8)</f>
        <v>-3.4417319286148995E-2</v>
      </c>
      <c r="I29">
        <f>+G29</f>
        <v>-3.4417319286148995E-2</v>
      </c>
      <c r="Q29" s="2">
        <f>+C29-15018.5</f>
        <v>30913.106</v>
      </c>
      <c r="R29">
        <f>+(O29-G29)^2</f>
        <v>1.1845518668447237E-3</v>
      </c>
      <c r="AC29">
        <v>5</v>
      </c>
      <c r="AE29" t="s">
        <v>33</v>
      </c>
      <c r="AG29" t="s">
        <v>35</v>
      </c>
    </row>
    <row r="30" spans="1:33">
      <c r="A30" t="s">
        <v>34</v>
      </c>
      <c r="C30" s="26">
        <v>45941.428</v>
      </c>
      <c r="D30" s="26"/>
      <c r="E30">
        <f>+(C30-C$7)/C$8</f>
        <v>-4472.0190073596832</v>
      </c>
      <c r="F30">
        <f>ROUND(2*E30,0)/2</f>
        <v>-4472</v>
      </c>
      <c r="G30">
        <f>+C30-(C$7+F30*C$8)</f>
        <v>-2.3309895499551203E-2</v>
      </c>
      <c r="I30">
        <f>+G30</f>
        <v>-2.3309895499551203E-2</v>
      </c>
      <c r="Q30" s="2">
        <f>+C30-15018.5</f>
        <v>30922.928</v>
      </c>
      <c r="R30">
        <f>+(O30-G30)^2</f>
        <v>5.4335122819999739E-4</v>
      </c>
      <c r="AC30">
        <v>14</v>
      </c>
      <c r="AE30" t="s">
        <v>33</v>
      </c>
      <c r="AG30" t="s">
        <v>35</v>
      </c>
    </row>
    <row r="31" spans="1:33">
      <c r="A31" t="s">
        <v>37</v>
      </c>
      <c r="C31" s="26">
        <v>45946.332000000002</v>
      </c>
      <c r="D31" s="26"/>
      <c r="E31">
        <f>+(C31-C$7)/C$8</f>
        <v>-4468.0201866922216</v>
      </c>
      <c r="F31">
        <f>ROUND(2*E31,0)/2</f>
        <v>-4468</v>
      </c>
      <c r="G31">
        <f>+C31-(C$7+F31*C$8)</f>
        <v>-2.4756183607678395E-2</v>
      </c>
      <c r="I31">
        <f>+G31</f>
        <v>-2.4756183607678395E-2</v>
      </c>
      <c r="Q31" s="2">
        <f>+C31-15018.5</f>
        <v>30927.832000000002</v>
      </c>
      <c r="R31">
        <f>+(O31-G31)^2</f>
        <v>6.1286862681708448E-4</v>
      </c>
      <c r="AC31">
        <v>8</v>
      </c>
      <c r="AE31" t="s">
        <v>33</v>
      </c>
      <c r="AG31" t="s">
        <v>35</v>
      </c>
    </row>
    <row r="32" spans="1:33">
      <c r="A32" t="s">
        <v>37</v>
      </c>
      <c r="C32" s="26">
        <v>45957.362000000001</v>
      </c>
      <c r="D32" s="26"/>
      <c r="E32">
        <f>+(C32-C$7)/C$8</f>
        <v>-4459.0261018712426</v>
      </c>
      <c r="F32">
        <f>ROUND(2*E32,0)/2</f>
        <v>-4459</v>
      </c>
      <c r="G32">
        <f>+C32-(C$7+F32*C$8)</f>
        <v>-3.2010331851779483E-2</v>
      </c>
      <c r="I32">
        <f>+G32</f>
        <v>-3.2010331851779483E-2</v>
      </c>
      <c r="Q32" s="2">
        <f>+C32-15018.5</f>
        <v>30938.862000000001</v>
      </c>
      <c r="R32">
        <f>+(O32-G32)^2</f>
        <v>1.0246613452610481E-3</v>
      </c>
      <c r="AC32">
        <v>6</v>
      </c>
      <c r="AE32" t="s">
        <v>33</v>
      </c>
      <c r="AG32" t="s">
        <v>35</v>
      </c>
    </row>
    <row r="33" spans="1:33">
      <c r="A33" t="s">
        <v>37</v>
      </c>
      <c r="C33" s="26">
        <v>45995.387000000002</v>
      </c>
      <c r="D33" s="26"/>
      <c r="E33">
        <f>+(C33-C$7)/C$8</f>
        <v>-4428.0197487146015</v>
      </c>
      <c r="F33">
        <f>ROUND(2*E33,0)/2</f>
        <v>-4428</v>
      </c>
      <c r="G33">
        <f>+C33-(C$7+F33*C$8)</f>
        <v>-2.421906468225643E-2</v>
      </c>
      <c r="I33">
        <f>+G33</f>
        <v>-2.421906468225643E-2</v>
      </c>
      <c r="Q33" s="2">
        <f>+C33-15018.5</f>
        <v>30976.887000000002</v>
      </c>
      <c r="R33">
        <f>+(O33-G33)^2</f>
        <v>5.8656309408332079E-4</v>
      </c>
      <c r="AC33">
        <v>17</v>
      </c>
      <c r="AE33" t="s">
        <v>33</v>
      </c>
      <c r="AG33" t="s">
        <v>35</v>
      </c>
    </row>
    <row r="34" spans="1:33">
      <c r="A34" t="s">
        <v>37</v>
      </c>
      <c r="C34" s="26">
        <v>46007.646999999997</v>
      </c>
      <c r="D34" s="26"/>
      <c r="E34">
        <f>+(C34-C$7)/C$8</f>
        <v>-4418.0226970459553</v>
      </c>
      <c r="F34">
        <f>ROUND(2*E34,0)/2</f>
        <v>-4418</v>
      </c>
      <c r="G34">
        <f>+C34-(C$7+F34*C$8)</f>
        <v>-2.7834784959850367E-2</v>
      </c>
      <c r="I34">
        <f>+G34</f>
        <v>-2.7834784959850367E-2</v>
      </c>
      <c r="Q34" s="2">
        <f>+C34-15018.5</f>
        <v>30989.146999999997</v>
      </c>
      <c r="R34">
        <f>+(O34-G34)^2</f>
        <v>7.7477525376111217E-4</v>
      </c>
      <c r="AC34">
        <v>6</v>
      </c>
      <c r="AE34" t="s">
        <v>33</v>
      </c>
      <c r="AG34" t="s">
        <v>35</v>
      </c>
    </row>
    <row r="35" spans="1:33">
      <c r="A35" t="s">
        <v>39</v>
      </c>
      <c r="B35" s="16" t="s">
        <v>86</v>
      </c>
      <c r="C35" s="26">
        <v>46008.356</v>
      </c>
      <c r="D35" s="26"/>
      <c r="E35">
        <f>+(C35-C$7)/C$8</f>
        <v>-4417.4445641231905</v>
      </c>
      <c r="F35">
        <f>ROUND(2*E35,0)/2</f>
        <v>-4417.5</v>
      </c>
      <c r="Q35" s="2">
        <f>+C35-15018.5</f>
        <v>30989.856</v>
      </c>
      <c r="U35" s="14">
        <v>8.738515534059843E-2</v>
      </c>
      <c r="AC35">
        <v>10</v>
      </c>
      <c r="AE35" t="s">
        <v>33</v>
      </c>
      <c r="AG35" t="s">
        <v>35</v>
      </c>
    </row>
    <row r="36" spans="1:33">
      <c r="A36" t="s">
        <v>37</v>
      </c>
      <c r="C36" s="26">
        <v>46033.406999999999</v>
      </c>
      <c r="D36" s="26"/>
      <c r="E36">
        <f>+(C36-C$7)/C$8</f>
        <v>-4397.0174726589703</v>
      </c>
      <c r="F36">
        <f>ROUND(2*E36,0)/2</f>
        <v>-4397</v>
      </c>
      <c r="G36">
        <f>+C36-(C$7+F36*C$8)</f>
        <v>-2.1427797524665948E-2</v>
      </c>
      <c r="I36">
        <f>+G36</f>
        <v>-2.1427797524665948E-2</v>
      </c>
      <c r="Q36" s="2">
        <f>+C36-15018.5</f>
        <v>31014.906999999999</v>
      </c>
      <c r="R36">
        <f>+(O36-G36)^2</f>
        <v>4.5915050675808013E-4</v>
      </c>
      <c r="AC36">
        <v>7</v>
      </c>
      <c r="AE36" t="s">
        <v>33</v>
      </c>
      <c r="AG36" t="s">
        <v>35</v>
      </c>
    </row>
    <row r="37" spans="1:33">
      <c r="A37" t="s">
        <v>40</v>
      </c>
      <c r="C37" s="26">
        <v>46039.53</v>
      </c>
      <c r="D37" s="26"/>
      <c r="E37">
        <f>+(C37-C$7)/C$8</f>
        <v>-4392.0246547660554</v>
      </c>
      <c r="F37">
        <f>ROUND(2*E37,0)/2</f>
        <v>-4392</v>
      </c>
      <c r="G37">
        <f>+C37-(C$7+F37*C$8)</f>
        <v>-3.0235657657613046E-2</v>
      </c>
      <c r="I37">
        <f>+G37</f>
        <v>-3.0235657657613046E-2</v>
      </c>
      <c r="Q37" s="2">
        <f>+C37-15018.5</f>
        <v>31021.03</v>
      </c>
      <c r="R37">
        <f>+(O37-G37)^2</f>
        <v>9.1419499398837447E-4</v>
      </c>
      <c r="AC37">
        <v>6</v>
      </c>
      <c r="AE37" t="s">
        <v>33</v>
      </c>
      <c r="AG37" t="s">
        <v>35</v>
      </c>
    </row>
    <row r="38" spans="1:33">
      <c r="A38" t="s">
        <v>40</v>
      </c>
      <c r="C38" s="26">
        <v>46054.25</v>
      </c>
      <c r="D38" s="26"/>
      <c r="E38">
        <f>+(C38-C$7)/C$8</f>
        <v>-4380.0216694020637</v>
      </c>
      <c r="F38">
        <f>ROUND(2*E38,0)/2</f>
        <v>-4380</v>
      </c>
      <c r="G38">
        <f>+C38-(C$7+F38*C$8)</f>
        <v>-2.6574521980364807E-2</v>
      </c>
      <c r="I38">
        <f>+G38</f>
        <v>-2.6574521980364807E-2</v>
      </c>
      <c r="Q38" s="2">
        <f>+C38-15018.5</f>
        <v>31035.75</v>
      </c>
      <c r="R38">
        <f>+(O38-G38)^2</f>
        <v>7.0620521848489229E-4</v>
      </c>
      <c r="AC38">
        <v>6</v>
      </c>
      <c r="AE38" t="s">
        <v>33</v>
      </c>
      <c r="AG38" t="s">
        <v>35</v>
      </c>
    </row>
    <row r="39" spans="1:33">
      <c r="A39" t="s">
        <v>41</v>
      </c>
      <c r="C39" s="26">
        <v>46148.667000000001</v>
      </c>
      <c r="D39" s="26"/>
      <c r="E39">
        <f>+(C39-C$7)/C$8</f>
        <v>-4303.0321402504387</v>
      </c>
      <c r="F39">
        <f>ROUND(2*E39,0)/2</f>
        <v>-4303</v>
      </c>
      <c r="G39">
        <f>+C39-(C$7+F39*C$8)</f>
        <v>-3.9415568055119365E-2</v>
      </c>
      <c r="I39">
        <f>+G39</f>
        <v>-3.9415568055119365E-2</v>
      </c>
      <c r="Q39" s="2">
        <f>+C39-15018.5</f>
        <v>31130.167000000001</v>
      </c>
      <c r="R39">
        <f>+(O39-G39)^2</f>
        <v>1.5535870051077462E-3</v>
      </c>
      <c r="AC39">
        <v>4</v>
      </c>
      <c r="AE39" t="s">
        <v>33</v>
      </c>
      <c r="AG39" t="s">
        <v>35</v>
      </c>
    </row>
    <row r="40" spans="1:33">
      <c r="A40" t="s">
        <v>41</v>
      </c>
      <c r="C40" s="26">
        <v>46180.55</v>
      </c>
      <c r="D40" s="26"/>
      <c r="E40">
        <f>+(C40-C$7)/C$8</f>
        <v>-4277.0340979705379</v>
      </c>
      <c r="F40">
        <f>ROUND(2*E40,0)/2</f>
        <v>-4277</v>
      </c>
      <c r="G40">
        <f>+C40-(C$7+F40*C$8)</f>
        <v>-4.1816440752882045E-2</v>
      </c>
      <c r="I40">
        <f>+G40</f>
        <v>-4.1816440752882045E-2</v>
      </c>
      <c r="Q40" s="2">
        <f>+C40-15018.5</f>
        <v>31162.050000000003</v>
      </c>
      <c r="R40">
        <f>+(O40-G40)^2</f>
        <v>1.7486147172392943E-3</v>
      </c>
      <c r="AC40">
        <v>6</v>
      </c>
      <c r="AE40" t="s">
        <v>33</v>
      </c>
      <c r="AG40" t="s">
        <v>35</v>
      </c>
    </row>
    <row r="41" spans="1:33">
      <c r="A41" t="s">
        <v>42</v>
      </c>
      <c r="C41" s="26">
        <v>46201.411</v>
      </c>
      <c r="D41" s="26"/>
      <c r="E41">
        <f>+(C41-C$7)/C$8</f>
        <v>-4260.0236171500101</v>
      </c>
      <c r="F41">
        <f>ROUND(2*E41,0)/2</f>
        <v>-4260</v>
      </c>
      <c r="G41">
        <f>+C41-(C$7+F41*C$8)</f>
        <v>-2.8963165212189779E-2</v>
      </c>
      <c r="I41">
        <f>+G41</f>
        <v>-2.8963165212189779E-2</v>
      </c>
      <c r="Q41" s="2">
        <f>+C41-15018.5</f>
        <v>31182.911</v>
      </c>
      <c r="R41">
        <f>+(O41-G41)^2</f>
        <v>8.3886493910860017E-4</v>
      </c>
      <c r="AC41">
        <v>5</v>
      </c>
      <c r="AE41" t="s">
        <v>33</v>
      </c>
      <c r="AG41" t="s">
        <v>35</v>
      </c>
    </row>
    <row r="42" spans="1:33">
      <c r="A42" t="s">
        <v>42</v>
      </c>
      <c r="C42" s="26">
        <v>46212.442999999999</v>
      </c>
      <c r="D42" s="26"/>
      <c r="E42">
        <f>+(C42-C$7)/C$8</f>
        <v>-4251.0279014886282</v>
      </c>
      <c r="F42">
        <f>ROUND(2*E42,0)/2</f>
        <v>-4251</v>
      </c>
      <c r="G42">
        <f>+C42-(C$7+F42*C$8)</f>
        <v>-3.4217313455883414E-2</v>
      </c>
      <c r="I42">
        <f>+G42</f>
        <v>-3.4217313455883414E-2</v>
      </c>
      <c r="Q42" s="2">
        <f>+C42-15018.5</f>
        <v>31193.942999999999</v>
      </c>
      <c r="R42">
        <f>+(O42-G42)^2</f>
        <v>1.1708245401381801E-3</v>
      </c>
      <c r="AC42">
        <v>6</v>
      </c>
      <c r="AE42" t="s">
        <v>33</v>
      </c>
      <c r="AG42" t="s">
        <v>35</v>
      </c>
    </row>
    <row r="43" spans="1:33">
      <c r="A43" t="s">
        <v>43</v>
      </c>
      <c r="C43" s="26">
        <v>46299.517999999996</v>
      </c>
      <c r="D43" s="26"/>
      <c r="E43">
        <f>+(C43-C$7)/C$8</f>
        <v>-4180.0251874553778</v>
      </c>
      <c r="F43">
        <f>ROUND(2*E43,0)/2</f>
        <v>-4180</v>
      </c>
      <c r="G43">
        <f>+C43-(C$7+F43*C$8)</f>
        <v>-3.0888927372870967E-2</v>
      </c>
      <c r="I43">
        <f>+G43</f>
        <v>-3.0888927372870967E-2</v>
      </c>
      <c r="Q43" s="2">
        <f>+C43-15018.5</f>
        <v>31281.017999999996</v>
      </c>
      <c r="R43">
        <f>+(O43-G43)^2</f>
        <v>9.541258342464973E-4</v>
      </c>
      <c r="AC43">
        <v>11</v>
      </c>
      <c r="AE43" t="s">
        <v>33</v>
      </c>
      <c r="AG43" t="s">
        <v>35</v>
      </c>
    </row>
    <row r="44" spans="1:33">
      <c r="A44" t="s">
        <v>43</v>
      </c>
      <c r="C44" s="26">
        <v>46320.381999999998</v>
      </c>
      <c r="D44" s="26"/>
      <c r="E44">
        <f>+(C44-C$7)/C$8</f>
        <v>-4163.012260374242</v>
      </c>
      <c r="F44">
        <f>ROUND(2*E44,0)/2</f>
        <v>-4163</v>
      </c>
      <c r="G44">
        <f>+C44-(C$7+F44*C$8)</f>
        <v>-1.5035651827929541E-2</v>
      </c>
      <c r="I44">
        <f>+G44</f>
        <v>-1.5035651827929541E-2</v>
      </c>
      <c r="Q44" s="2">
        <f>+C44-15018.5</f>
        <v>31301.881999999998</v>
      </c>
      <c r="R44">
        <f>+(O44-G44)^2</f>
        <v>2.2607082589072097E-4</v>
      </c>
      <c r="AC44">
        <v>6</v>
      </c>
      <c r="AE44" t="s">
        <v>33</v>
      </c>
      <c r="AG44" t="s">
        <v>35</v>
      </c>
    </row>
    <row r="45" spans="1:33">
      <c r="A45" t="s">
        <v>43</v>
      </c>
      <c r="C45" s="26">
        <v>46325.296000000002</v>
      </c>
      <c r="D45" s="26"/>
      <c r="E45">
        <f>+(C45-C$7)/C$8</f>
        <v>-4159.0052855047652</v>
      </c>
      <c r="F45">
        <f>ROUND(2*E45,0)/2</f>
        <v>-4159</v>
      </c>
      <c r="G45">
        <f>+C45-(C$7+F45*C$8)</f>
        <v>-6.481939934019465E-3</v>
      </c>
      <c r="I45">
        <f>+G45</f>
        <v>-6.481939934019465E-3</v>
      </c>
      <c r="Q45" s="2">
        <f>+C45-15018.5</f>
        <v>31306.796000000002</v>
      </c>
      <c r="R45">
        <f>+(O45-G45)^2</f>
        <v>4.2015545308236266E-5</v>
      </c>
      <c r="AC45">
        <v>6</v>
      </c>
      <c r="AE45" t="s">
        <v>33</v>
      </c>
      <c r="AG45" t="s">
        <v>35</v>
      </c>
    </row>
    <row r="46" spans="1:33">
      <c r="A46" t="s">
        <v>43</v>
      </c>
      <c r="C46" s="26">
        <v>46326.500999999997</v>
      </c>
      <c r="D46" s="26"/>
      <c r="E46">
        <f>+(C46-C$7)/C$8</f>
        <v>-4158.0227041621329</v>
      </c>
      <c r="F46">
        <f>ROUND(2*E46,0)/2</f>
        <v>-4158</v>
      </c>
      <c r="G46">
        <f>+C46-(C$7+F46*C$8)</f>
        <v>-2.7843511961691547E-2</v>
      </c>
      <c r="I46">
        <f>+G46</f>
        <v>-2.7843511961691547E-2</v>
      </c>
      <c r="Q46" s="2">
        <f>+C46-15018.5</f>
        <v>31308.000999999997</v>
      </c>
      <c r="R46">
        <f>+(O46-G46)^2</f>
        <v>7.752611583608603E-4</v>
      </c>
      <c r="AC46">
        <v>6</v>
      </c>
      <c r="AE46" t="s">
        <v>33</v>
      </c>
      <c r="AG46" t="s">
        <v>35</v>
      </c>
    </row>
    <row r="47" spans="1:33">
      <c r="A47" t="s">
        <v>43</v>
      </c>
      <c r="C47" s="26">
        <v>46331.400999999998</v>
      </c>
      <c r="D47" s="26"/>
      <c r="E47">
        <f>+(C47-C$7)/C$8</f>
        <v>-4154.027145175477</v>
      </c>
      <c r="F47">
        <f>ROUND(2*E47,0)/2</f>
        <v>-4154</v>
      </c>
      <c r="G47">
        <f>+C47-(C$7+F47*C$8)</f>
        <v>-3.3289800070633646E-2</v>
      </c>
      <c r="I47">
        <f>+G47</f>
        <v>-3.3289800070633646E-2</v>
      </c>
      <c r="Q47" s="2">
        <f>+C47-15018.5</f>
        <v>31312.900999999998</v>
      </c>
      <c r="R47">
        <f>+(O47-G47)^2</f>
        <v>1.10821078874276E-3</v>
      </c>
      <c r="AC47">
        <v>13</v>
      </c>
      <c r="AE47" t="s">
        <v>33</v>
      </c>
      <c r="AG47" t="s">
        <v>35</v>
      </c>
    </row>
    <row r="48" spans="1:33">
      <c r="A48" t="s">
        <v>43</v>
      </c>
      <c r="C48" s="26">
        <v>46332.631999999998</v>
      </c>
      <c r="D48" s="26"/>
      <c r="E48">
        <f>+(C48-C$7)/C$8</f>
        <v>-4153.0233629076056</v>
      </c>
      <c r="F48">
        <f>ROUND(2*E48,0)/2</f>
        <v>-4153</v>
      </c>
      <c r="G48">
        <f>+C48-(C$7+F48*C$8)</f>
        <v>-2.8651372100284789E-2</v>
      </c>
      <c r="I48">
        <f>+G48</f>
        <v>-2.8651372100284789E-2</v>
      </c>
      <c r="Q48" s="2">
        <f>+C48-15018.5</f>
        <v>31314.131999999998</v>
      </c>
      <c r="R48">
        <f>+(O48-G48)^2</f>
        <v>8.2090112322897755E-4</v>
      </c>
      <c r="AC48">
        <v>6</v>
      </c>
      <c r="AE48" t="s">
        <v>33</v>
      </c>
      <c r="AG48" t="s">
        <v>35</v>
      </c>
    </row>
    <row r="49" spans="1:33">
      <c r="A49" t="s">
        <v>43</v>
      </c>
      <c r="C49" s="26">
        <v>46342.434000000001</v>
      </c>
      <c r="D49" s="26"/>
      <c r="E49">
        <f>+(C49-C$7)/C$8</f>
        <v>-4145.030614093891</v>
      </c>
      <c r="F49">
        <f>ROUND(2*E49,0)/2</f>
        <v>-4145</v>
      </c>
      <c r="G49">
        <f>+C49-(C$7+F49*C$8)</f>
        <v>-3.7543948310485575E-2</v>
      </c>
      <c r="I49">
        <f>+G49</f>
        <v>-3.7543948310485575E-2</v>
      </c>
      <c r="Q49" s="2">
        <f>+C49-15018.5</f>
        <v>31323.934000000001</v>
      </c>
      <c r="R49">
        <f>+(O49-G49)^2</f>
        <v>1.4095480547404128E-3</v>
      </c>
      <c r="AC49">
        <v>8</v>
      </c>
      <c r="AE49" t="s">
        <v>33</v>
      </c>
      <c r="AG49" t="s">
        <v>35</v>
      </c>
    </row>
    <row r="50" spans="1:33">
      <c r="A50" t="s">
        <v>44</v>
      </c>
      <c r="C50" s="26">
        <v>46412.337</v>
      </c>
      <c r="D50" s="26"/>
      <c r="E50">
        <f>+(C50-C$7)/C$8</f>
        <v>-4088.0302957583599</v>
      </c>
      <c r="F50">
        <f>ROUND(2*E50,0)/2</f>
        <v>-4088</v>
      </c>
      <c r="G50">
        <f>+C50-(C$7+F50*C$8)</f>
        <v>-3.7153553850657772E-2</v>
      </c>
      <c r="I50">
        <f>+G50</f>
        <v>-3.7153553850657772E-2</v>
      </c>
      <c r="Q50" s="2">
        <f>+C50-15018.5</f>
        <v>31393.837</v>
      </c>
      <c r="R50">
        <f>+(O50-G50)^2</f>
        <v>1.380386563733727E-3</v>
      </c>
      <c r="AC50">
        <v>5</v>
      </c>
      <c r="AE50" t="s">
        <v>33</v>
      </c>
      <c r="AG50" t="s">
        <v>35</v>
      </c>
    </row>
    <row r="51" spans="1:33">
      <c r="A51" t="s">
        <v>44</v>
      </c>
      <c r="C51" s="26">
        <v>46434.419000000002</v>
      </c>
      <c r="D51" s="26"/>
      <c r="E51">
        <f>+(C51-C$7)/C$8</f>
        <v>-4070.0241868719695</v>
      </c>
      <c r="F51">
        <f>ROUND(2*E51,0)/2</f>
        <v>-4070</v>
      </c>
      <c r="G51">
        <f>+C51-(C$7+F51*C$8)</f>
        <v>-2.9661850327102002E-2</v>
      </c>
      <c r="I51">
        <f>+G51</f>
        <v>-2.9661850327102002E-2</v>
      </c>
      <c r="Q51" s="2">
        <f>+C51-15018.5</f>
        <v>31415.919000000002</v>
      </c>
      <c r="R51">
        <f>+(O51-G51)^2</f>
        <v>8.7982536482740113E-4</v>
      </c>
      <c r="AC51">
        <v>11</v>
      </c>
      <c r="AE51" t="s">
        <v>33</v>
      </c>
      <c r="AG51" t="s">
        <v>35</v>
      </c>
    </row>
    <row r="52" spans="1:33">
      <c r="A52" t="s">
        <v>44</v>
      </c>
      <c r="C52" s="26">
        <v>46451.607000000004</v>
      </c>
      <c r="D52" s="26"/>
      <c r="E52">
        <f>+(C52-C$7)/C$8</f>
        <v>-4056.0087444510254</v>
      </c>
      <c r="F52">
        <f>ROUND(2*E52,0)/2</f>
        <v>-4056</v>
      </c>
      <c r="G52">
        <f>+C52-(C$7+F52*C$8)</f>
        <v>-1.0723858707933687E-2</v>
      </c>
      <c r="I52">
        <f>+G52</f>
        <v>-1.0723858707933687E-2</v>
      </c>
      <c r="Q52" s="2">
        <f>+C52-15018.5</f>
        <v>31433.107000000004</v>
      </c>
      <c r="R52">
        <f>+(O52-G52)^2</f>
        <v>1.1500114558772516E-4</v>
      </c>
      <c r="AC52">
        <v>6</v>
      </c>
      <c r="AE52" t="s">
        <v>33</v>
      </c>
      <c r="AG52" t="s">
        <v>35</v>
      </c>
    </row>
    <row r="53" spans="1:33">
      <c r="A53" t="s">
        <v>45</v>
      </c>
      <c r="C53" s="26">
        <v>46597.525000000001</v>
      </c>
      <c r="D53" s="26"/>
      <c r="E53">
        <f>+(C53-C$7)/C$8</f>
        <v>-3937.0242595092618</v>
      </c>
      <c r="F53">
        <f>ROUND(2*E53,0)/2</f>
        <v>-3937</v>
      </c>
      <c r="G53">
        <f>+C53-(C$7+F53*C$8)</f>
        <v>-2.9750929912552238E-2</v>
      </c>
      <c r="I53">
        <f>+G53</f>
        <v>-2.9750929912552238E-2</v>
      </c>
      <c r="Q53" s="2">
        <f>+C53-15018.5</f>
        <v>31579.025000000001</v>
      </c>
      <c r="R53">
        <f>+(O53-G53)^2</f>
        <v>8.8511783066159543E-4</v>
      </c>
      <c r="AC53">
        <v>6</v>
      </c>
      <c r="AE53" t="s">
        <v>33</v>
      </c>
      <c r="AG53" t="s">
        <v>35</v>
      </c>
    </row>
    <row r="54" spans="1:33">
      <c r="A54" t="s">
        <v>45</v>
      </c>
      <c r="C54" s="26">
        <v>46613.47</v>
      </c>
      <c r="D54" s="26"/>
      <c r="E54">
        <f>+(C54-C$7)/C$8</f>
        <v>-3924.0223843986078</v>
      </c>
      <c r="F54">
        <f>ROUND(2*E54,0)/2</f>
        <v>-3924</v>
      </c>
      <c r="G54">
        <f>+C54-(C$7+F54*C$8)</f>
        <v>-2.7451366266177502E-2</v>
      </c>
      <c r="I54">
        <f>+G54</f>
        <v>-2.7451366266177502E-2</v>
      </c>
      <c r="Q54" s="2">
        <f>+C54-15018.5</f>
        <v>31594.97</v>
      </c>
      <c r="R54">
        <f>+(O54-G54)^2</f>
        <v>7.535775098798281E-4</v>
      </c>
      <c r="AC54">
        <v>10</v>
      </c>
      <c r="AE54" t="s">
        <v>33</v>
      </c>
      <c r="AG54" t="s">
        <v>35</v>
      </c>
    </row>
    <row r="55" spans="1:33">
      <c r="A55" t="s">
        <v>45</v>
      </c>
      <c r="C55" s="26">
        <v>46624.508999999998</v>
      </c>
      <c r="D55" s="26"/>
      <c r="E55">
        <f>+(C55-C$7)/C$8</f>
        <v>-3915.0209607958186</v>
      </c>
      <c r="F55">
        <f>ROUND(2*E55,0)/2</f>
        <v>-3915</v>
      </c>
      <c r="G55">
        <f>+C55-(C$7+F55*C$8)</f>
        <v>-2.5705514512083028E-2</v>
      </c>
      <c r="I55">
        <f>+G55</f>
        <v>-2.5705514512083028E-2</v>
      </c>
      <c r="Q55" s="2">
        <f>+C55-15018.5</f>
        <v>31606.008999999998</v>
      </c>
      <c r="R55">
        <f>+(O55-G55)^2</f>
        <v>6.6077347633091115E-4</v>
      </c>
      <c r="AC55">
        <v>13</v>
      </c>
      <c r="AE55" t="s">
        <v>33</v>
      </c>
      <c r="AG55" t="s">
        <v>35</v>
      </c>
    </row>
    <row r="56" spans="1:33">
      <c r="A56" t="s">
        <v>45</v>
      </c>
      <c r="C56" s="26">
        <v>46624.508999999998</v>
      </c>
      <c r="D56" s="26"/>
      <c r="E56">
        <f>+(C56-C$7)/C$8</f>
        <v>-3915.0209607958186</v>
      </c>
      <c r="F56">
        <f>ROUND(2*E56,0)/2</f>
        <v>-3915</v>
      </c>
      <c r="G56">
        <f>+C56-(C$7+F56*C$8)</f>
        <v>-2.5705514512083028E-2</v>
      </c>
      <c r="I56">
        <f>+G56</f>
        <v>-2.5705514512083028E-2</v>
      </c>
      <c r="Q56" s="2">
        <f>+C56-15018.5</f>
        <v>31606.008999999998</v>
      </c>
      <c r="R56">
        <f>+(O56-G56)^2</f>
        <v>6.6077347633091115E-4</v>
      </c>
      <c r="AC56">
        <v>17</v>
      </c>
      <c r="AE56" t="s">
        <v>36</v>
      </c>
      <c r="AG56" t="s">
        <v>35</v>
      </c>
    </row>
    <row r="57" spans="1:33">
      <c r="A57" t="s">
        <v>46</v>
      </c>
      <c r="C57" s="26">
        <v>46651.481</v>
      </c>
      <c r="D57" s="26"/>
      <c r="E57">
        <f>+(C57-C$7)/C$8</f>
        <v>-3893.0274471247876</v>
      </c>
      <c r="F57">
        <f>ROUND(2*E57,0)/2</f>
        <v>-3893</v>
      </c>
      <c r="G57">
        <f>+C57-(C$7+F57*C$8)</f>
        <v>-3.3660099099506624E-2</v>
      </c>
      <c r="I57">
        <f>+G57</f>
        <v>-3.3660099099506624E-2</v>
      </c>
      <c r="Q57" s="2">
        <f>+C57-15018.5</f>
        <v>31632.981</v>
      </c>
      <c r="R57">
        <f>+(O57-G57)^2</f>
        <v>1.1330022713886066E-3</v>
      </c>
      <c r="AC57">
        <v>6</v>
      </c>
      <c r="AE57" t="s">
        <v>33</v>
      </c>
      <c r="AG57" t="s">
        <v>35</v>
      </c>
    </row>
    <row r="58" spans="1:33">
      <c r="A58" t="s">
        <v>46</v>
      </c>
      <c r="C58" s="26">
        <v>46678.466999999997</v>
      </c>
      <c r="D58" s="26"/>
      <c r="E58">
        <f>+(C58-C$7)/C$8</f>
        <v>-3871.0225175709415</v>
      </c>
      <c r="F58">
        <f>ROUND(2*E58,0)/2</f>
        <v>-3871</v>
      </c>
      <c r="G58">
        <f>+C58-(C$7+F58*C$8)</f>
        <v>-2.761468369862996E-2</v>
      </c>
      <c r="I58">
        <f>+G58</f>
        <v>-2.761468369862996E-2</v>
      </c>
      <c r="Q58" s="2">
        <f>+C58-15018.5</f>
        <v>31659.966999999997</v>
      </c>
      <c r="R58">
        <f>+(O58-G58)^2</f>
        <v>7.625707557753793E-4</v>
      </c>
      <c r="AC58">
        <v>6</v>
      </c>
      <c r="AE58" t="s">
        <v>33</v>
      </c>
      <c r="AG58" t="s">
        <v>35</v>
      </c>
    </row>
    <row r="59" spans="1:33">
      <c r="A59" t="s">
        <v>47</v>
      </c>
      <c r="C59" s="26">
        <v>46759.425999999999</v>
      </c>
      <c r="D59" s="26"/>
      <c r="E59">
        <f>+(C59-C$7)/C$8</f>
        <v>-3805.0069134891919</v>
      </c>
      <c r="F59">
        <f>ROUND(2*E59,0)/2</f>
        <v>-3805</v>
      </c>
      <c r="G59">
        <f>+C59-(C$7+F59*C$8)</f>
        <v>-8.4784374703303911E-3</v>
      </c>
      <c r="I59">
        <f>+G59</f>
        <v>-8.4784374703303911E-3</v>
      </c>
      <c r="Q59" s="2">
        <f>+C59-15018.5</f>
        <v>31740.925999999999</v>
      </c>
      <c r="R59">
        <f>+(O59-G59)^2</f>
        <v>7.1883901938302395E-5</v>
      </c>
      <c r="AC59">
        <v>5</v>
      </c>
      <c r="AE59" t="s">
        <v>33</v>
      </c>
      <c r="AG59" t="s">
        <v>35</v>
      </c>
    </row>
    <row r="60" spans="1:33">
      <c r="A60" t="s">
        <v>47</v>
      </c>
      <c r="C60" s="26">
        <v>46760.633000000002</v>
      </c>
      <c r="D60" s="26"/>
      <c r="E60">
        <f>+(C60-C$7)/C$8</f>
        <v>-3804.0227013061508</v>
      </c>
      <c r="F60">
        <f>ROUND(2*E60,0)/2</f>
        <v>-3804</v>
      </c>
      <c r="G60">
        <f>+C60-(C$7+F60*C$8)</f>
        <v>-2.784000949759502E-2</v>
      </c>
      <c r="I60">
        <f>+G60</f>
        <v>-2.784000949759502E-2</v>
      </c>
      <c r="Q60" s="2">
        <f>+C60-15018.5</f>
        <v>31742.133000000002</v>
      </c>
      <c r="R60">
        <f>+(O60-G60)^2</f>
        <v>7.7506612882618088E-4</v>
      </c>
      <c r="AC60">
        <v>5</v>
      </c>
      <c r="AE60" t="s">
        <v>33</v>
      </c>
      <c r="AG60" t="s">
        <v>35</v>
      </c>
    </row>
    <row r="61" spans="1:33">
      <c r="A61" t="s">
        <v>48</v>
      </c>
      <c r="C61" s="26">
        <v>46863.648999999998</v>
      </c>
      <c r="D61" s="26"/>
      <c r="E61">
        <f>+(C61-C$7)/C$8</f>
        <v>-3720.0213738430521</v>
      </c>
      <c r="F61">
        <f>ROUND(2*E61,0)/2</f>
        <v>-3720</v>
      </c>
      <c r="G61">
        <f>+C61-(C$7+F61*C$8)</f>
        <v>-2.6212059769022744E-2</v>
      </c>
      <c r="I61">
        <f>+G61</f>
        <v>-2.6212059769022744E-2</v>
      </c>
      <c r="Q61" s="2">
        <f>+C61-15018.5</f>
        <v>31845.148999999998</v>
      </c>
      <c r="R61">
        <f>+(O61-G61)^2</f>
        <v>6.8707207733482067E-4</v>
      </c>
      <c r="AC61">
        <v>6</v>
      </c>
      <c r="AE61" t="s">
        <v>33</v>
      </c>
      <c r="AG61" t="s">
        <v>35</v>
      </c>
    </row>
    <row r="62" spans="1:33">
      <c r="A62" t="s">
        <v>48</v>
      </c>
      <c r="C62" s="26">
        <v>46917.605000000003</v>
      </c>
      <c r="D62" s="26"/>
      <c r="E62">
        <f>+(C62-C$7)/C$8</f>
        <v>-3676.024561458572</v>
      </c>
      <c r="F62">
        <f>ROUND(2*E62,0)/2</f>
        <v>-3676</v>
      </c>
      <c r="G62">
        <f>+C62-(C$7+F62*C$8)</f>
        <v>-3.0121228948701173E-2</v>
      </c>
      <c r="I62">
        <f>+G62</f>
        <v>-3.0121228948701173E-2</v>
      </c>
      <c r="Q62" s="2">
        <f>+C62-15018.5</f>
        <v>31899.105000000003</v>
      </c>
      <c r="R62">
        <f>+(O62-G62)^2</f>
        <v>9.072884333800736E-4</v>
      </c>
      <c r="AC62">
        <v>8</v>
      </c>
      <c r="AE62" t="s">
        <v>33</v>
      </c>
      <c r="AG62" t="s">
        <v>35</v>
      </c>
    </row>
    <row r="63" spans="1:33">
      <c r="A63" t="s">
        <v>39</v>
      </c>
      <c r="C63" s="26">
        <v>46938.446000000004</v>
      </c>
      <c r="D63" s="26"/>
      <c r="E63">
        <f>+(C63-C$7)/C$8</f>
        <v>-3659.0303890420687</v>
      </c>
      <c r="F63">
        <f>ROUND(2*E63,0)/2</f>
        <v>-3659</v>
      </c>
      <c r="G63">
        <f>+C63-(C$7+F63*C$8)</f>
        <v>-3.7267953404807486E-2</v>
      </c>
      <c r="I63">
        <f>+G63</f>
        <v>-3.7267953404807486E-2</v>
      </c>
      <c r="Q63" s="2">
        <f>+C63-15018.5</f>
        <v>31919.946000000004</v>
      </c>
      <c r="R63">
        <f>+(O63-G63)^2</f>
        <v>1.3889003509829018E-3</v>
      </c>
      <c r="AC63">
        <v>7</v>
      </c>
      <c r="AE63" t="s">
        <v>33</v>
      </c>
      <c r="AG63" t="s">
        <v>35</v>
      </c>
    </row>
    <row r="64" spans="1:33">
      <c r="A64" s="57" t="s">
        <v>234</v>
      </c>
      <c r="B64" s="61" t="s">
        <v>85</v>
      </c>
      <c r="C64" s="58">
        <v>47008.356</v>
      </c>
      <c r="D64" s="58" t="s">
        <v>117</v>
      </c>
      <c r="E64">
        <f>+(C64-C$7)/C$8</f>
        <v>-3602.0243627651294</v>
      </c>
      <c r="F64">
        <f>ROUND(2*E64,0)/2</f>
        <v>-3602</v>
      </c>
      <c r="G64">
        <f>+C64-(C$7+F64*C$8)</f>
        <v>-2.9877558947191574E-2</v>
      </c>
      <c r="I64">
        <f>+G64</f>
        <v>-2.9877558947191574E-2</v>
      </c>
      <c r="Q64" s="2">
        <f>+C64-15018.5</f>
        <v>31989.856</v>
      </c>
      <c r="R64">
        <f>+(O64-G64)^2</f>
        <v>8.9266852864290723E-4</v>
      </c>
    </row>
    <row r="65" spans="1:33">
      <c r="A65" t="s">
        <v>49</v>
      </c>
      <c r="C65" s="26">
        <v>47030.43</v>
      </c>
      <c r="D65" s="26"/>
      <c r="E65">
        <f>+(C65-C$7)/C$8</f>
        <v>-3584.0247772403513</v>
      </c>
      <c r="F65">
        <f>ROUND(2*E65,0)/2</f>
        <v>-3584</v>
      </c>
      <c r="G65">
        <f>+C65-(C$7+F65*C$8)</f>
        <v>-3.0385855425265618E-2</v>
      </c>
      <c r="I65">
        <f>+G65</f>
        <v>-3.0385855425265618E-2</v>
      </c>
      <c r="Q65" s="2">
        <f>+C65-15018.5</f>
        <v>32011.93</v>
      </c>
      <c r="R65">
        <f>+(O65-G65)^2</f>
        <v>9.2330020992514395E-4</v>
      </c>
      <c r="AC65">
        <v>8</v>
      </c>
      <c r="AE65" t="s">
        <v>33</v>
      </c>
      <c r="AG65" t="s">
        <v>35</v>
      </c>
    </row>
    <row r="66" spans="1:33">
      <c r="A66" t="s">
        <v>50</v>
      </c>
      <c r="C66" s="26">
        <v>47078.273999999998</v>
      </c>
      <c r="D66" s="26"/>
      <c r="E66">
        <f>+(C66-C$7)/C$8</f>
        <v>-3545.0118131265785</v>
      </c>
      <c r="F66">
        <f>ROUND(2*E66,0)/2</f>
        <v>-3545</v>
      </c>
      <c r="G66">
        <f>+C66-(C$7+F66*C$8)</f>
        <v>-1.448716448066989E-2</v>
      </c>
      <c r="I66">
        <f>+G66</f>
        <v>-1.448716448066989E-2</v>
      </c>
      <c r="Q66" s="2">
        <f>+C66-15018.5</f>
        <v>32059.773999999998</v>
      </c>
      <c r="R66">
        <f>+(O66-G66)^2</f>
        <v>2.0987793468998326E-4</v>
      </c>
      <c r="AC66">
        <v>6</v>
      </c>
      <c r="AE66" t="s">
        <v>33</v>
      </c>
      <c r="AG66" t="s">
        <v>35</v>
      </c>
    </row>
    <row r="67" spans="1:33">
      <c r="A67" t="s">
        <v>51</v>
      </c>
      <c r="C67" s="26">
        <v>47170.243999999999</v>
      </c>
      <c r="D67" s="26"/>
      <c r="E67">
        <f>+(C67-C$7)/C$8</f>
        <v>-3470.0176172076767</v>
      </c>
      <c r="F67">
        <f>ROUND(2*E67,0)/2</f>
        <v>-3470</v>
      </c>
      <c r="G67">
        <f>+C67-(C$7+F67*C$8)</f>
        <v>-2.1605066503980197E-2</v>
      </c>
      <c r="I67">
        <f>+G67</f>
        <v>-2.1605066503980197E-2</v>
      </c>
      <c r="Q67" s="2">
        <f>+C67-15018.5</f>
        <v>32151.743999999999</v>
      </c>
      <c r="R67">
        <f>+(O67-G67)^2</f>
        <v>4.6677889864140711E-4</v>
      </c>
      <c r="AC67">
        <v>6</v>
      </c>
      <c r="AE67" t="s">
        <v>33</v>
      </c>
      <c r="AG67" t="s">
        <v>35</v>
      </c>
    </row>
    <row r="68" spans="1:33">
      <c r="A68" t="s">
        <v>52</v>
      </c>
      <c r="C68" s="26">
        <v>47296.56</v>
      </c>
      <c r="D68" s="26"/>
      <c r="E68">
        <f>+(C68-C$7)/C$8</f>
        <v>-3367.0169990529325</v>
      </c>
      <c r="F68">
        <f>ROUND(2*E68,0)/2</f>
        <v>-3367</v>
      </c>
      <c r="G68">
        <f>+C68-(C$7+F68*C$8)</f>
        <v>-2.0846985280513763E-2</v>
      </c>
      <c r="I68">
        <f>+G68</f>
        <v>-2.0846985280513763E-2</v>
      </c>
      <c r="Q68" s="2">
        <f>+C68-15018.5</f>
        <v>32278.059999999998</v>
      </c>
      <c r="R68">
        <f>+(O68-G68)^2</f>
        <v>4.3459679528595752E-4</v>
      </c>
      <c r="AC68">
        <v>6</v>
      </c>
      <c r="AE68" t="s">
        <v>33</v>
      </c>
      <c r="AG68" t="s">
        <v>35</v>
      </c>
    </row>
    <row r="69" spans="1:33">
      <c r="A69" t="s">
        <v>53</v>
      </c>
      <c r="C69" s="26">
        <v>47350.504999999997</v>
      </c>
      <c r="D69" s="26"/>
      <c r="E69">
        <f>+(C69-C$7)/C$8</f>
        <v>-3323.0291562906723</v>
      </c>
      <c r="F69">
        <f>ROUND(2*E69,0)/2</f>
        <v>-3323</v>
      </c>
      <c r="G69">
        <f>+C69-(C$7+F69*C$8)</f>
        <v>-3.5756154466071166E-2</v>
      </c>
      <c r="I69">
        <f>+G69</f>
        <v>-3.5756154466071166E-2</v>
      </c>
      <c r="Q69" s="2">
        <f>+C69-15018.5</f>
        <v>32332.004999999997</v>
      </c>
      <c r="R69">
        <f>+(O69-G69)^2</f>
        <v>1.278502582201541E-3</v>
      </c>
      <c r="AC69">
        <v>4</v>
      </c>
      <c r="AE69" t="s">
        <v>33</v>
      </c>
      <c r="AG69" t="s">
        <v>35</v>
      </c>
    </row>
    <row r="70" spans="1:33">
      <c r="A70" t="s">
        <v>54</v>
      </c>
      <c r="C70" s="26">
        <v>47458.432999999997</v>
      </c>
      <c r="D70" s="26"/>
      <c r="E70">
        <f>+(C70-C$7)/C$8</f>
        <v>-3235.0224847984996</v>
      </c>
      <c r="F70">
        <f>ROUND(2*E70,0)/2</f>
        <v>-3235</v>
      </c>
      <c r="G70">
        <f>+C70-(C$7+F70*C$8)</f>
        <v>-2.757449283672031E-2</v>
      </c>
      <c r="I70">
        <f>+G70</f>
        <v>-2.757449283672031E-2</v>
      </c>
      <c r="Q70" s="2">
        <f>+C70-15018.5</f>
        <v>32439.932999999997</v>
      </c>
      <c r="R70">
        <f>+(O70-G70)^2</f>
        <v>7.603526552023397E-4</v>
      </c>
      <c r="AC70">
        <v>10</v>
      </c>
      <c r="AE70" t="s">
        <v>33</v>
      </c>
      <c r="AG70" t="s">
        <v>35</v>
      </c>
    </row>
    <row r="71" spans="1:33">
      <c r="A71" t="s">
        <v>55</v>
      </c>
      <c r="C71" s="26">
        <v>47555.315999999999</v>
      </c>
      <c r="D71" s="26"/>
      <c r="E71">
        <f>+(C71-C$7)/C$8</f>
        <v>-3156.0221294303251</v>
      </c>
      <c r="F71">
        <f>ROUND(2*E71,0)/2</f>
        <v>-3156</v>
      </c>
      <c r="G71">
        <f>+C71-(C$7+F71*C$8)</f>
        <v>-2.7138682962686289E-2</v>
      </c>
      <c r="I71">
        <f>+G71</f>
        <v>-2.7138682962686289E-2</v>
      </c>
      <c r="Q71" s="2">
        <f>+C71-15018.5</f>
        <v>32536.815999999999</v>
      </c>
      <c r="R71">
        <f>+(O71-G71)^2</f>
        <v>7.3650811294919901E-4</v>
      </c>
      <c r="AC71">
        <v>6</v>
      </c>
      <c r="AE71" t="s">
        <v>33</v>
      </c>
      <c r="AG71" t="s">
        <v>35</v>
      </c>
    </row>
    <row r="72" spans="1:33">
      <c r="A72" t="s">
        <v>56</v>
      </c>
      <c r="C72" s="26">
        <v>47713.525000000001</v>
      </c>
      <c r="D72" s="26"/>
      <c r="E72">
        <f>+(C72-C$7)/C$8</f>
        <v>-3027.0153147936653</v>
      </c>
      <c r="F72">
        <f>ROUND(2*E72,0)/2</f>
        <v>-3027</v>
      </c>
      <c r="G72">
        <f>+C72-(C$7+F72*C$8)</f>
        <v>-1.8781474434945267E-2</v>
      </c>
      <c r="I72">
        <f>+G72</f>
        <v>-1.8781474434945267E-2</v>
      </c>
      <c r="O72">
        <f ca="1">+C$11+C$12*$F72</f>
        <v>5.8176219654764369E-3</v>
      </c>
      <c r="Q72" s="2">
        <f>+C72-15018.5</f>
        <v>32695.025000000001</v>
      </c>
      <c r="R72">
        <f ca="1">+(O72-G72)^2</f>
        <v>6.0511554371724E-4</v>
      </c>
      <c r="AC72">
        <v>5</v>
      </c>
      <c r="AE72" t="s">
        <v>33</v>
      </c>
      <c r="AG72" t="s">
        <v>35</v>
      </c>
    </row>
    <row r="73" spans="1:33">
      <c r="A73" t="s">
        <v>57</v>
      </c>
      <c r="C73" s="26">
        <v>47826.343000000001</v>
      </c>
      <c r="D73" s="26"/>
      <c r="E73">
        <f>+(C73-C$7)/C$8</f>
        <v>-2935.0212385168525</v>
      </c>
      <c r="F73">
        <f>ROUND(2*E73,0)/2</f>
        <v>-2935</v>
      </c>
      <c r="G73">
        <f>+C73-(C$7+F73*C$8)</f>
        <v>-2.6046100916573778E-2</v>
      </c>
      <c r="I73">
        <f>+G73</f>
        <v>-2.6046100916573778E-2</v>
      </c>
      <c r="O73">
        <f ca="1">+C$11+C$12*$F73</f>
        <v>5.5741026704604589E-3</v>
      </c>
      <c r="Q73" s="2">
        <f>+C73-15018.5</f>
        <v>32807.843000000001</v>
      </c>
      <c r="R73">
        <f ca="1">+(O73-G73)^2</f>
        <v>9.9983727488549301E-4</v>
      </c>
      <c r="AC73">
        <v>6</v>
      </c>
      <c r="AE73" t="s">
        <v>33</v>
      </c>
      <c r="AG73" t="s">
        <v>35</v>
      </c>
    </row>
    <row r="74" spans="1:33">
      <c r="A74" t="s">
        <v>58</v>
      </c>
      <c r="C74" s="26">
        <v>47940.394999999997</v>
      </c>
      <c r="D74" s="26"/>
      <c r="E74">
        <f>+(C74-C$7)/C$8</f>
        <v>-2842.0209337115657</v>
      </c>
      <c r="F74">
        <f>ROUND(2*E74,0)/2</f>
        <v>-2842</v>
      </c>
      <c r="G74">
        <f>+C74-(C$7+F74*C$8)</f>
        <v>-2.5672299423604272E-2</v>
      </c>
      <c r="I74">
        <f>+G74</f>
        <v>-2.5672299423604272E-2</v>
      </c>
      <c r="O74">
        <f ca="1">+C$11+C$12*$F74</f>
        <v>5.3279364265856107E-3</v>
      </c>
      <c r="Q74" s="2">
        <f>+C74-15018.5</f>
        <v>32921.894999999997</v>
      </c>
      <c r="R74">
        <f ca="1">+(O74-G74)^2</f>
        <v>9.6101462276739814E-4</v>
      </c>
      <c r="AC74">
        <v>6</v>
      </c>
      <c r="AE74" t="s">
        <v>33</v>
      </c>
      <c r="AG74" t="s">
        <v>35</v>
      </c>
    </row>
    <row r="75" spans="1:33">
      <c r="A75" t="s">
        <v>59</v>
      </c>
      <c r="C75" s="26">
        <v>48147.648000000001</v>
      </c>
      <c r="D75" s="26"/>
      <c r="E75">
        <f>+(C75-C$7)/C$8</f>
        <v>-2673.0226507195002</v>
      </c>
      <c r="F75">
        <f>ROUND(2*E75,0)/2</f>
        <v>-2673</v>
      </c>
      <c r="G75">
        <f>+C75-(C$7+F75*C$8)</f>
        <v>-2.7777971976320259E-2</v>
      </c>
      <c r="I75">
        <f>+G75</f>
        <v>-2.7777971976320259E-2</v>
      </c>
      <c r="O75">
        <f ca="1">+C$11+C$12*$F75</f>
        <v>4.8806020694366929E-3</v>
      </c>
      <c r="Q75" s="2">
        <f>+C75-15018.5</f>
        <v>33129.148000000001</v>
      </c>
      <c r="R75">
        <f ca="1">+(O75-G75)^2</f>
        <v>1.0665824587021895E-3</v>
      </c>
      <c r="AC75">
        <v>4</v>
      </c>
      <c r="AE75" t="s">
        <v>33</v>
      </c>
      <c r="AG75" t="s">
        <v>35</v>
      </c>
    </row>
    <row r="76" spans="1:33">
      <c r="A76" t="s">
        <v>60</v>
      </c>
      <c r="C76" s="26">
        <v>48346.317999999999</v>
      </c>
      <c r="D76" s="26">
        <v>5.0000000000000001E-3</v>
      </c>
      <c r="E76">
        <f>+(C76-C$7)/C$8</f>
        <v>-2511.0231193156956</v>
      </c>
      <c r="F76">
        <f>ROUND(2*E76,0)/2</f>
        <v>-2511</v>
      </c>
      <c r="G76">
        <f>+C76-(C$7+F76*C$8)</f>
        <v>-2.8352640343655366E-2</v>
      </c>
      <c r="I76">
        <f>+G76</f>
        <v>-2.8352640343655366E-2</v>
      </c>
      <c r="O76">
        <f ca="1">+C$11+C$12*$F76</f>
        <v>4.4517963542998603E-3</v>
      </c>
      <c r="Q76" s="2">
        <f>+C76-15018.5</f>
        <v>33327.817999999999</v>
      </c>
      <c r="R76">
        <f ca="1">+(O76-G76)^2</f>
        <v>1.0761310670701517E-3</v>
      </c>
      <c r="AC76">
        <v>5</v>
      </c>
      <c r="AE76" t="s">
        <v>33</v>
      </c>
      <c r="AG76" t="s">
        <v>35</v>
      </c>
    </row>
    <row r="77" spans="1:33">
      <c r="A77" t="s">
        <v>61</v>
      </c>
      <c r="C77" s="26">
        <v>48390.46</v>
      </c>
      <c r="D77" s="26">
        <v>3.0000000000000001E-3</v>
      </c>
      <c r="E77">
        <f>+(C77-C$7)/C$8</f>
        <v>-2475.0288407873481</v>
      </c>
      <c r="F77">
        <f>ROUND(2*E77,0)/2</f>
        <v>-2475</v>
      </c>
      <c r="G77">
        <f>+C77-(C$7+F77*C$8)</f>
        <v>-3.5369233308301773E-2</v>
      </c>
      <c r="I77">
        <f>+G77</f>
        <v>-3.5369233308301773E-2</v>
      </c>
      <c r="O77">
        <f ca="1">+C$11+C$12*$F77</f>
        <v>4.3565061953805646E-3</v>
      </c>
      <c r="Q77" s="2">
        <f>+C77-15018.5</f>
        <v>33371.96</v>
      </c>
      <c r="R77">
        <f ca="1">+(O77-G77)^2</f>
        <v>1.5781343791144273E-3</v>
      </c>
      <c r="AC77">
        <v>7</v>
      </c>
      <c r="AE77" t="s">
        <v>33</v>
      </c>
      <c r="AG77" t="s">
        <v>35</v>
      </c>
    </row>
    <row r="78" spans="1:33">
      <c r="A78" t="s">
        <v>62</v>
      </c>
      <c r="C78" s="26">
        <v>48606.303</v>
      </c>
      <c r="D78" s="26">
        <v>3.0000000000000001E-3</v>
      </c>
      <c r="E78">
        <f>+(C78-C$7)/C$8</f>
        <v>-2299.0260982656196</v>
      </c>
      <c r="F78">
        <f>ROUND(2*E78,0)/2</f>
        <v>-2299</v>
      </c>
      <c r="G78">
        <f>+C78-(C$7+F78*C$8)</f>
        <v>-3.2005910048610531E-2</v>
      </c>
      <c r="I78">
        <f>+G78</f>
        <v>-3.2005910048610531E-2</v>
      </c>
      <c r="O78">
        <f ca="1">+C$11+C$12*$F78</f>
        <v>3.8906431962195615E-3</v>
      </c>
      <c r="Q78" s="2">
        <f>+C78-15018.5</f>
        <v>33587.803</v>
      </c>
      <c r="R78">
        <f ca="1">+(O78-G78)^2</f>
        <v>1.2885625348589217E-3</v>
      </c>
      <c r="AC78">
        <v>10</v>
      </c>
      <c r="AE78" t="s">
        <v>33</v>
      </c>
      <c r="AG78" t="s">
        <v>35</v>
      </c>
    </row>
    <row r="79" spans="1:33">
      <c r="A79" t="s">
        <v>63</v>
      </c>
      <c r="C79" s="26">
        <v>48683.567999999999</v>
      </c>
      <c r="D79" s="26">
        <v>3.0000000000000001E-3</v>
      </c>
      <c r="E79">
        <f>+(C79-C$7)/C$8</f>
        <v>-2236.0226564076893</v>
      </c>
      <c r="F79">
        <f>ROUND(2*E79,0)/2</f>
        <v>-2236</v>
      </c>
      <c r="G79">
        <f>+C79-(C$7+F79*C$8)</f>
        <v>-2.7784947749751154E-2</v>
      </c>
      <c r="I79">
        <f>+G79</f>
        <v>-2.7784947749751154E-2</v>
      </c>
      <c r="O79">
        <f ca="1">+C$11+C$12*$F79</f>
        <v>3.7238854181107931E-3</v>
      </c>
      <c r="Q79" s="2">
        <f>+C79-15018.5</f>
        <v>33665.067999999999</v>
      </c>
      <c r="R79">
        <f ca="1">+(O79-G79)^2</f>
        <v>9.9280656760015714E-4</v>
      </c>
      <c r="AC79">
        <v>6</v>
      </c>
      <c r="AE79" t="s">
        <v>33</v>
      </c>
      <c r="AG79" t="s">
        <v>35</v>
      </c>
    </row>
    <row r="80" spans="1:33">
      <c r="A80" t="s">
        <v>64</v>
      </c>
      <c r="C80" s="26">
        <v>48780.455999999998</v>
      </c>
      <c r="D80" s="26">
        <v>6.0000000000000001E-3</v>
      </c>
      <c r="E80">
        <f>+(C80-C$7)/C$8</f>
        <v>-2157.0182239385103</v>
      </c>
      <c r="F80">
        <f>ROUND(2*E80,0)/2</f>
        <v>-2157</v>
      </c>
      <c r="G80">
        <f>+C80-(C$7+F80*C$8)</f>
        <v>-2.2349137878336478E-2</v>
      </c>
      <c r="I80">
        <f>+G80</f>
        <v>-2.2349137878336478E-2</v>
      </c>
      <c r="O80">
        <f ca="1">+C$11+C$12*$F80</f>
        <v>3.5147764582601155E-3</v>
      </c>
      <c r="Q80" s="2">
        <f>+C80-15018.5</f>
        <v>33761.955999999998</v>
      </c>
      <c r="R80">
        <f ca="1">+(O80-G80)^2</f>
        <v>6.6894206481080674E-4</v>
      </c>
      <c r="AC80">
        <v>6</v>
      </c>
      <c r="AE80" t="s">
        <v>33</v>
      </c>
      <c r="AG80" t="s">
        <v>35</v>
      </c>
    </row>
    <row r="81" spans="1:33">
      <c r="A81" t="s">
        <v>65</v>
      </c>
      <c r="C81" s="26">
        <v>49041.659</v>
      </c>
      <c r="D81" s="26">
        <v>4.0000000000000001E-3</v>
      </c>
      <c r="E81">
        <f>+(C81-C$7)/C$8</f>
        <v>-1944.0280210831795</v>
      </c>
      <c r="F81">
        <f>ROUND(2*E81,0)/2</f>
        <v>-1944</v>
      </c>
      <c r="G81">
        <f>+C81-(C$7+F81*C$8)</f>
        <v>-3.4363979619229212E-2</v>
      </c>
      <c r="I81">
        <f>+G81</f>
        <v>-3.4363979619229212E-2</v>
      </c>
      <c r="O81">
        <f ca="1">+C$11+C$12*$F81</f>
        <v>2.9509763513209473E-3</v>
      </c>
      <c r="Q81" s="2">
        <f>+C81-15018.5</f>
        <v>34023.159</v>
      </c>
      <c r="R81">
        <f ca="1">+(O81-G81)^2</f>
        <v>1.3924059390840969E-3</v>
      </c>
      <c r="AC81">
        <v>6</v>
      </c>
      <c r="AE81" t="s">
        <v>33</v>
      </c>
      <c r="AG81" t="s">
        <v>35</v>
      </c>
    </row>
    <row r="82" spans="1:33">
      <c r="A82" t="s">
        <v>66</v>
      </c>
      <c r="C82" s="26">
        <v>49176.571000000004</v>
      </c>
      <c r="D82" s="26">
        <v>3.0000000000000001E-3</v>
      </c>
      <c r="E82">
        <f>+(C82-C$7)/C$8</f>
        <v>-1834.0180508775577</v>
      </c>
      <c r="F82">
        <f>ROUND(2*E82,0)/2</f>
        <v>-1834</v>
      </c>
      <c r="G82">
        <f>+C82-(C$7+F82*C$8)</f>
        <v>-2.2136902574857231E-2</v>
      </c>
      <c r="I82">
        <f>+G82</f>
        <v>-2.2136902574857231E-2</v>
      </c>
      <c r="O82">
        <f ca="1">+C$11+C$12*$F82</f>
        <v>2.6598119768453206E-3</v>
      </c>
      <c r="Q82" s="2">
        <f>+C82-15018.5</f>
        <v>34158.071000000004</v>
      </c>
      <c r="R82">
        <f ca="1">+(O82-G82)^2</f>
        <v>6.1487705255861707E-4</v>
      </c>
      <c r="AC82">
        <v>6</v>
      </c>
      <c r="AE82" t="s">
        <v>33</v>
      </c>
      <c r="AG82" t="s">
        <v>35</v>
      </c>
    </row>
    <row r="83" spans="1:33">
      <c r="A83" t="s">
        <v>67</v>
      </c>
      <c r="C83" s="26">
        <v>49474.557999999997</v>
      </c>
      <c r="D83" s="26"/>
      <c r="E83">
        <f>+(C83-C$7)/C$8</f>
        <v>-1591.0334313354781</v>
      </c>
      <c r="F83">
        <f>ROUND(2*E83,0)/2</f>
        <v>-1591</v>
      </c>
      <c r="G83">
        <f>+C83-(C$7+F83*C$8)</f>
        <v>-4.0998905133164953E-2</v>
      </c>
      <c r="I83">
        <f>+G83</f>
        <v>-4.0998905133164953E-2</v>
      </c>
      <c r="O83">
        <f ca="1">+C$11+C$12*$F83</f>
        <v>2.0166034041400717E-3</v>
      </c>
      <c r="Q83" s="2">
        <f>+C83-15018.5</f>
        <v>34456.057999999997</v>
      </c>
      <c r="R83">
        <f ca="1">+(O83-G83)^2</f>
        <v>1.8503339747229616E-3</v>
      </c>
      <c r="AC83">
        <v>8</v>
      </c>
      <c r="AE83" t="s">
        <v>33</v>
      </c>
      <c r="AG83" t="s">
        <v>35</v>
      </c>
    </row>
    <row r="84" spans="1:33">
      <c r="A84" t="s">
        <v>68</v>
      </c>
      <c r="C84" s="26">
        <v>49604.561000000002</v>
      </c>
      <c r="D84" s="26">
        <v>5.0000000000000001E-3</v>
      </c>
      <c r="E84">
        <f>+(C84-C$7)/C$8</f>
        <v>-1485.0263588983228</v>
      </c>
      <c r="F84">
        <f>ROUND(2*E84,0)/2</f>
        <v>-1485</v>
      </c>
      <c r="G84">
        <f>+C84-(C$7+F84*C$8)</f>
        <v>-3.2325539985322393E-2</v>
      </c>
      <c r="I84">
        <f>+G84</f>
        <v>-3.2325539985322393E-2</v>
      </c>
      <c r="O84">
        <f ca="1">+C$11+C$12*$F84</f>
        <v>1.7360268250999223E-3</v>
      </c>
      <c r="Q84" s="2">
        <f>+C84-15018.5</f>
        <v>34586.061000000002</v>
      </c>
      <c r="R84">
        <f ca="1">+(O84-G84)^2</f>
        <v>1.160190333580863E-3</v>
      </c>
      <c r="AC84">
        <v>7</v>
      </c>
      <c r="AE84" t="s">
        <v>33</v>
      </c>
      <c r="AG84" t="s">
        <v>35</v>
      </c>
    </row>
    <row r="85" spans="1:33">
      <c r="A85" t="s">
        <v>69</v>
      </c>
      <c r="C85" s="26">
        <v>49777.487999999998</v>
      </c>
      <c r="D85" s="26">
        <v>3.0000000000000001E-3</v>
      </c>
      <c r="E85">
        <f>+(C85-C$7)/C$8</f>
        <v>-1344.0181897380805</v>
      </c>
      <c r="F85">
        <f>ROUND(2*E85,0)/2</f>
        <v>-1344</v>
      </c>
      <c r="G85">
        <f>+C85-(C$7+F85*C$8)</f>
        <v>-2.2307195788016543E-2</v>
      </c>
      <c r="I85">
        <f>+G85</f>
        <v>-2.2307195788016543E-2</v>
      </c>
      <c r="O85">
        <f ca="1">+C$11+C$12*$F85</f>
        <v>1.3628070359993456E-3</v>
      </c>
      <c r="Q85" s="2">
        <f>+C85-15018.5</f>
        <v>34758.987999999998</v>
      </c>
      <c r="R85">
        <f ca="1">+(O85-G85)^2</f>
        <v>5.6026903368892021E-4</v>
      </c>
      <c r="AC85">
        <v>6</v>
      </c>
      <c r="AE85" t="s">
        <v>33</v>
      </c>
      <c r="AG85" t="s">
        <v>35</v>
      </c>
    </row>
    <row r="86" spans="1:33">
      <c r="A86" t="s">
        <v>70</v>
      </c>
      <c r="C86" s="26">
        <v>49842.487000000001</v>
      </c>
      <c r="D86" s="26">
        <v>4.0000000000000001E-3</v>
      </c>
      <c r="E86">
        <f>+(C86-C$7)/C$8</f>
        <v>-1291.0166920700051</v>
      </c>
      <c r="F86">
        <f>ROUND(2*E86,0)/2</f>
        <v>-1291</v>
      </c>
      <c r="G86">
        <f>+C86-(C$7+F86*C$8)</f>
        <v>-2.047051321278559E-2</v>
      </c>
      <c r="I86">
        <f>+G86</f>
        <v>-2.047051321278559E-2</v>
      </c>
      <c r="O86">
        <f ca="1">+C$11+C$12*$F86</f>
        <v>1.2225187464792709E-3</v>
      </c>
      <c r="Q86" s="2">
        <f>+C86-15018.5</f>
        <v>34823.987000000001</v>
      </c>
      <c r="R86">
        <f ca="1">+(O86-G86)^2</f>
        <v>4.7058763558568663E-4</v>
      </c>
      <c r="AC86">
        <v>5</v>
      </c>
      <c r="AE86" t="s">
        <v>33</v>
      </c>
      <c r="AG86" t="s">
        <v>35</v>
      </c>
    </row>
    <row r="87" spans="1:33">
      <c r="A87" t="s">
        <v>71</v>
      </c>
      <c r="C87" s="26">
        <v>49983.514999999999</v>
      </c>
      <c r="D87" s="26">
        <v>5.0000000000000001E-3</v>
      </c>
      <c r="E87">
        <f>+(C87-C$7)/C$8</f>
        <v>-1176.0196119128816</v>
      </c>
      <c r="F87">
        <f>ROUND(2*E87,0)/2</f>
        <v>-1176</v>
      </c>
      <c r="G87">
        <f>+C87-(C$7+F87*C$8)</f>
        <v>-2.4051296313700732E-2</v>
      </c>
      <c r="I87">
        <f>+G87</f>
        <v>-2.4051296313700732E-2</v>
      </c>
      <c r="O87">
        <f ca="1">+C$11+C$12*$F87</f>
        <v>9.1811962770929709E-4</v>
      </c>
      <c r="Q87" s="2">
        <f>+C87-15018.5</f>
        <v>34965.014999999999</v>
      </c>
      <c r="R87">
        <f ca="1">+(O87-G87)^2</f>
        <v>6.2347173245514125E-4</v>
      </c>
      <c r="AC87">
        <v>6</v>
      </c>
      <c r="AE87" t="s">
        <v>33</v>
      </c>
      <c r="AG87" t="s">
        <v>35</v>
      </c>
    </row>
    <row r="88" spans="1:33">
      <c r="A88" t="s">
        <v>72</v>
      </c>
      <c r="C88" s="26">
        <v>50157.658000000003</v>
      </c>
      <c r="D88" s="26">
        <v>3.0000000000000001E-3</v>
      </c>
      <c r="E88">
        <f>+(C88-C$7)/C$8</f>
        <v>-1034.0198917877817</v>
      </c>
      <c r="F88">
        <f>ROUND(2*E88,0)/2</f>
        <v>-1034</v>
      </c>
      <c r="G88">
        <f>+C88-(C$7+F88*C$8)</f>
        <v>-2.4394524130912032E-2</v>
      </c>
      <c r="I88">
        <f>+G88</f>
        <v>-2.4394524130912032E-2</v>
      </c>
      <c r="O88">
        <f ca="1">+C$11+C$12*$F88</f>
        <v>5.422528897498515E-4</v>
      </c>
      <c r="Q88" s="2">
        <f>+C88-15018.5</f>
        <v>35139.158000000003</v>
      </c>
      <c r="R88">
        <f ca="1">+(O88-G88)^2</f>
        <v>6.2184284817821045E-4</v>
      </c>
      <c r="AC88">
        <v>5</v>
      </c>
      <c r="AE88" t="s">
        <v>33</v>
      </c>
      <c r="AG88" t="s">
        <v>35</v>
      </c>
    </row>
    <row r="89" spans="1:33">
      <c r="A89" t="s">
        <v>73</v>
      </c>
      <c r="C89" s="26">
        <v>50210.389000000003</v>
      </c>
      <c r="D89" s="26">
        <v>2E-3</v>
      </c>
      <c r="E89">
        <f>+(C89-C$7)/C$8</f>
        <v>-991.02196914997</v>
      </c>
      <c r="F89">
        <f>ROUND(2*E89,0)/2</f>
        <v>-991</v>
      </c>
      <c r="G89">
        <f>+C89-(C$7+F89*C$8)</f>
        <v>-2.6942121294268873E-2</v>
      </c>
      <c r="I89">
        <f>+G89</f>
        <v>-2.6942121294268873E-2</v>
      </c>
      <c r="O89">
        <f ca="1">+C$11+C$12*$F89</f>
        <v>4.2843408881847005E-4</v>
      </c>
      <c r="Q89" s="2">
        <f>+C89-15018.5</f>
        <v>35191.889000000003</v>
      </c>
      <c r="R89">
        <f ca="1">+(O89-G89)^2</f>
        <v>7.4914730197865164E-4</v>
      </c>
      <c r="AC89">
        <v>5</v>
      </c>
      <c r="AE89" t="s">
        <v>33</v>
      </c>
      <c r="AG89" t="s">
        <v>35</v>
      </c>
    </row>
    <row r="90" spans="1:33">
      <c r="A90" t="s">
        <v>73</v>
      </c>
      <c r="C90" s="26">
        <v>50210.389000000003</v>
      </c>
      <c r="D90" s="26">
        <v>2E-3</v>
      </c>
      <c r="E90">
        <f>+(C90-C$7)/C$8</f>
        <v>-991.02196914997</v>
      </c>
      <c r="F90">
        <f>ROUND(2*E90,0)/2</f>
        <v>-991</v>
      </c>
      <c r="G90">
        <f>+C90-(C$7+F90*C$8)</f>
        <v>-2.6942121294268873E-2</v>
      </c>
      <c r="I90">
        <f>+G90</f>
        <v>-2.6942121294268873E-2</v>
      </c>
      <c r="O90">
        <f ca="1">+C$11+C$12*$F90</f>
        <v>4.2843408881847005E-4</v>
      </c>
      <c r="Q90" s="2">
        <f>+C90-15018.5</f>
        <v>35191.889000000003</v>
      </c>
      <c r="R90">
        <f ca="1">+(O90-G90)^2</f>
        <v>7.4914730197865164E-4</v>
      </c>
      <c r="AC90">
        <v>5</v>
      </c>
      <c r="AE90" t="s">
        <v>33</v>
      </c>
      <c r="AG90" t="s">
        <v>35</v>
      </c>
    </row>
    <row r="91" spans="1:33">
      <c r="A91" t="s">
        <v>74</v>
      </c>
      <c r="C91" s="26">
        <v>50390.68</v>
      </c>
      <c r="D91" s="26">
        <v>5.0000000000000001E-3</v>
      </c>
      <c r="E91">
        <f>+(C91-C$7)/C$8</f>
        <v>-844.00904562692597</v>
      </c>
      <c r="F91">
        <f>ROUND(2*E91,0)/2</f>
        <v>-844</v>
      </c>
      <c r="G91">
        <f>+C91-(C$7+F91*C$8)</f>
        <v>-1.1093209257523995E-2</v>
      </c>
      <c r="I91">
        <f>+G91</f>
        <v>-1.1093209257523995E-2</v>
      </c>
      <c r="O91">
        <f ca="1">+C$11+C$12*$F91</f>
        <v>3.9332606564677821E-5</v>
      </c>
      <c r="Q91" s="2">
        <f>+C91-15018.5</f>
        <v>35372.18</v>
      </c>
      <c r="R91">
        <f ca="1">+(O91-G91)^2</f>
        <v>1.239334883556869E-4</v>
      </c>
      <c r="AC91">
        <v>10</v>
      </c>
      <c r="AE91" t="s">
        <v>33</v>
      </c>
      <c r="AG91" t="s">
        <v>35</v>
      </c>
    </row>
    <row r="92" spans="1:33">
      <c r="A92" t="s">
        <v>75</v>
      </c>
      <c r="C92" s="26">
        <v>50606.508999999998</v>
      </c>
      <c r="D92" s="26">
        <v>5.0000000000000001E-3</v>
      </c>
      <c r="E92">
        <f>+(C92-C$7)/C$8</f>
        <v>-668.0177189880186</v>
      </c>
      <c r="F92">
        <f>ROUND(2*E92,0)/2</f>
        <v>-668</v>
      </c>
      <c r="G92">
        <f>+C92-(C$7+F92*C$8)</f>
        <v>-2.1729886000684928E-2</v>
      </c>
      <c r="I92">
        <f>+G92</f>
        <v>-2.1729886000684928E-2</v>
      </c>
      <c r="O92">
        <f ca="1">+C$11+C$12*$F92</f>
        <v>-4.2653039259632529E-4</v>
      </c>
      <c r="Q92" s="2">
        <f>+C92-15018.5</f>
        <v>35588.008999999998</v>
      </c>
      <c r="R92">
        <f ca="1">+(O92-G92)^2</f>
        <v>4.5383296016468012E-4</v>
      </c>
      <c r="AC92">
        <v>6</v>
      </c>
      <c r="AE92" t="s">
        <v>33</v>
      </c>
      <c r="AG92" t="s">
        <v>35</v>
      </c>
    </row>
    <row r="93" spans="1:33">
      <c r="A93" t="s">
        <v>76</v>
      </c>
      <c r="C93" s="26">
        <v>50925.377</v>
      </c>
      <c r="D93" s="26">
        <v>3.0000000000000001E-3</v>
      </c>
      <c r="E93">
        <f>+(C93-C$7)/C$8</f>
        <v>-408.00631022137452</v>
      </c>
      <c r="F93">
        <f>ROUND(2*E93,0)/2</f>
        <v>-408</v>
      </c>
      <c r="G93">
        <f>+C93-(C$7+F93*C$8)</f>
        <v>-7.7386130069498904E-3</v>
      </c>
      <c r="I93">
        <f>+G93</f>
        <v>-7.7386130069498904E-3</v>
      </c>
      <c r="O93">
        <f ca="1">+C$11+C$12*$F93</f>
        <v>-1.1147370959023527E-3</v>
      </c>
      <c r="Q93" s="2">
        <f>+C93-15018.5</f>
        <v>35906.877</v>
      </c>
      <c r="R93">
        <f ca="1">+(O93-G93)^2</f>
        <v>4.3875732084955844E-5</v>
      </c>
      <c r="AC93">
        <v>6</v>
      </c>
      <c r="AE93" t="s">
        <v>33</v>
      </c>
      <c r="AG93" t="s">
        <v>35</v>
      </c>
    </row>
    <row r="94" spans="1:33">
      <c r="A94" t="s">
        <v>78</v>
      </c>
      <c r="C94" s="26">
        <v>50985.449000000001</v>
      </c>
      <c r="D94" s="26">
        <v>5.0000000000000001E-3</v>
      </c>
      <c r="E94">
        <f>+(C94-C$7)/C$8</f>
        <v>-359.02238788539302</v>
      </c>
      <c r="F94">
        <f>ROUND(2*E94,0)/2</f>
        <v>-359</v>
      </c>
      <c r="G94">
        <f>+C94-(C$7+F94*C$8)</f>
        <v>-2.7455642324639484E-2</v>
      </c>
      <c r="I94">
        <f>+G94</f>
        <v>-2.7455642324639484E-2</v>
      </c>
      <c r="O94">
        <f ca="1">+C$11+C$12*$F94</f>
        <v>-1.2444375899869501E-3</v>
      </c>
      <c r="Q94" s="2">
        <f>+C94-15018.5</f>
        <v>35966.949000000001</v>
      </c>
      <c r="R94">
        <f ca="1">+(O94-G94)^2</f>
        <v>6.870272536418715E-4</v>
      </c>
      <c r="AC94">
        <v>5</v>
      </c>
      <c r="AE94" t="s">
        <v>77</v>
      </c>
      <c r="AG94" t="s">
        <v>35</v>
      </c>
    </row>
    <row r="95" spans="1:33">
      <c r="A95" s="57" t="s">
        <v>322</v>
      </c>
      <c r="B95" s="61" t="s">
        <v>85</v>
      </c>
      <c r="C95" s="58">
        <v>51163.286</v>
      </c>
      <c r="D95" s="58" t="s">
        <v>117</v>
      </c>
      <c r="E95">
        <f>+(C95-C$7)/C$8</f>
        <v>-214.01050553647983</v>
      </c>
      <c r="F95">
        <f>ROUND(2*E95,0)/2</f>
        <v>-214</v>
      </c>
      <c r="G95">
        <f>+C95-(C$7+F95*C$8)</f>
        <v>-1.2883586234238464E-2</v>
      </c>
      <c r="I95">
        <f>+G95</f>
        <v>-1.2883586234238464E-2</v>
      </c>
      <c r="O95">
        <f ca="1">+C$11+C$12*$F95</f>
        <v>-1.6282451745230036E-3</v>
      </c>
      <c r="Q95" s="2">
        <f>+C95-15018.5</f>
        <v>36144.786</v>
      </c>
      <c r="R95">
        <f ca="1">+(O95-G95)^2</f>
        <v>1.2668270237051673E-4</v>
      </c>
    </row>
    <row r="96" spans="1:33">
      <c r="A96" s="57" t="s">
        <v>326</v>
      </c>
      <c r="B96" s="61" t="s">
        <v>85</v>
      </c>
      <c r="C96" s="58">
        <v>51262.614999999998</v>
      </c>
      <c r="D96" s="58" t="s">
        <v>117</v>
      </c>
      <c r="E96">
        <f>+(C96-C$7)/C$8</f>
        <v>-133.01563235578666</v>
      </c>
      <c r="F96">
        <f>ROUND(2*E96,0)/2</f>
        <v>-133</v>
      </c>
      <c r="G96">
        <f>+C96-(C$7+F96*C$8)</f>
        <v>-1.91709204154904E-2</v>
      </c>
      <c r="I96">
        <f>+G96</f>
        <v>-1.91709204154904E-2</v>
      </c>
      <c r="O96">
        <f ca="1">+C$11+C$12*$F96</f>
        <v>-1.8426480320914199E-3</v>
      </c>
      <c r="Q96" s="2">
        <f>+C96-15018.5</f>
        <v>36244.114999999998</v>
      </c>
      <c r="R96">
        <f ca="1">+(O96-G96)^2</f>
        <v>3.0026902379326779E-4</v>
      </c>
    </row>
    <row r="97" spans="1:18">
      <c r="A97" s="72" t="s">
        <v>393</v>
      </c>
      <c r="C97" s="26">
        <v>51425.740259999999</v>
      </c>
      <c r="D97" s="26"/>
      <c r="E97">
        <f>+(C97-C$7)/C$8</f>
        <v>0</v>
      </c>
      <c r="F97">
        <f>ROUND(2*E97,0)/2</f>
        <v>0</v>
      </c>
      <c r="G97">
        <f>+C97-(C$7+F97*C$8)</f>
        <v>0</v>
      </c>
      <c r="H97">
        <v>0</v>
      </c>
      <c r="J97">
        <f>+G97</f>
        <v>0</v>
      </c>
      <c r="O97">
        <f ca="1">+C$11+C$12*$F97</f>
        <v>-2.1946922303210416E-3</v>
      </c>
      <c r="Q97" s="2">
        <f>+C97-15018.5</f>
        <v>36407.240259999999</v>
      </c>
      <c r="R97">
        <f ca="1">+(O97-G97)^2</f>
        <v>4.8166739858315474E-6</v>
      </c>
    </row>
    <row r="98" spans="1:18">
      <c r="A98" s="57" t="s">
        <v>329</v>
      </c>
      <c r="B98" s="61" t="s">
        <v>85</v>
      </c>
      <c r="C98" s="58">
        <v>51429.406000000003</v>
      </c>
      <c r="D98" s="58" t="s">
        <v>117</v>
      </c>
      <c r="E98">
        <f>+(C98-C$7)/C$8</f>
        <v>2.9891184489295668</v>
      </c>
      <c r="F98">
        <f>ROUND(2*E98,0)/2</f>
        <v>3</v>
      </c>
      <c r="G98">
        <f>+C98-(C$7+F98*C$8)</f>
        <v>-1.3344716076971963E-2</v>
      </c>
      <c r="I98">
        <f>+G98</f>
        <v>-1.3344716076971963E-2</v>
      </c>
      <c r="O98">
        <f ca="1">+C$11+C$12*$F98</f>
        <v>-2.2026330768976496E-3</v>
      </c>
      <c r="Q98" s="2">
        <f>+C98-15018.5</f>
        <v>36410.906000000003</v>
      </c>
      <c r="R98">
        <f ca="1">+(O98-G98)^2</f>
        <v>1.24146013580545E-4</v>
      </c>
    </row>
    <row r="99" spans="1:18">
      <c r="A99" s="57" t="s">
        <v>333</v>
      </c>
      <c r="B99" s="61" t="s">
        <v>85</v>
      </c>
      <c r="C99" s="58">
        <v>51619.500999999997</v>
      </c>
      <c r="D99" s="58" t="s">
        <v>117</v>
      </c>
      <c r="E99">
        <f>+(C99-C$7)/C$8</f>
        <v>157.99642162608524</v>
      </c>
      <c r="F99">
        <f>ROUND(2*E99,0)/2</f>
        <v>158</v>
      </c>
      <c r="G99">
        <f>+C99-(C$7+F99*C$8)</f>
        <v>-4.3883802572963759E-3</v>
      </c>
      <c r="I99">
        <f>+G99</f>
        <v>-4.3883802572963759E-3</v>
      </c>
      <c r="O99">
        <f ca="1">+C$11+C$12*$F99</f>
        <v>-2.6129101500223968E-3</v>
      </c>
      <c r="Q99" s="2">
        <f>+C99-15018.5</f>
        <v>36601.000999999997</v>
      </c>
      <c r="R99">
        <f ca="1">+(O99-G99)^2</f>
        <v>3.1522941018234748E-6</v>
      </c>
    </row>
    <row r="100" spans="1:18">
      <c r="A100" s="57" t="s">
        <v>336</v>
      </c>
      <c r="B100" s="61" t="s">
        <v>85</v>
      </c>
      <c r="C100" s="58">
        <v>51673.444000000003</v>
      </c>
      <c r="D100" s="58" t="s">
        <v>117</v>
      </c>
      <c r="E100">
        <f>+(C100-C$7)/C$8</f>
        <v>201.9826335479485</v>
      </c>
      <c r="F100">
        <f>ROUND(2*E100,0)/2</f>
        <v>202</v>
      </c>
      <c r="G100">
        <f>+C100-(C$7+F100*C$8)</f>
        <v>-2.1297549435985275E-2</v>
      </c>
      <c r="I100">
        <f>+G100</f>
        <v>-2.1297549435985275E-2</v>
      </c>
      <c r="O100">
        <f ca="1">+C$11+C$12*$F100</f>
        <v>-2.7293758998126472E-3</v>
      </c>
      <c r="Q100" s="2">
        <f>+C100-15018.5</f>
        <v>36654.944000000003</v>
      </c>
      <c r="R100">
        <f ca="1">+(O100-G100)^2</f>
        <v>3.4477706846942148E-4</v>
      </c>
    </row>
    <row r="101" spans="1:18">
      <c r="A101" s="57" t="s">
        <v>339</v>
      </c>
      <c r="B101" s="61" t="s">
        <v>85</v>
      </c>
      <c r="C101" s="58">
        <v>51841.464999999997</v>
      </c>
      <c r="D101" s="58" t="s">
        <v>117</v>
      </c>
      <c r="E101">
        <f>+(C101-C$7)/C$8</f>
        <v>338.9903512003259</v>
      </c>
      <c r="F101">
        <f>ROUND(2*E101,0)/2</f>
        <v>339</v>
      </c>
      <c r="G101">
        <f>+C101-(C$7+F101*C$8)</f>
        <v>-1.1832917138235644E-2</v>
      </c>
      <c r="I101">
        <f>+G101</f>
        <v>-1.1832917138235644E-2</v>
      </c>
      <c r="O101">
        <f ca="1">+C$11+C$12*$F101</f>
        <v>-3.0920078934777466E-3</v>
      </c>
      <c r="Q101" s="2">
        <f>+C101-15018.5</f>
        <v>36822.964999999997</v>
      </c>
      <c r="R101">
        <f ca="1">+(O101-G101)^2</f>
        <v>7.6403494425094054E-5</v>
      </c>
    </row>
    <row r="102" spans="1:18">
      <c r="A102" s="57" t="s">
        <v>343</v>
      </c>
      <c r="B102" s="61" t="s">
        <v>85</v>
      </c>
      <c r="C102" s="58">
        <v>52074.472999999998</v>
      </c>
      <c r="D102" s="58" t="s">
        <v>117</v>
      </c>
      <c r="E102">
        <f>+(C102-C$7)/C$8</f>
        <v>528.98978147836635</v>
      </c>
      <c r="F102">
        <f>ROUND(2*E102,0)/2</f>
        <v>529</v>
      </c>
      <c r="G102">
        <f>+C102-(C$7+F102*C$8)</f>
        <v>-1.2531602253147867E-2</v>
      </c>
      <c r="I102">
        <f>+G102</f>
        <v>-1.2531602253147867E-2</v>
      </c>
      <c r="O102">
        <f ca="1">+C$11+C$12*$F102</f>
        <v>-3.5949281766629202E-3</v>
      </c>
      <c r="Q102" s="2">
        <f>+C102-15018.5</f>
        <v>37055.972999999998</v>
      </c>
      <c r="R102">
        <f ca="1">+(O102-G102)^2</f>
        <v>7.9864143549318055E-5</v>
      </c>
    </row>
    <row r="103" spans="1:18">
      <c r="A103" s="57" t="s">
        <v>347</v>
      </c>
      <c r="B103" s="61" t="s">
        <v>85</v>
      </c>
      <c r="C103" s="58">
        <v>52150.512999999999</v>
      </c>
      <c r="D103" s="58" t="s">
        <v>117</v>
      </c>
      <c r="E103">
        <f>+(C103-C$7)/C$8</f>
        <v>590.99433358963404</v>
      </c>
      <c r="F103">
        <f>ROUND(2*E103,0)/2</f>
        <v>591</v>
      </c>
      <c r="G103">
        <f>+C103-(C$7+F103*C$8)</f>
        <v>-6.9490679234149866E-3</v>
      </c>
      <c r="I103">
        <f>+G103</f>
        <v>-6.9490679234149866E-3</v>
      </c>
      <c r="O103">
        <f ca="1">+C$11+C$12*$F103</f>
        <v>-3.7590390059128193E-3</v>
      </c>
      <c r="Q103" s="2">
        <f>+C103-15018.5</f>
        <v>37132.012999999999</v>
      </c>
      <c r="R103">
        <f ca="1">+(O103-G103)^2</f>
        <v>1.0176284494500049E-5</v>
      </c>
    </row>
    <row r="104" spans="1:18">
      <c r="A104" s="57" t="s">
        <v>351</v>
      </c>
      <c r="B104" s="61" t="s">
        <v>85</v>
      </c>
      <c r="C104" s="58">
        <v>52351.652999999998</v>
      </c>
      <c r="D104" s="58" t="s">
        <v>117</v>
      </c>
      <c r="E104">
        <f>+(C104-C$7)/C$8</f>
        <v>755.00795289079406</v>
      </c>
      <c r="F104">
        <f>ROUND(2*E104,0)/2</f>
        <v>755</v>
      </c>
      <c r="G104">
        <f>+C104-(C$7+F104*C$8)</f>
        <v>9.753119658853393E-3</v>
      </c>
      <c r="I104">
        <f>+G104</f>
        <v>9.753119658853393E-3</v>
      </c>
      <c r="O104">
        <f ca="1">+C$11+C$12*$F104</f>
        <v>-4.1931386187673905E-3</v>
      </c>
      <c r="Q104" s="2">
        <f>+C104-15018.5</f>
        <v>37333.152999999998</v>
      </c>
      <c r="R104">
        <f ca="1">+(O104-G104)^2</f>
        <v>1.9449811994610622E-4</v>
      </c>
    </row>
    <row r="105" spans="1:18">
      <c r="A105" s="57" t="s">
        <v>355</v>
      </c>
      <c r="B105" s="61" t="s">
        <v>85</v>
      </c>
      <c r="C105" s="58">
        <v>52426.447</v>
      </c>
      <c r="D105" s="58" t="s">
        <v>117</v>
      </c>
      <c r="E105">
        <f>+(C105-C$7)/C$8</f>
        <v>815.99649143117028</v>
      </c>
      <c r="F105">
        <f>ROUND(2*E105,0)/2</f>
        <v>816</v>
      </c>
      <c r="G105">
        <f>+C105-(C$7+F105*C$8)</f>
        <v>-4.3027739884564653E-3</v>
      </c>
      <c r="I105">
        <f>+G105</f>
        <v>-4.3027739884564653E-3</v>
      </c>
      <c r="O105">
        <f ca="1">+C$11+C$12*$F105</f>
        <v>-4.3546024991584194E-3</v>
      </c>
      <c r="Q105" s="2">
        <f>+C105-15018.5</f>
        <v>37407.947</v>
      </c>
      <c r="R105">
        <f ca="1">+(O105-G105)^2</f>
        <v>2.6861945215825715E-9</v>
      </c>
    </row>
    <row r="106" spans="1:18">
      <c r="A106" s="23" t="s">
        <v>95</v>
      </c>
      <c r="B106" s="24" t="s">
        <v>85</v>
      </c>
      <c r="C106" s="25">
        <v>52524.56</v>
      </c>
      <c r="D106" s="25">
        <v>6.0000000000000001E-3</v>
      </c>
      <c r="E106">
        <f>+(C106-C$7)/C$8</f>
        <v>895.99981364701171</v>
      </c>
      <c r="F106">
        <f>ROUND(2*E106,0)/2</f>
        <v>896</v>
      </c>
      <c r="G106">
        <f>+C106-(C$7+F106*C$8)</f>
        <v>-2.2853614063933492E-4</v>
      </c>
      <c r="I106">
        <f>+G106</f>
        <v>-2.2853614063933492E-4</v>
      </c>
      <c r="O106">
        <f ca="1">+C$11+C$12*$F106</f>
        <v>-4.5663584078679664E-3</v>
      </c>
      <c r="Q106" s="2">
        <f>+C106-15018.5</f>
        <v>37506.06</v>
      </c>
      <c r="R106">
        <f ca="1">+(O106-G106)^2</f>
        <v>1.8816702022064545E-5</v>
      </c>
    </row>
    <row r="107" spans="1:18">
      <c r="A107" s="17" t="s">
        <v>84</v>
      </c>
      <c r="B107" s="18" t="s">
        <v>85</v>
      </c>
      <c r="C107" s="17">
        <v>52908.411999999997</v>
      </c>
      <c r="D107" s="17">
        <v>2E-3</v>
      </c>
      <c r="E107">
        <f>+(C107-C$7)/C$8</f>
        <v>1209.0004887787054</v>
      </c>
      <c r="F107">
        <f>ROUND(2*E107,0)/2</f>
        <v>1209</v>
      </c>
      <c r="G107">
        <f>+C107-(C$7+F107*C$8)</f>
        <v>5.9941942163277417E-4</v>
      </c>
      <c r="K107">
        <f>+G107</f>
        <v>5.9941942163277417E-4</v>
      </c>
      <c r="O107">
        <f ca="1">+C$11+C$12*$F107</f>
        <v>-5.394853400694068E-3</v>
      </c>
      <c r="Q107" s="2">
        <f>+C107-15018.5</f>
        <v>37889.911999999997</v>
      </c>
      <c r="R107">
        <f ca="1">+(O107-G107)^2</f>
        <v>3.5931306668486204E-5</v>
      </c>
    </row>
    <row r="108" spans="1:18">
      <c r="A108" s="42" t="s">
        <v>106</v>
      </c>
      <c r="B108" s="43" t="s">
        <v>85</v>
      </c>
      <c r="C108" s="42">
        <v>53239.53</v>
      </c>
      <c r="D108" s="42">
        <v>2E-3</v>
      </c>
      <c r="E108">
        <f>+(C108-C$7)/C$8</f>
        <v>1479.0007950119857</v>
      </c>
      <c r="F108">
        <f>ROUND(2*E108,0)/2</f>
        <v>1479</v>
      </c>
      <c r="G108">
        <f>+C108-(C$7+F108*C$8)</f>
        <v>9.7497215028852224E-4</v>
      </c>
      <c r="I108">
        <f>+G108</f>
        <v>9.7497215028852224E-4</v>
      </c>
      <c r="O108">
        <f ca="1">+C$11+C$12*$F108</f>
        <v>-6.1095295925887895E-3</v>
      </c>
      <c r="Q108" s="2">
        <f>+C108-15018.5</f>
        <v>38221.03</v>
      </c>
      <c r="R108">
        <f ca="1">+(O108-G108)^2</f>
        <v>5.019016494483167E-5</v>
      </c>
    </row>
    <row r="109" spans="1:18">
      <c r="A109" s="21" t="s">
        <v>94</v>
      </c>
      <c r="B109" s="60"/>
      <c r="C109" s="26">
        <v>53716.570699999997</v>
      </c>
      <c r="D109" s="26">
        <v>1.9E-3</v>
      </c>
      <c r="E109">
        <f>+(C109-C$7)/C$8</f>
        <v>1867.9894186619745</v>
      </c>
      <c r="F109">
        <f>ROUND(2*E109,0)/2</f>
        <v>1868</v>
      </c>
      <c r="G109">
        <f>+C109-(C$7+F109*C$8)</f>
        <v>-1.2976546335266903E-2</v>
      </c>
      <c r="J109">
        <f>+G109</f>
        <v>-1.2976546335266903E-2</v>
      </c>
      <c r="O109">
        <f ca="1">+C$11+C$12*$F109</f>
        <v>-7.1391926986889608E-3</v>
      </c>
      <c r="Q109" s="2">
        <f>+C109-15018.5</f>
        <v>38698.070699999997</v>
      </c>
      <c r="R109">
        <f ca="1">+(O109-G109)^2</f>
        <v>3.4074697478469728E-5</v>
      </c>
    </row>
    <row r="110" spans="1:18">
      <c r="A110" s="37" t="s">
        <v>101</v>
      </c>
      <c r="B110" s="6" t="s">
        <v>85</v>
      </c>
      <c r="C110" s="22">
        <v>53932.412499999999</v>
      </c>
      <c r="D110" s="22">
        <v>6.9999999999999999E-4</v>
      </c>
      <c r="E110">
        <f>+(C110-C$7)/C$8</f>
        <v>2043.9911826794623</v>
      </c>
      <c r="F110">
        <f>ROUND(2*E110,0)/2</f>
        <v>2044</v>
      </c>
      <c r="G110">
        <f>+C110-(C$7+F110*C$8)</f>
        <v>-1.0813223074364942E-2</v>
      </c>
      <c r="K110">
        <f>+G110</f>
        <v>-1.0813223074364942E-2</v>
      </c>
      <c r="O110">
        <f ca="1">+C$11+C$12*$F110</f>
        <v>-7.6050556978499639E-3</v>
      </c>
      <c r="Q110" s="2">
        <f>+C110-15018.5</f>
        <v>38913.912499999999</v>
      </c>
      <c r="R110">
        <f ca="1">+(O110-G110)^2</f>
        <v>1.0292337915734994E-5</v>
      </c>
    </row>
    <row r="111" spans="1:18">
      <c r="A111" s="42" t="s">
        <v>105</v>
      </c>
      <c r="B111" s="43" t="s">
        <v>85</v>
      </c>
      <c r="C111" s="42">
        <v>55628.4686</v>
      </c>
      <c r="D111" s="42">
        <v>1.6999999999999999E-3</v>
      </c>
      <c r="E111">
        <f>+(C111-C$7)/C$8</f>
        <v>3426.9895892560316</v>
      </c>
      <c r="F111">
        <f>ROUND(2*E111,0)/2</f>
        <v>3427</v>
      </c>
      <c r="G111">
        <f>+C111-(C$7+F111*C$8)</f>
        <v>-1.2767336338583846E-2</v>
      </c>
      <c r="J111">
        <f>+G111</f>
        <v>-1.2767336338583846E-2</v>
      </c>
      <c r="O111">
        <f ca="1">+C$11+C$12*$F111</f>
        <v>-1.1265785969666256E-2</v>
      </c>
      <c r="Q111" s="2">
        <f>+C111-15018.5</f>
        <v>40609.9686</v>
      </c>
      <c r="R111">
        <f ca="1">+(O111-G111)^2</f>
        <v>2.2546535103965507E-6</v>
      </c>
    </row>
    <row r="112" spans="1:18">
      <c r="C112" s="26"/>
      <c r="D112" s="26"/>
    </row>
    <row r="113" spans="3:4">
      <c r="C113" s="26"/>
      <c r="D113" s="26"/>
    </row>
    <row r="114" spans="3:4">
      <c r="C114" s="26"/>
      <c r="D114" s="26"/>
    </row>
    <row r="115" spans="3:4">
      <c r="C115" s="26"/>
      <c r="D115" s="26"/>
    </row>
    <row r="116" spans="3:4">
      <c r="C116" s="26"/>
      <c r="D116" s="26"/>
    </row>
    <row r="117" spans="3:4">
      <c r="C117" s="26"/>
      <c r="D117" s="26"/>
    </row>
    <row r="118" spans="3:4">
      <c r="C118" s="26"/>
      <c r="D118" s="26"/>
    </row>
    <row r="119" spans="3:4">
      <c r="C119" s="26"/>
      <c r="D119" s="26"/>
    </row>
    <row r="120" spans="3:4">
      <c r="C120" s="26"/>
      <c r="D120" s="26"/>
    </row>
    <row r="121" spans="3:4">
      <c r="C121" s="26"/>
      <c r="D121" s="26"/>
    </row>
    <row r="122" spans="3:4">
      <c r="C122" s="26"/>
      <c r="D122" s="26"/>
    </row>
    <row r="123" spans="3:4">
      <c r="C123" s="26"/>
      <c r="D123" s="26"/>
    </row>
    <row r="124" spans="3:4">
      <c r="C124" s="26"/>
      <c r="D124" s="26"/>
    </row>
    <row r="125" spans="3:4">
      <c r="C125" s="26"/>
      <c r="D125" s="26"/>
    </row>
    <row r="126" spans="3:4">
      <c r="C126" s="26"/>
      <c r="D126" s="26"/>
    </row>
    <row r="127" spans="3:4">
      <c r="C127" s="26"/>
      <c r="D127" s="26"/>
    </row>
    <row r="128" spans="3:4">
      <c r="C128" s="26"/>
      <c r="D128" s="26"/>
    </row>
    <row r="129" spans="3:4">
      <c r="C129" s="26"/>
      <c r="D129" s="26"/>
    </row>
    <row r="130" spans="3:4">
      <c r="C130" s="26"/>
      <c r="D130" s="26"/>
    </row>
    <row r="131" spans="3:4">
      <c r="C131" s="26"/>
      <c r="D131" s="26"/>
    </row>
    <row r="132" spans="3:4">
      <c r="C132" s="26"/>
      <c r="D132" s="26"/>
    </row>
    <row r="133" spans="3:4">
      <c r="C133" s="26"/>
      <c r="D133" s="26"/>
    </row>
    <row r="134" spans="3:4">
      <c r="C134" s="26"/>
      <c r="D134" s="26"/>
    </row>
    <row r="135" spans="3:4">
      <c r="C135" s="26"/>
      <c r="D135" s="26"/>
    </row>
    <row r="136" spans="3:4">
      <c r="C136" s="26"/>
      <c r="D136" s="26"/>
    </row>
    <row r="137" spans="3:4">
      <c r="C137" s="26"/>
      <c r="D137" s="26"/>
    </row>
    <row r="138" spans="3:4">
      <c r="C138" s="26"/>
      <c r="D138" s="26"/>
    </row>
    <row r="139" spans="3:4">
      <c r="C139" s="26"/>
      <c r="D139" s="26"/>
    </row>
    <row r="140" spans="3:4">
      <c r="C140" s="26"/>
      <c r="D140" s="26"/>
    </row>
    <row r="141" spans="3:4">
      <c r="C141" s="26"/>
      <c r="D141" s="26"/>
    </row>
    <row r="142" spans="3:4">
      <c r="C142" s="26"/>
      <c r="D142" s="26"/>
    </row>
    <row r="143" spans="3:4">
      <c r="C143" s="26"/>
      <c r="D143" s="26"/>
    </row>
    <row r="144" spans="3:4">
      <c r="C144" s="26"/>
      <c r="D144" s="26"/>
    </row>
    <row r="145" spans="3:4">
      <c r="C145" s="26"/>
      <c r="D145" s="26"/>
    </row>
    <row r="146" spans="3:4">
      <c r="C146" s="26"/>
      <c r="D146" s="26"/>
    </row>
    <row r="147" spans="3:4">
      <c r="C147" s="26"/>
      <c r="D147" s="26"/>
    </row>
    <row r="148" spans="3:4">
      <c r="C148" s="26"/>
      <c r="D148" s="26"/>
    </row>
    <row r="149" spans="3:4">
      <c r="C149" s="26"/>
      <c r="D149" s="26"/>
    </row>
    <row r="150" spans="3:4">
      <c r="C150" s="26"/>
      <c r="D150" s="26"/>
    </row>
    <row r="151" spans="3:4">
      <c r="C151" s="26"/>
      <c r="D151" s="26"/>
    </row>
    <row r="152" spans="3:4">
      <c r="C152" s="26"/>
      <c r="D152" s="26"/>
    </row>
    <row r="153" spans="3:4">
      <c r="C153" s="26"/>
      <c r="D153" s="26"/>
    </row>
    <row r="154" spans="3:4">
      <c r="C154" s="26"/>
      <c r="D154" s="26"/>
    </row>
    <row r="155" spans="3:4">
      <c r="C155" s="26"/>
      <c r="D155" s="26"/>
    </row>
    <row r="156" spans="3:4">
      <c r="C156" s="26"/>
      <c r="D156" s="26"/>
    </row>
    <row r="157" spans="3:4">
      <c r="C157" s="26"/>
      <c r="D157" s="26"/>
    </row>
    <row r="158" spans="3:4">
      <c r="C158" s="26"/>
      <c r="D158" s="26"/>
    </row>
    <row r="159" spans="3:4">
      <c r="C159" s="26"/>
      <c r="D159" s="26"/>
    </row>
    <row r="160" spans="3:4">
      <c r="C160" s="26"/>
      <c r="D160" s="26"/>
    </row>
    <row r="161" spans="3:4">
      <c r="C161" s="26"/>
      <c r="D161" s="26"/>
    </row>
    <row r="162" spans="3:4">
      <c r="C162" s="26"/>
      <c r="D162" s="26"/>
    </row>
    <row r="163" spans="3:4">
      <c r="C163" s="26"/>
      <c r="D163" s="26"/>
    </row>
    <row r="164" spans="3:4">
      <c r="C164" s="26"/>
      <c r="D164" s="26"/>
    </row>
    <row r="165" spans="3:4">
      <c r="C165" s="26"/>
      <c r="D165" s="26"/>
    </row>
    <row r="166" spans="3:4">
      <c r="C166" s="26"/>
      <c r="D166" s="26"/>
    </row>
    <row r="167" spans="3:4">
      <c r="C167" s="26"/>
      <c r="D167" s="26"/>
    </row>
    <row r="168" spans="3:4">
      <c r="C168" s="26"/>
      <c r="D168" s="26"/>
    </row>
    <row r="169" spans="3:4">
      <c r="C169" s="26"/>
      <c r="D169" s="26"/>
    </row>
    <row r="170" spans="3:4">
      <c r="C170" s="26"/>
      <c r="D170" s="26"/>
    </row>
    <row r="171" spans="3:4">
      <c r="C171" s="26"/>
      <c r="D171" s="26"/>
    </row>
    <row r="172" spans="3:4">
      <c r="C172" s="26"/>
      <c r="D172" s="26"/>
    </row>
    <row r="173" spans="3:4">
      <c r="C173" s="26"/>
      <c r="D173" s="26"/>
    </row>
    <row r="174" spans="3:4">
      <c r="C174" s="26"/>
      <c r="D174" s="26"/>
    </row>
    <row r="175" spans="3:4">
      <c r="C175" s="26"/>
      <c r="D175" s="26"/>
    </row>
    <row r="176" spans="3:4">
      <c r="C176" s="26"/>
      <c r="D176" s="26"/>
    </row>
    <row r="177" spans="3:4">
      <c r="C177" s="26"/>
      <c r="D177" s="26"/>
    </row>
    <row r="178" spans="3:4">
      <c r="C178" s="26"/>
      <c r="D178" s="26"/>
    </row>
    <row r="179" spans="3:4">
      <c r="C179" s="26"/>
      <c r="D179" s="26"/>
    </row>
    <row r="180" spans="3:4">
      <c r="C180" s="26"/>
      <c r="D180" s="26"/>
    </row>
    <row r="181" spans="3:4">
      <c r="C181" s="26"/>
      <c r="D181" s="26"/>
    </row>
    <row r="182" spans="3:4">
      <c r="C182" s="26"/>
      <c r="D182" s="26"/>
    </row>
    <row r="183" spans="3:4">
      <c r="C183" s="26"/>
      <c r="D183" s="26"/>
    </row>
    <row r="184" spans="3:4">
      <c r="C184" s="26"/>
      <c r="D184" s="26"/>
    </row>
    <row r="185" spans="3:4">
      <c r="C185" s="26"/>
      <c r="D185" s="26"/>
    </row>
    <row r="186" spans="3:4">
      <c r="C186" s="26"/>
      <c r="D186" s="26"/>
    </row>
    <row r="187" spans="3:4">
      <c r="C187" s="26"/>
      <c r="D187" s="26"/>
    </row>
    <row r="188" spans="3:4">
      <c r="C188" s="26"/>
      <c r="D188" s="26"/>
    </row>
    <row r="189" spans="3:4">
      <c r="C189" s="26"/>
      <c r="D189" s="26"/>
    </row>
    <row r="190" spans="3:4">
      <c r="C190" s="26"/>
      <c r="D190" s="26"/>
    </row>
    <row r="191" spans="3:4">
      <c r="C191" s="26"/>
      <c r="D191" s="26"/>
    </row>
    <row r="192" spans="3:4">
      <c r="C192" s="26"/>
      <c r="D192" s="26"/>
    </row>
    <row r="193" spans="3:4">
      <c r="C193" s="26"/>
      <c r="D193" s="26"/>
    </row>
    <row r="194" spans="3:4">
      <c r="C194" s="26"/>
      <c r="D194" s="26"/>
    </row>
    <row r="195" spans="3:4">
      <c r="C195" s="26"/>
      <c r="D195" s="26"/>
    </row>
    <row r="196" spans="3:4">
      <c r="C196" s="26"/>
      <c r="D196" s="26"/>
    </row>
    <row r="197" spans="3:4">
      <c r="C197" s="26"/>
      <c r="D197" s="26"/>
    </row>
    <row r="198" spans="3:4">
      <c r="C198" s="26"/>
      <c r="D198" s="26"/>
    </row>
    <row r="199" spans="3:4">
      <c r="C199" s="26"/>
      <c r="D199" s="26"/>
    </row>
    <row r="200" spans="3:4">
      <c r="C200" s="26"/>
      <c r="D200" s="26"/>
    </row>
    <row r="201" spans="3:4">
      <c r="C201" s="26"/>
      <c r="D201" s="26"/>
    </row>
    <row r="202" spans="3:4">
      <c r="C202" s="26"/>
      <c r="D202" s="26"/>
    </row>
    <row r="203" spans="3:4">
      <c r="C203" s="26"/>
      <c r="D203" s="26"/>
    </row>
    <row r="204" spans="3:4">
      <c r="C204" s="26"/>
      <c r="D204" s="26"/>
    </row>
    <row r="205" spans="3:4">
      <c r="C205" s="26"/>
      <c r="D205" s="26"/>
    </row>
    <row r="206" spans="3:4">
      <c r="C206" s="26"/>
      <c r="D206" s="26"/>
    </row>
    <row r="207" spans="3:4">
      <c r="C207" s="26"/>
      <c r="D207" s="26"/>
    </row>
    <row r="208" spans="3:4">
      <c r="C208" s="26"/>
      <c r="D208" s="26"/>
    </row>
    <row r="209" spans="3:4">
      <c r="C209" s="26"/>
      <c r="D209" s="26"/>
    </row>
    <row r="210" spans="3:4">
      <c r="C210" s="26"/>
      <c r="D210" s="26"/>
    </row>
    <row r="211" spans="3:4">
      <c r="C211" s="26"/>
      <c r="D211" s="26"/>
    </row>
    <row r="212" spans="3:4">
      <c r="C212" s="26"/>
      <c r="D212" s="26"/>
    </row>
    <row r="213" spans="3:4">
      <c r="C213" s="26"/>
      <c r="D213" s="26"/>
    </row>
    <row r="214" spans="3:4">
      <c r="C214" s="26"/>
      <c r="D214" s="26"/>
    </row>
    <row r="215" spans="3:4">
      <c r="C215" s="26"/>
      <c r="D215" s="26"/>
    </row>
    <row r="216" spans="3:4">
      <c r="C216" s="26"/>
      <c r="D216" s="26"/>
    </row>
    <row r="217" spans="3:4">
      <c r="C217" s="26"/>
      <c r="D217" s="26"/>
    </row>
    <row r="218" spans="3:4">
      <c r="C218" s="26"/>
      <c r="D218" s="26"/>
    </row>
    <row r="219" spans="3:4">
      <c r="C219" s="26"/>
      <c r="D219" s="26"/>
    </row>
    <row r="220" spans="3:4">
      <c r="C220" s="26"/>
      <c r="D220" s="26"/>
    </row>
    <row r="221" spans="3:4">
      <c r="C221" s="26"/>
      <c r="D221" s="26"/>
    </row>
    <row r="222" spans="3:4">
      <c r="C222" s="26"/>
      <c r="D222" s="26"/>
    </row>
    <row r="223" spans="3:4">
      <c r="C223" s="26"/>
      <c r="D223" s="26"/>
    </row>
    <row r="224" spans="3:4">
      <c r="C224" s="26"/>
      <c r="D224" s="26"/>
    </row>
    <row r="225" spans="3:4">
      <c r="C225" s="26"/>
      <c r="D225" s="26"/>
    </row>
    <row r="226" spans="3:4">
      <c r="C226" s="26"/>
      <c r="D226" s="26"/>
    </row>
    <row r="227" spans="3:4">
      <c r="C227" s="26"/>
      <c r="D227" s="26"/>
    </row>
    <row r="228" spans="3:4">
      <c r="C228" s="26"/>
      <c r="D228" s="26"/>
    </row>
    <row r="229" spans="3:4">
      <c r="C229" s="26"/>
      <c r="D229" s="26"/>
    </row>
    <row r="230" spans="3:4">
      <c r="C230" s="26"/>
      <c r="D230" s="26"/>
    </row>
    <row r="231" spans="3:4">
      <c r="C231" s="26"/>
      <c r="D231" s="26"/>
    </row>
    <row r="232" spans="3:4">
      <c r="C232" s="26"/>
      <c r="D232" s="26"/>
    </row>
    <row r="233" spans="3:4">
      <c r="C233" s="26"/>
      <c r="D233" s="26"/>
    </row>
    <row r="234" spans="3:4">
      <c r="C234" s="26"/>
      <c r="D234" s="26"/>
    </row>
    <row r="235" spans="3:4">
      <c r="C235" s="26"/>
      <c r="D235" s="26"/>
    </row>
    <row r="236" spans="3:4">
      <c r="C236" s="26"/>
      <c r="D236" s="26"/>
    </row>
    <row r="237" spans="3:4">
      <c r="C237" s="26"/>
      <c r="D237" s="26"/>
    </row>
    <row r="238" spans="3:4">
      <c r="C238" s="26"/>
      <c r="D238" s="26"/>
    </row>
    <row r="239" spans="3:4">
      <c r="C239" s="26"/>
      <c r="D239" s="26"/>
    </row>
    <row r="240" spans="3:4">
      <c r="C240" s="26"/>
      <c r="D240" s="26"/>
    </row>
    <row r="241" spans="3:4">
      <c r="C241" s="26"/>
      <c r="D241" s="26"/>
    </row>
    <row r="242" spans="3:4">
      <c r="C242" s="26"/>
      <c r="D242" s="26"/>
    </row>
    <row r="243" spans="3:4">
      <c r="C243" s="26"/>
      <c r="D243" s="26"/>
    </row>
    <row r="244" spans="3:4">
      <c r="C244" s="26"/>
      <c r="D244" s="26"/>
    </row>
    <row r="245" spans="3:4">
      <c r="C245" s="26"/>
      <c r="D245" s="26"/>
    </row>
    <row r="246" spans="3:4">
      <c r="C246" s="26"/>
      <c r="D246" s="26"/>
    </row>
    <row r="247" spans="3:4">
      <c r="C247" s="26"/>
      <c r="D247" s="26"/>
    </row>
    <row r="248" spans="3:4">
      <c r="C248" s="26"/>
      <c r="D248" s="26"/>
    </row>
    <row r="249" spans="3:4">
      <c r="C249" s="26"/>
      <c r="D249" s="26"/>
    </row>
    <row r="250" spans="3:4">
      <c r="C250" s="26"/>
      <c r="D250" s="26"/>
    </row>
    <row r="251" spans="3:4">
      <c r="C251" s="26"/>
      <c r="D251" s="26"/>
    </row>
    <row r="252" spans="3:4">
      <c r="C252" s="26"/>
      <c r="D252" s="26"/>
    </row>
    <row r="253" spans="3:4">
      <c r="C253" s="26"/>
      <c r="D253" s="26"/>
    </row>
    <row r="254" spans="3:4">
      <c r="C254" s="26"/>
      <c r="D254" s="26"/>
    </row>
    <row r="255" spans="3:4">
      <c r="C255" s="26"/>
      <c r="D255" s="26"/>
    </row>
    <row r="256" spans="3:4">
      <c r="C256" s="26"/>
      <c r="D256" s="26"/>
    </row>
    <row r="257" spans="3:4">
      <c r="C257" s="26"/>
      <c r="D257" s="26"/>
    </row>
    <row r="258" spans="3:4">
      <c r="C258" s="26"/>
      <c r="D258" s="26"/>
    </row>
    <row r="259" spans="3:4">
      <c r="C259" s="26"/>
      <c r="D259" s="26"/>
    </row>
    <row r="260" spans="3:4">
      <c r="C260" s="26"/>
      <c r="D260" s="26"/>
    </row>
    <row r="261" spans="3:4">
      <c r="C261" s="26"/>
      <c r="D261" s="26"/>
    </row>
    <row r="262" spans="3:4">
      <c r="C262" s="26"/>
      <c r="D262" s="26"/>
    </row>
    <row r="263" spans="3:4">
      <c r="C263" s="26"/>
      <c r="D263" s="26"/>
    </row>
    <row r="264" spans="3:4">
      <c r="C264" s="26"/>
      <c r="D264" s="26"/>
    </row>
    <row r="265" spans="3:4">
      <c r="C265" s="26"/>
      <c r="D265" s="26"/>
    </row>
    <row r="266" spans="3:4">
      <c r="C266" s="26"/>
      <c r="D266" s="26"/>
    </row>
    <row r="267" spans="3:4">
      <c r="C267" s="26"/>
      <c r="D267" s="26"/>
    </row>
    <row r="268" spans="3:4">
      <c r="C268" s="26"/>
      <c r="D268" s="26"/>
    </row>
    <row r="269" spans="3:4">
      <c r="C269" s="26"/>
      <c r="D269" s="26"/>
    </row>
    <row r="270" spans="3:4">
      <c r="C270" s="26"/>
      <c r="D270" s="26"/>
    </row>
    <row r="271" spans="3:4">
      <c r="C271" s="26"/>
      <c r="D271" s="26"/>
    </row>
    <row r="272" spans="3:4">
      <c r="C272" s="26"/>
      <c r="D272" s="26"/>
    </row>
    <row r="273" spans="3:4">
      <c r="C273" s="26"/>
      <c r="D273" s="26"/>
    </row>
    <row r="274" spans="3:4">
      <c r="C274" s="26"/>
      <c r="D274" s="26"/>
    </row>
    <row r="275" spans="3:4">
      <c r="C275" s="26"/>
      <c r="D275" s="26"/>
    </row>
    <row r="276" spans="3:4">
      <c r="C276" s="26"/>
      <c r="D276" s="26"/>
    </row>
    <row r="277" spans="3:4">
      <c r="C277" s="26"/>
      <c r="D277" s="26"/>
    </row>
    <row r="278" spans="3:4">
      <c r="C278" s="26"/>
      <c r="D278" s="26"/>
    </row>
    <row r="279" spans="3:4">
      <c r="C279" s="26"/>
      <c r="D279" s="26"/>
    </row>
    <row r="280" spans="3:4">
      <c r="C280" s="26"/>
      <c r="D280" s="26"/>
    </row>
    <row r="281" spans="3:4">
      <c r="C281" s="26"/>
      <c r="D281" s="26"/>
    </row>
    <row r="282" spans="3:4">
      <c r="C282" s="26"/>
      <c r="D282" s="26"/>
    </row>
    <row r="283" spans="3:4">
      <c r="C283" s="26"/>
      <c r="D283" s="26"/>
    </row>
    <row r="284" spans="3:4">
      <c r="C284" s="26"/>
      <c r="D284" s="26"/>
    </row>
    <row r="285" spans="3:4">
      <c r="C285" s="26"/>
      <c r="D285" s="26"/>
    </row>
    <row r="286" spans="3:4">
      <c r="C286" s="26"/>
      <c r="D286" s="26"/>
    </row>
    <row r="287" spans="3:4">
      <c r="C287" s="26"/>
      <c r="D287" s="26"/>
    </row>
    <row r="288" spans="3:4">
      <c r="C288" s="26"/>
      <c r="D288" s="26"/>
    </row>
    <row r="289" spans="3:4">
      <c r="C289" s="26"/>
      <c r="D289" s="26"/>
    </row>
    <row r="290" spans="3:4">
      <c r="C290" s="26"/>
      <c r="D290" s="26"/>
    </row>
    <row r="291" spans="3:4">
      <c r="C291" s="26"/>
      <c r="D291" s="26"/>
    </row>
    <row r="292" spans="3:4">
      <c r="C292" s="26"/>
      <c r="D292" s="26"/>
    </row>
    <row r="293" spans="3:4">
      <c r="C293" s="26"/>
      <c r="D293" s="26"/>
    </row>
    <row r="294" spans="3:4">
      <c r="C294" s="26"/>
      <c r="D294" s="26"/>
    </row>
    <row r="295" spans="3:4">
      <c r="C295" s="26"/>
      <c r="D295" s="26"/>
    </row>
    <row r="296" spans="3:4">
      <c r="C296" s="26"/>
      <c r="D296" s="26"/>
    </row>
    <row r="297" spans="3:4">
      <c r="C297" s="26"/>
      <c r="D297" s="26"/>
    </row>
    <row r="298" spans="3:4">
      <c r="C298" s="26"/>
      <c r="D298" s="26"/>
    </row>
    <row r="299" spans="3:4">
      <c r="C299" s="26"/>
      <c r="D299" s="26"/>
    </row>
    <row r="300" spans="3:4">
      <c r="C300" s="26"/>
      <c r="D300" s="26"/>
    </row>
    <row r="301" spans="3:4">
      <c r="C301" s="26"/>
      <c r="D301" s="26"/>
    </row>
    <row r="302" spans="3:4">
      <c r="C302" s="26"/>
      <c r="D302" s="26"/>
    </row>
    <row r="303" spans="3:4">
      <c r="C303" s="26"/>
      <c r="D303" s="26"/>
    </row>
    <row r="304" spans="3:4">
      <c r="C304" s="26"/>
      <c r="D304" s="26"/>
    </row>
    <row r="305" spans="3:4">
      <c r="C305" s="26"/>
      <c r="D305" s="26"/>
    </row>
    <row r="306" spans="3:4">
      <c r="C306" s="26"/>
      <c r="D306" s="26"/>
    </row>
    <row r="307" spans="3:4">
      <c r="C307" s="26"/>
      <c r="D307" s="26"/>
    </row>
    <row r="308" spans="3:4">
      <c r="C308" s="26"/>
      <c r="D308" s="26"/>
    </row>
    <row r="309" spans="3:4">
      <c r="C309" s="26"/>
      <c r="D309" s="26"/>
    </row>
    <row r="310" spans="3:4">
      <c r="C310" s="26"/>
      <c r="D310" s="26"/>
    </row>
    <row r="311" spans="3:4">
      <c r="C311" s="26"/>
      <c r="D311" s="26"/>
    </row>
    <row r="312" spans="3:4">
      <c r="C312" s="26"/>
      <c r="D312" s="26"/>
    </row>
    <row r="313" spans="3:4">
      <c r="C313" s="26"/>
      <c r="D313" s="26"/>
    </row>
    <row r="314" spans="3:4">
      <c r="C314" s="26"/>
      <c r="D314" s="26"/>
    </row>
    <row r="315" spans="3:4">
      <c r="C315" s="26"/>
      <c r="D315" s="26"/>
    </row>
    <row r="316" spans="3:4">
      <c r="C316" s="26"/>
      <c r="D316" s="26"/>
    </row>
    <row r="317" spans="3:4">
      <c r="C317" s="26"/>
      <c r="D317" s="26"/>
    </row>
    <row r="318" spans="3:4">
      <c r="C318" s="26"/>
      <c r="D318" s="26"/>
    </row>
    <row r="319" spans="3:4">
      <c r="C319" s="26"/>
      <c r="D319" s="26"/>
    </row>
    <row r="320" spans="3:4">
      <c r="C320" s="26"/>
      <c r="D320" s="26"/>
    </row>
    <row r="321" spans="3:4">
      <c r="C321" s="26"/>
      <c r="D321" s="26"/>
    </row>
    <row r="322" spans="3:4">
      <c r="C322" s="26"/>
      <c r="D322" s="26"/>
    </row>
    <row r="323" spans="3:4">
      <c r="C323" s="26"/>
      <c r="D323" s="26"/>
    </row>
    <row r="324" spans="3:4">
      <c r="C324" s="26"/>
      <c r="D324" s="26"/>
    </row>
    <row r="325" spans="3:4">
      <c r="C325" s="26"/>
      <c r="D325" s="26"/>
    </row>
    <row r="326" spans="3:4">
      <c r="C326" s="26"/>
      <c r="D326" s="26"/>
    </row>
    <row r="327" spans="3:4">
      <c r="C327" s="26"/>
      <c r="D327" s="26"/>
    </row>
    <row r="328" spans="3:4">
      <c r="C328" s="26"/>
      <c r="D328" s="26"/>
    </row>
    <row r="329" spans="3:4">
      <c r="C329" s="26"/>
      <c r="D329" s="26"/>
    </row>
    <row r="330" spans="3:4">
      <c r="C330" s="26"/>
      <c r="D330" s="26"/>
    </row>
    <row r="331" spans="3:4">
      <c r="C331" s="26"/>
      <c r="D331" s="26"/>
    </row>
    <row r="332" spans="3:4">
      <c r="C332" s="26"/>
      <c r="D332" s="26"/>
    </row>
    <row r="333" spans="3:4">
      <c r="C333" s="26"/>
      <c r="D333" s="26"/>
    </row>
    <row r="334" spans="3:4">
      <c r="C334" s="26"/>
      <c r="D334" s="26"/>
    </row>
    <row r="335" spans="3:4">
      <c r="C335" s="26"/>
      <c r="D335" s="26"/>
    </row>
    <row r="336" spans="3:4">
      <c r="C336" s="26"/>
      <c r="D336" s="26"/>
    </row>
    <row r="337" spans="3:4">
      <c r="C337" s="26"/>
      <c r="D337" s="26"/>
    </row>
    <row r="338" spans="3:4">
      <c r="C338" s="26"/>
      <c r="D338" s="26"/>
    </row>
    <row r="339" spans="3:4">
      <c r="C339" s="26"/>
      <c r="D339" s="26"/>
    </row>
    <row r="340" spans="3:4">
      <c r="C340" s="26"/>
      <c r="D340" s="26"/>
    </row>
    <row r="341" spans="3:4">
      <c r="C341" s="26"/>
      <c r="D341" s="26"/>
    </row>
  </sheetData>
  <sortState xmlns:xlrd2="http://schemas.microsoft.com/office/spreadsheetml/2017/richdata2" ref="A21:AH115">
    <sortCondition ref="C21:C115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G95"/>
  <sheetViews>
    <sheetView workbookViewId="0">
      <selection activeCell="C8" sqref="C8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9" width="9.85546875" customWidth="1"/>
  </cols>
  <sheetData>
    <row r="1" spans="1:20" ht="20.25">
      <c r="A1" s="1" t="s">
        <v>32</v>
      </c>
      <c r="C1" s="15" t="s">
        <v>83</v>
      </c>
    </row>
    <row r="2" spans="1:20">
      <c r="A2" t="s">
        <v>28</v>
      </c>
    </row>
    <row r="4" spans="1:20">
      <c r="A4" s="8" t="s">
        <v>0</v>
      </c>
      <c r="C4" s="12" t="s">
        <v>14</v>
      </c>
      <c r="D4" s="13" t="s">
        <v>14</v>
      </c>
    </row>
    <row r="6" spans="1:20">
      <c r="A6" s="8" t="s">
        <v>1</v>
      </c>
    </row>
    <row r="7" spans="1:20">
      <c r="A7" t="s">
        <v>2</v>
      </c>
      <c r="C7" s="11">
        <v>45887.472000000002</v>
      </c>
    </row>
    <row r="8" spans="1:20">
      <c r="A8" t="s">
        <v>3</v>
      </c>
      <c r="C8">
        <v>1.2262</v>
      </c>
      <c r="D8">
        <f>C8/2</f>
        <v>0.61309999999999998</v>
      </c>
    </row>
    <row r="9" spans="1:20">
      <c r="S9" t="s">
        <v>81</v>
      </c>
      <c r="T9" s="11">
        <v>45887.472000000002</v>
      </c>
    </row>
    <row r="10" spans="1:20" ht="13.5" thickBot="1">
      <c r="C10" s="7" t="s">
        <v>23</v>
      </c>
      <c r="D10" s="7" t="s">
        <v>24</v>
      </c>
      <c r="S10" t="s">
        <v>79</v>
      </c>
      <c r="T10">
        <v>1.2262</v>
      </c>
    </row>
    <row r="11" spans="1:20">
      <c r="A11" t="s">
        <v>16</v>
      </c>
      <c r="C11">
        <f>INTERCEPT(G21:G993,$F21:$F993)</f>
        <v>6.3107889711525422E-2</v>
      </c>
      <c r="D11" s="6"/>
    </row>
    <row r="12" spans="1:20">
      <c r="A12" t="s">
        <v>17</v>
      </c>
      <c r="C12">
        <f>SLOPE(G21:G993,$F21:$F993)</f>
        <v>-3.3108360137927932E-5</v>
      </c>
      <c r="D12" s="6"/>
    </row>
    <row r="13" spans="1:20">
      <c r="A13" t="s">
        <v>22</v>
      </c>
      <c r="C13" s="6" t="s">
        <v>14</v>
      </c>
      <c r="D13" s="6"/>
    </row>
    <row r="14" spans="1:20">
      <c r="A14" t="s">
        <v>27</v>
      </c>
      <c r="C14">
        <f>SUM(R21:R94)</f>
        <v>1.02646867627882</v>
      </c>
    </row>
    <row r="15" spans="1:20">
      <c r="A15" s="3" t="s">
        <v>18</v>
      </c>
      <c r="C15">
        <f>+$C7+C11</f>
        <v>45887.535107889715</v>
      </c>
    </row>
    <row r="16" spans="1:20">
      <c r="A16" s="8" t="s">
        <v>4</v>
      </c>
      <c r="C16">
        <f>+$C8+C12</f>
        <v>1.226166891639862</v>
      </c>
    </row>
    <row r="17" spans="1:33" ht="13.5" thickBot="1"/>
    <row r="18" spans="1:33">
      <c r="A18" s="8" t="s">
        <v>5</v>
      </c>
      <c r="C18" s="4">
        <f>+C15</f>
        <v>45887.535107889715</v>
      </c>
      <c r="D18" s="5">
        <f>+C16</f>
        <v>1.226166891639862</v>
      </c>
    </row>
    <row r="19" spans="1:33" ht="13.5" thickTop="1"/>
    <row r="20" spans="1:33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19</v>
      </c>
      <c r="J20" s="10" t="s">
        <v>20</v>
      </c>
      <c r="K20" s="10" t="s">
        <v>21</v>
      </c>
      <c r="L20" s="10" t="s">
        <v>29</v>
      </c>
      <c r="M20" s="10" t="s">
        <v>30</v>
      </c>
      <c r="N20" s="10" t="s">
        <v>31</v>
      </c>
      <c r="O20" s="10" t="s">
        <v>26</v>
      </c>
      <c r="P20" s="9" t="s">
        <v>25</v>
      </c>
      <c r="Q20" s="7" t="s">
        <v>15</v>
      </c>
      <c r="R20" s="6"/>
      <c r="S20" s="6" t="s">
        <v>80</v>
      </c>
    </row>
    <row r="21" spans="1:33">
      <c r="A21" t="s">
        <v>34</v>
      </c>
      <c r="C21" s="11">
        <v>45887.472000000002</v>
      </c>
      <c r="D21" s="6"/>
      <c r="E21">
        <f>+(C21-C$7)/C$8</f>
        <v>0</v>
      </c>
      <c r="F21">
        <f t="shared" ref="F21:F85" si="0">ROUND(2*E21,0)/2</f>
        <v>0</v>
      </c>
      <c r="G21">
        <f>+C21-(C$7+F21*C$8)</f>
        <v>0</v>
      </c>
      <c r="H21">
        <f t="shared" ref="H21:H85" si="1">+G21</f>
        <v>0</v>
      </c>
      <c r="O21">
        <f>+C$11+C$12*$F21</f>
        <v>6.3107889711525422E-2</v>
      </c>
      <c r="Q21" s="2">
        <f>+C21-15018.5</f>
        <v>30868.972000000002</v>
      </c>
      <c r="R21">
        <f>+(O21-G21)^2</f>
        <v>3.9826057438420558E-3</v>
      </c>
    </row>
    <row r="22" spans="1:33">
      <c r="A22" t="s">
        <v>34</v>
      </c>
      <c r="C22" s="11">
        <v>45887.472000000002</v>
      </c>
      <c r="D22" s="6"/>
      <c r="E22">
        <f t="shared" ref="E22:E85" si="2">+(C22-C$7)/C$8</f>
        <v>0</v>
      </c>
      <c r="F22">
        <f t="shared" si="0"/>
        <v>0</v>
      </c>
      <c r="G22">
        <f t="shared" ref="G22:G85" si="3">+C22-(C$7+F22*C$8)</f>
        <v>0</v>
      </c>
      <c r="H22">
        <f t="shared" si="1"/>
        <v>0</v>
      </c>
      <c r="O22">
        <f t="shared" ref="O22:O85" si="4">+C$11+C$12*$F22</f>
        <v>6.3107889711525422E-2</v>
      </c>
      <c r="Q22" s="2">
        <f t="shared" ref="Q22:Q85" si="5">+C22-15018.5</f>
        <v>30868.972000000002</v>
      </c>
      <c r="R22">
        <f t="shared" ref="R22:R85" si="6">+(O22-G22)^2</f>
        <v>3.9826057438420558E-3</v>
      </c>
      <c r="S22">
        <v>0</v>
      </c>
      <c r="T22">
        <v>0</v>
      </c>
      <c r="U22">
        <f t="shared" ref="U22:U29" si="7">+T22/T$10</f>
        <v>0</v>
      </c>
      <c r="V22">
        <f t="shared" ref="V22:V34" si="8">ROUND(U22,0)</f>
        <v>0</v>
      </c>
      <c r="W22">
        <f>+T$9+S22*T$10</f>
        <v>45887.472000000002</v>
      </c>
      <c r="X22">
        <f>+C22-W22</f>
        <v>0</v>
      </c>
      <c r="AC22">
        <v>10</v>
      </c>
      <c r="AE22" t="s">
        <v>33</v>
      </c>
      <c r="AG22" t="s">
        <v>35</v>
      </c>
    </row>
    <row r="23" spans="1:33">
      <c r="A23" t="s">
        <v>34</v>
      </c>
      <c r="C23" s="11">
        <v>45892.37</v>
      </c>
      <c r="D23" s="6"/>
      <c r="E23">
        <f t="shared" si="2"/>
        <v>3.9944544120054215</v>
      </c>
      <c r="F23">
        <f t="shared" si="0"/>
        <v>4</v>
      </c>
      <c r="G23">
        <f t="shared" si="3"/>
        <v>-6.7999999955645762E-3</v>
      </c>
      <c r="H23">
        <f t="shared" si="1"/>
        <v>-6.7999999955645762E-3</v>
      </c>
      <c r="O23">
        <f t="shared" si="4"/>
        <v>6.2975456270973715E-2</v>
      </c>
      <c r="Q23" s="2">
        <f t="shared" si="5"/>
        <v>30873.870000000003</v>
      </c>
      <c r="R23">
        <f t="shared" si="6"/>
        <v>4.8686142972035979E-3</v>
      </c>
      <c r="S23">
        <f>+S22+V23</f>
        <v>4</v>
      </c>
      <c r="T23">
        <f>+C23-C22</f>
        <v>4.8980000000010477</v>
      </c>
      <c r="U23">
        <f t="shared" si="7"/>
        <v>3.9944544120054215</v>
      </c>
      <c r="V23">
        <f t="shared" si="8"/>
        <v>4</v>
      </c>
      <c r="W23">
        <f t="shared" ref="W23:W35" si="9">+T$9+S23*T$10</f>
        <v>45892.376799999998</v>
      </c>
      <c r="X23">
        <f t="shared" ref="X23:X35" si="10">+C23-W23</f>
        <v>-6.7999999955645762E-3</v>
      </c>
      <c r="AC23">
        <v>11</v>
      </c>
      <c r="AE23" t="s">
        <v>36</v>
      </c>
      <c r="AG23" t="s">
        <v>35</v>
      </c>
    </row>
    <row r="24" spans="1:33">
      <c r="A24" t="s">
        <v>34</v>
      </c>
      <c r="C24" s="11">
        <v>45892.375</v>
      </c>
      <c r="D24" s="6"/>
      <c r="E24">
        <f t="shared" si="2"/>
        <v>3.9985320502352213</v>
      </c>
      <c r="F24">
        <f t="shared" si="0"/>
        <v>4</v>
      </c>
      <c r="G24">
        <f t="shared" si="3"/>
        <v>-1.799999998183921E-3</v>
      </c>
      <c r="H24">
        <f t="shared" si="1"/>
        <v>-1.799999998183921E-3</v>
      </c>
      <c r="O24">
        <f t="shared" si="4"/>
        <v>6.2975456270973715E-2</v>
      </c>
      <c r="Q24" s="2">
        <f t="shared" si="5"/>
        <v>30873.875</v>
      </c>
      <c r="R24">
        <f t="shared" si="6"/>
        <v>4.1958597348775535E-3</v>
      </c>
      <c r="S24">
        <f t="shared" ref="S24:S35" si="11">+S23+V24</f>
        <v>4</v>
      </c>
      <c r="T24">
        <f t="shared" ref="T24:T87" si="12">+C24-C23</f>
        <v>4.9999999973806553E-3</v>
      </c>
      <c r="U24">
        <f t="shared" si="7"/>
        <v>4.077638229799915E-3</v>
      </c>
      <c r="V24">
        <f t="shared" si="8"/>
        <v>0</v>
      </c>
      <c r="W24">
        <f t="shared" si="9"/>
        <v>45892.376799999998</v>
      </c>
      <c r="X24">
        <f t="shared" si="10"/>
        <v>-1.799999998183921E-3</v>
      </c>
      <c r="AC24">
        <v>11</v>
      </c>
      <c r="AE24" t="s">
        <v>33</v>
      </c>
      <c r="AG24" t="s">
        <v>35</v>
      </c>
    </row>
    <row r="25" spans="1:33">
      <c r="A25" t="s">
        <v>34</v>
      </c>
      <c r="C25" s="11">
        <v>45898.504999999997</v>
      </c>
      <c r="D25" s="6"/>
      <c r="E25">
        <f t="shared" si="2"/>
        <v>8.997716522586698</v>
      </c>
      <c r="F25">
        <f t="shared" si="0"/>
        <v>9</v>
      </c>
      <c r="G25">
        <f t="shared" si="3"/>
        <v>-2.8000000020256266E-3</v>
      </c>
      <c r="H25">
        <f t="shared" si="1"/>
        <v>-2.8000000020256266E-3</v>
      </c>
      <c r="O25">
        <f t="shared" si="4"/>
        <v>6.280991447028407E-2</v>
      </c>
      <c r="Q25" s="2">
        <f t="shared" si="5"/>
        <v>30880.004999999997</v>
      </c>
      <c r="R25">
        <f t="shared" si="6"/>
        <v>4.3046608770637932E-3</v>
      </c>
      <c r="S25">
        <f t="shared" si="11"/>
        <v>9</v>
      </c>
      <c r="T25">
        <f t="shared" si="12"/>
        <v>6.1299999999973807</v>
      </c>
      <c r="U25">
        <f t="shared" si="7"/>
        <v>4.9991844723514767</v>
      </c>
      <c r="V25">
        <f t="shared" si="8"/>
        <v>5</v>
      </c>
      <c r="W25">
        <f t="shared" si="9"/>
        <v>45898.507799999999</v>
      </c>
      <c r="X25">
        <f t="shared" si="10"/>
        <v>-2.8000000020256266E-3</v>
      </c>
      <c r="AC25">
        <v>8</v>
      </c>
      <c r="AE25" t="s">
        <v>36</v>
      </c>
      <c r="AG25" t="s">
        <v>35</v>
      </c>
    </row>
    <row r="26" spans="1:33">
      <c r="A26" t="s">
        <v>34</v>
      </c>
      <c r="C26" s="11">
        <v>45898.504999999997</v>
      </c>
      <c r="D26" s="6"/>
      <c r="E26">
        <f t="shared" si="2"/>
        <v>8.997716522586698</v>
      </c>
      <c r="F26">
        <f t="shared" si="0"/>
        <v>9</v>
      </c>
      <c r="G26">
        <f t="shared" si="3"/>
        <v>-2.8000000020256266E-3</v>
      </c>
      <c r="H26">
        <f t="shared" si="1"/>
        <v>-2.8000000020256266E-3</v>
      </c>
      <c r="O26">
        <f t="shared" si="4"/>
        <v>6.280991447028407E-2</v>
      </c>
      <c r="Q26" s="2">
        <f t="shared" si="5"/>
        <v>30880.004999999997</v>
      </c>
      <c r="R26">
        <f t="shared" si="6"/>
        <v>4.3046608770637932E-3</v>
      </c>
      <c r="S26">
        <f t="shared" si="11"/>
        <v>9</v>
      </c>
      <c r="T26">
        <f t="shared" si="12"/>
        <v>0</v>
      </c>
      <c r="U26">
        <f t="shared" si="7"/>
        <v>0</v>
      </c>
      <c r="V26">
        <f t="shared" si="8"/>
        <v>0</v>
      </c>
      <c r="W26">
        <f t="shared" si="9"/>
        <v>45898.507799999999</v>
      </c>
      <c r="X26">
        <f t="shared" si="10"/>
        <v>-2.8000000020256266E-3</v>
      </c>
      <c r="AC26">
        <v>9</v>
      </c>
      <c r="AE26" t="s">
        <v>33</v>
      </c>
      <c r="AG26" t="s">
        <v>35</v>
      </c>
    </row>
    <row r="27" spans="1:33">
      <c r="A27" t="s">
        <v>34</v>
      </c>
      <c r="C27" s="11">
        <v>45914.442000000003</v>
      </c>
      <c r="D27" s="6"/>
      <c r="E27">
        <f t="shared" si="2"/>
        <v>21.994780623064074</v>
      </c>
      <c r="F27">
        <f t="shared" si="0"/>
        <v>22</v>
      </c>
      <c r="G27">
        <f t="shared" si="3"/>
        <v>-6.3999999983934686E-3</v>
      </c>
      <c r="H27">
        <f t="shared" si="1"/>
        <v>-6.3999999983934686E-3</v>
      </c>
      <c r="O27">
        <f t="shared" si="4"/>
        <v>6.237950578849101E-2</v>
      </c>
      <c r="Q27" s="2">
        <f t="shared" si="5"/>
        <v>30895.942000000003</v>
      </c>
      <c r="R27">
        <f t="shared" si="6"/>
        <v>4.7306204162880757E-3</v>
      </c>
      <c r="S27">
        <f t="shared" si="11"/>
        <v>22</v>
      </c>
      <c r="T27">
        <f t="shared" si="12"/>
        <v>15.937000000005355</v>
      </c>
      <c r="U27">
        <f t="shared" si="7"/>
        <v>12.997064100477374</v>
      </c>
      <c r="V27">
        <f t="shared" si="8"/>
        <v>13</v>
      </c>
      <c r="W27">
        <f t="shared" si="9"/>
        <v>45914.448400000001</v>
      </c>
      <c r="X27">
        <f t="shared" si="10"/>
        <v>-6.3999999983934686E-3</v>
      </c>
      <c r="AC27">
        <v>17</v>
      </c>
      <c r="AE27" t="s">
        <v>36</v>
      </c>
      <c r="AG27" t="s">
        <v>35</v>
      </c>
    </row>
    <row r="28" spans="1:33">
      <c r="A28" t="s">
        <v>34</v>
      </c>
      <c r="C28" s="11">
        <v>45919.351999999999</v>
      </c>
      <c r="D28" s="6"/>
      <c r="E28">
        <f t="shared" si="2"/>
        <v>25.999021366822202</v>
      </c>
      <c r="F28">
        <f t="shared" si="0"/>
        <v>26</v>
      </c>
      <c r="G28">
        <f t="shared" si="3"/>
        <v>-1.2000000060652383E-3</v>
      </c>
      <c r="H28">
        <f t="shared" si="1"/>
        <v>-1.2000000060652383E-3</v>
      </c>
      <c r="O28">
        <f t="shared" si="4"/>
        <v>6.2247072347939296E-2</v>
      </c>
      <c r="Q28" s="2">
        <f t="shared" si="5"/>
        <v>30900.851999999999</v>
      </c>
      <c r="R28">
        <f t="shared" si="6"/>
        <v>4.0255309902942869E-3</v>
      </c>
      <c r="S28">
        <f t="shared" si="11"/>
        <v>26</v>
      </c>
      <c r="T28">
        <f t="shared" si="12"/>
        <v>4.9099999999962165</v>
      </c>
      <c r="U28">
        <f t="shared" si="7"/>
        <v>4.0042407437581282</v>
      </c>
      <c r="V28">
        <f t="shared" si="8"/>
        <v>4</v>
      </c>
      <c r="W28">
        <f t="shared" si="9"/>
        <v>45919.353200000005</v>
      </c>
      <c r="X28">
        <f t="shared" si="10"/>
        <v>-1.2000000060652383E-3</v>
      </c>
      <c r="AC28">
        <v>10</v>
      </c>
      <c r="AE28" t="s">
        <v>33</v>
      </c>
      <c r="AG28" t="s">
        <v>35</v>
      </c>
    </row>
    <row r="29" spans="1:33">
      <c r="A29" t="s">
        <v>34</v>
      </c>
      <c r="C29" s="11">
        <v>45920.576000000001</v>
      </c>
      <c r="D29" s="6"/>
      <c r="E29">
        <f t="shared" si="2"/>
        <v>26.997227206001764</v>
      </c>
      <c r="F29">
        <f t="shared" si="0"/>
        <v>27</v>
      </c>
      <c r="G29">
        <f t="shared" si="3"/>
        <v>-3.4000000014202669E-3</v>
      </c>
      <c r="H29">
        <f t="shared" si="1"/>
        <v>-3.4000000014202669E-3</v>
      </c>
      <c r="O29">
        <f t="shared" si="4"/>
        <v>6.2213963987801366E-2</v>
      </c>
      <c r="Q29" s="2">
        <f t="shared" si="5"/>
        <v>30902.076000000001</v>
      </c>
      <c r="R29">
        <f t="shared" si="6"/>
        <v>4.3051922703788732E-3</v>
      </c>
      <c r="S29">
        <f t="shared" si="11"/>
        <v>27</v>
      </c>
      <c r="T29">
        <f t="shared" si="12"/>
        <v>1.2240000000019791</v>
      </c>
      <c r="U29">
        <f t="shared" si="7"/>
        <v>0.99820583917956218</v>
      </c>
      <c r="V29">
        <f t="shared" si="8"/>
        <v>1</v>
      </c>
      <c r="W29">
        <f t="shared" si="9"/>
        <v>45920.579400000002</v>
      </c>
      <c r="X29">
        <f t="shared" si="10"/>
        <v>-3.4000000014202669E-3</v>
      </c>
      <c r="AC29">
        <v>16</v>
      </c>
      <c r="AE29" t="s">
        <v>33</v>
      </c>
      <c r="AG29" t="s">
        <v>35</v>
      </c>
    </row>
    <row r="30" spans="1:33">
      <c r="A30" t="s">
        <v>34</v>
      </c>
      <c r="C30" s="11">
        <v>45931.606</v>
      </c>
      <c r="D30" s="6"/>
      <c r="E30">
        <f t="shared" si="2"/>
        <v>35.992497145651768</v>
      </c>
      <c r="F30">
        <f t="shared" si="0"/>
        <v>36</v>
      </c>
      <c r="G30">
        <f t="shared" si="3"/>
        <v>-9.2000000004190952E-3</v>
      </c>
      <c r="H30">
        <f t="shared" si="1"/>
        <v>-9.2000000004190952E-3</v>
      </c>
      <c r="O30">
        <f t="shared" si="4"/>
        <v>6.1915988746560013E-2</v>
      </c>
      <c r="Q30" s="2">
        <f t="shared" si="5"/>
        <v>30913.106</v>
      </c>
      <c r="R30">
        <f t="shared" si="6"/>
        <v>5.0574838554604592E-3</v>
      </c>
      <c r="S30">
        <f t="shared" si="11"/>
        <v>36</v>
      </c>
      <c r="T30">
        <f t="shared" si="12"/>
        <v>11.029999999998836</v>
      </c>
      <c r="U30">
        <f t="shared" ref="U30:U37" si="13">+T30/T$10</f>
        <v>8.9952699396500044</v>
      </c>
      <c r="V30">
        <f t="shared" si="8"/>
        <v>9</v>
      </c>
      <c r="W30">
        <f t="shared" si="9"/>
        <v>45931.6152</v>
      </c>
      <c r="X30">
        <f t="shared" si="10"/>
        <v>-9.2000000004190952E-3</v>
      </c>
      <c r="AC30">
        <v>5</v>
      </c>
      <c r="AE30" t="s">
        <v>33</v>
      </c>
      <c r="AG30" t="s">
        <v>35</v>
      </c>
    </row>
    <row r="31" spans="1:33">
      <c r="A31" t="s">
        <v>34</v>
      </c>
      <c r="C31" s="11">
        <v>45941.428</v>
      </c>
      <c r="D31" s="6"/>
      <c r="E31">
        <f t="shared" si="2"/>
        <v>44.002609688467061</v>
      </c>
      <c r="F31">
        <f t="shared" si="0"/>
        <v>44</v>
      </c>
      <c r="G31">
        <f t="shared" si="3"/>
        <v>3.1999999991967343E-3</v>
      </c>
      <c r="H31">
        <f t="shared" si="1"/>
        <v>3.1999999991967343E-3</v>
      </c>
      <c r="O31">
        <f t="shared" si="4"/>
        <v>6.1651121865456592E-2</v>
      </c>
      <c r="Q31" s="2">
        <f t="shared" si="5"/>
        <v>30922.928</v>
      </c>
      <c r="R31">
        <f t="shared" si="6"/>
        <v>3.4165336474243613E-3</v>
      </c>
      <c r="S31">
        <f t="shared" si="11"/>
        <v>44</v>
      </c>
      <c r="T31">
        <f t="shared" si="12"/>
        <v>9.8220000000001164</v>
      </c>
      <c r="U31">
        <f t="shared" si="13"/>
        <v>8.0101125428152962</v>
      </c>
      <c r="V31">
        <f t="shared" si="8"/>
        <v>8</v>
      </c>
      <c r="W31">
        <f t="shared" si="9"/>
        <v>45941.424800000001</v>
      </c>
      <c r="X31">
        <f t="shared" si="10"/>
        <v>3.1999999991967343E-3</v>
      </c>
      <c r="AC31">
        <v>14</v>
      </c>
      <c r="AE31" t="s">
        <v>33</v>
      </c>
      <c r="AG31" t="s">
        <v>35</v>
      </c>
    </row>
    <row r="32" spans="1:33">
      <c r="A32" t="s">
        <v>37</v>
      </c>
      <c r="C32" s="11">
        <v>45946.332000000002</v>
      </c>
      <c r="D32" s="6"/>
      <c r="E32">
        <f t="shared" si="2"/>
        <v>48.001957266351809</v>
      </c>
      <c r="F32">
        <f t="shared" si="0"/>
        <v>48</v>
      </c>
      <c r="G32">
        <f t="shared" si="3"/>
        <v>2.3999999975785613E-3</v>
      </c>
      <c r="H32">
        <f t="shared" si="1"/>
        <v>2.3999999975785613E-3</v>
      </c>
      <c r="O32">
        <f t="shared" si="4"/>
        <v>6.1518688424904884E-2</v>
      </c>
      <c r="Q32" s="2">
        <f t="shared" si="5"/>
        <v>30927.832000000002</v>
      </c>
      <c r="R32">
        <f t="shared" si="6"/>
        <v>3.4950193213672872E-3</v>
      </c>
      <c r="S32">
        <f t="shared" si="11"/>
        <v>48</v>
      </c>
      <c r="T32">
        <f t="shared" si="12"/>
        <v>4.9040000000022701</v>
      </c>
      <c r="U32">
        <f t="shared" si="13"/>
        <v>3.9993475778847416</v>
      </c>
      <c r="V32">
        <f t="shared" si="8"/>
        <v>4</v>
      </c>
      <c r="W32">
        <f t="shared" si="9"/>
        <v>45946.329600000005</v>
      </c>
      <c r="X32">
        <f t="shared" si="10"/>
        <v>2.3999999975785613E-3</v>
      </c>
      <c r="AC32">
        <v>8</v>
      </c>
      <c r="AE32" t="s">
        <v>33</v>
      </c>
      <c r="AG32" t="s">
        <v>35</v>
      </c>
    </row>
    <row r="33" spans="1:33">
      <c r="A33" t="s">
        <v>37</v>
      </c>
      <c r="C33" s="11">
        <v>45957.362000000001</v>
      </c>
      <c r="D33" s="6"/>
      <c r="E33">
        <f t="shared" si="2"/>
        <v>56.99722720600181</v>
      </c>
      <c r="F33">
        <f t="shared" si="0"/>
        <v>57</v>
      </c>
      <c r="G33">
        <f t="shared" si="3"/>
        <v>-3.4000000014202669E-3</v>
      </c>
      <c r="H33">
        <f t="shared" si="1"/>
        <v>-3.4000000014202669E-3</v>
      </c>
      <c r="O33">
        <f t="shared" si="4"/>
        <v>6.1220713183663532E-2</v>
      </c>
      <c r="Q33" s="2">
        <f t="shared" si="5"/>
        <v>30938.862000000001</v>
      </c>
      <c r="R33">
        <f t="shared" si="6"/>
        <v>4.1758365725488638E-3</v>
      </c>
      <c r="S33">
        <f t="shared" si="11"/>
        <v>57</v>
      </c>
      <c r="T33">
        <f t="shared" si="12"/>
        <v>11.029999999998836</v>
      </c>
      <c r="U33">
        <f t="shared" si="13"/>
        <v>8.9952699396500044</v>
      </c>
      <c r="V33">
        <f t="shared" si="8"/>
        <v>9</v>
      </c>
      <c r="W33">
        <f t="shared" si="9"/>
        <v>45957.365400000002</v>
      </c>
      <c r="X33">
        <f t="shared" si="10"/>
        <v>-3.4000000014202669E-3</v>
      </c>
      <c r="AC33">
        <v>6</v>
      </c>
      <c r="AE33" t="s">
        <v>33</v>
      </c>
      <c r="AG33" t="s">
        <v>35</v>
      </c>
    </row>
    <row r="34" spans="1:33">
      <c r="A34" t="s">
        <v>37</v>
      </c>
      <c r="C34" s="11">
        <v>45995.387000000002</v>
      </c>
      <c r="D34" s="6"/>
      <c r="E34">
        <f t="shared" si="2"/>
        <v>88.007665959876761</v>
      </c>
      <c r="F34">
        <f t="shared" si="0"/>
        <v>88</v>
      </c>
      <c r="G34">
        <f t="shared" si="3"/>
        <v>9.4000000026426278E-3</v>
      </c>
      <c r="H34">
        <f t="shared" si="1"/>
        <v>9.4000000026426278E-3</v>
      </c>
      <c r="O34">
        <f t="shared" si="4"/>
        <v>6.0194354019387761E-2</v>
      </c>
      <c r="Q34" s="2">
        <f t="shared" si="5"/>
        <v>30976.887000000002</v>
      </c>
      <c r="R34">
        <f t="shared" si="6"/>
        <v>2.5800663999784325E-3</v>
      </c>
      <c r="S34">
        <f t="shared" si="11"/>
        <v>88</v>
      </c>
      <c r="T34">
        <f t="shared" si="12"/>
        <v>38.025000000001455</v>
      </c>
      <c r="U34">
        <f t="shared" si="13"/>
        <v>31.010438753874944</v>
      </c>
      <c r="V34">
        <f t="shared" si="8"/>
        <v>31</v>
      </c>
      <c r="W34">
        <f t="shared" si="9"/>
        <v>45995.3776</v>
      </c>
      <c r="X34">
        <f t="shared" si="10"/>
        <v>9.4000000026426278E-3</v>
      </c>
      <c r="AC34">
        <v>17</v>
      </c>
      <c r="AE34" t="s">
        <v>33</v>
      </c>
      <c r="AG34" t="s">
        <v>35</v>
      </c>
    </row>
    <row r="35" spans="1:33">
      <c r="A35" t="s">
        <v>37</v>
      </c>
      <c r="C35" s="11">
        <v>46007.646999999997</v>
      </c>
      <c r="D35" s="6"/>
      <c r="E35">
        <f t="shared" si="2"/>
        <v>98.006034904579707</v>
      </c>
      <c r="F35">
        <f t="shared" si="0"/>
        <v>98</v>
      </c>
      <c r="G35">
        <f t="shared" si="3"/>
        <v>7.3999999949592166E-3</v>
      </c>
      <c r="H35">
        <f t="shared" si="1"/>
        <v>7.3999999949592166E-3</v>
      </c>
      <c r="O35">
        <f t="shared" si="4"/>
        <v>5.9863270418008485E-2</v>
      </c>
      <c r="Q35" s="2">
        <f t="shared" si="5"/>
        <v>30989.146999999997</v>
      </c>
      <c r="R35">
        <f t="shared" si="6"/>
        <v>2.752394743481996E-3</v>
      </c>
      <c r="S35">
        <f t="shared" si="11"/>
        <v>98</v>
      </c>
      <c r="T35">
        <f t="shared" si="12"/>
        <v>12.259999999994761</v>
      </c>
      <c r="U35">
        <f t="shared" si="13"/>
        <v>9.9983689447029533</v>
      </c>
      <c r="V35">
        <f>ROUND(U35,0)</f>
        <v>10</v>
      </c>
      <c r="W35">
        <f t="shared" si="9"/>
        <v>46007.639600000002</v>
      </c>
      <c r="X35">
        <f t="shared" si="10"/>
        <v>7.3999999949592166E-3</v>
      </c>
      <c r="AC35">
        <v>6</v>
      </c>
      <c r="AE35" t="s">
        <v>33</v>
      </c>
      <c r="AG35" t="s">
        <v>35</v>
      </c>
    </row>
    <row r="36" spans="1:33">
      <c r="A36" t="s">
        <v>39</v>
      </c>
      <c r="B36" s="6" t="s">
        <v>38</v>
      </c>
      <c r="C36" s="11">
        <v>46008.356</v>
      </c>
      <c r="E36">
        <f t="shared" si="2"/>
        <v>98.584244005870332</v>
      </c>
      <c r="F36">
        <f t="shared" si="0"/>
        <v>98.5</v>
      </c>
      <c r="G36">
        <f t="shared" si="3"/>
        <v>0.10329999999521533</v>
      </c>
      <c r="H36">
        <f t="shared" si="1"/>
        <v>0.10329999999521533</v>
      </c>
      <c r="O36">
        <f t="shared" si="4"/>
        <v>5.9846716237939523E-2</v>
      </c>
      <c r="Q36" s="2">
        <f t="shared" si="5"/>
        <v>30989.856</v>
      </c>
      <c r="R36">
        <f t="shared" si="6"/>
        <v>1.8881878692903295E-3</v>
      </c>
      <c r="T36">
        <f t="shared" si="12"/>
        <v>0.70900000000256114</v>
      </c>
      <c r="U36">
        <f t="shared" si="13"/>
        <v>0.57820910129062242</v>
      </c>
      <c r="AC36">
        <v>10</v>
      </c>
      <c r="AE36" t="s">
        <v>33</v>
      </c>
      <c r="AG36" t="s">
        <v>35</v>
      </c>
    </row>
    <row r="37" spans="1:33">
      <c r="A37" t="s">
        <v>37</v>
      </c>
      <c r="C37" s="11">
        <v>46033.406999999999</v>
      </c>
      <c r="D37" s="6"/>
      <c r="E37">
        <f t="shared" si="2"/>
        <v>119.01402707551597</v>
      </c>
      <c r="F37">
        <f t="shared" si="0"/>
        <v>119</v>
      </c>
      <c r="G37">
        <f t="shared" si="3"/>
        <v>1.7199999994772952E-2</v>
      </c>
      <c r="H37">
        <f t="shared" si="1"/>
        <v>1.7199999994772952E-2</v>
      </c>
      <c r="O37">
        <f t="shared" si="4"/>
        <v>5.9167994855111997E-2</v>
      </c>
      <c r="Q37" s="2">
        <f t="shared" si="5"/>
        <v>31014.906999999999</v>
      </c>
      <c r="R37">
        <f t="shared" si="6"/>
        <v>1.7613125925974445E-3</v>
      </c>
      <c r="T37">
        <f t="shared" si="12"/>
        <v>25.050999999999476</v>
      </c>
      <c r="U37">
        <f t="shared" si="13"/>
        <v>20.429783069645634</v>
      </c>
      <c r="AC37">
        <v>7</v>
      </c>
      <c r="AE37" t="s">
        <v>33</v>
      </c>
      <c r="AG37" t="s">
        <v>35</v>
      </c>
    </row>
    <row r="38" spans="1:33">
      <c r="A38" t="s">
        <v>40</v>
      </c>
      <c r="C38" s="11">
        <v>46039.53</v>
      </c>
      <c r="D38" s="6"/>
      <c r="E38">
        <f t="shared" si="2"/>
        <v>124.00750285434454</v>
      </c>
      <c r="F38">
        <f t="shared" si="0"/>
        <v>124</v>
      </c>
      <c r="G38">
        <f t="shared" si="3"/>
        <v>9.2000000004190952E-3</v>
      </c>
      <c r="H38">
        <f t="shared" si="1"/>
        <v>9.2000000004190952E-3</v>
      </c>
      <c r="O38">
        <f t="shared" si="4"/>
        <v>5.9002453054422359E-2</v>
      </c>
      <c r="Q38" s="2">
        <f t="shared" si="5"/>
        <v>31021.03</v>
      </c>
      <c r="R38">
        <f t="shared" si="6"/>
        <v>2.4802843301961991E-3</v>
      </c>
      <c r="T38">
        <f t="shared" si="12"/>
        <v>6.1229999999995925</v>
      </c>
      <c r="AC38">
        <v>6</v>
      </c>
      <c r="AE38" t="s">
        <v>33</v>
      </c>
      <c r="AG38" t="s">
        <v>35</v>
      </c>
    </row>
    <row r="39" spans="1:33">
      <c r="A39" t="s">
        <v>40</v>
      </c>
      <c r="C39" s="11">
        <v>46054.25</v>
      </c>
      <c r="D39" s="6"/>
      <c r="E39">
        <f t="shared" si="2"/>
        <v>136.01206980916524</v>
      </c>
      <c r="F39">
        <f t="shared" si="0"/>
        <v>136</v>
      </c>
      <c r="G39">
        <f t="shared" si="3"/>
        <v>1.4799999997194391E-2</v>
      </c>
      <c r="H39">
        <f t="shared" si="1"/>
        <v>1.4799999997194391E-2</v>
      </c>
      <c r="O39">
        <f t="shared" si="4"/>
        <v>5.8605152732767223E-2</v>
      </c>
      <c r="Q39" s="2">
        <f t="shared" si="5"/>
        <v>31035.75</v>
      </c>
      <c r="R39">
        <f t="shared" si="6"/>
        <v>1.9188914061868639E-3</v>
      </c>
      <c r="T39">
        <f t="shared" si="12"/>
        <v>14.720000000001164</v>
      </c>
      <c r="AC39">
        <v>6</v>
      </c>
      <c r="AE39" t="s">
        <v>33</v>
      </c>
      <c r="AG39" t="s">
        <v>35</v>
      </c>
    </row>
    <row r="40" spans="1:33">
      <c r="A40" t="s">
        <v>41</v>
      </c>
      <c r="C40" s="11">
        <v>46148.667000000001</v>
      </c>
      <c r="D40" s="6"/>
      <c r="E40">
        <f t="shared" si="2"/>
        <v>213.01174359810776</v>
      </c>
      <c r="F40">
        <f t="shared" si="0"/>
        <v>213</v>
      </c>
      <c r="G40">
        <f t="shared" si="3"/>
        <v>1.4400000000023283E-2</v>
      </c>
      <c r="H40">
        <f t="shared" si="1"/>
        <v>1.4400000000023283E-2</v>
      </c>
      <c r="O40">
        <f t="shared" si="4"/>
        <v>5.6055809002146774E-2</v>
      </c>
      <c r="Q40" s="2">
        <f t="shared" si="5"/>
        <v>31130.167000000001</v>
      </c>
      <c r="R40">
        <f t="shared" si="6"/>
        <v>1.7352064236213925E-3</v>
      </c>
      <c r="T40">
        <f t="shared" si="12"/>
        <v>94.417000000001281</v>
      </c>
      <c r="AC40">
        <v>4</v>
      </c>
      <c r="AE40" t="s">
        <v>33</v>
      </c>
      <c r="AG40" t="s">
        <v>35</v>
      </c>
    </row>
    <row r="41" spans="1:33">
      <c r="A41" t="s">
        <v>41</v>
      </c>
      <c r="C41" s="11">
        <v>46180.55</v>
      </c>
      <c r="D41" s="6"/>
      <c r="E41">
        <f t="shared" si="2"/>
        <v>239.01321154787257</v>
      </c>
      <c r="F41">
        <f t="shared" si="0"/>
        <v>239</v>
      </c>
      <c r="G41">
        <f t="shared" si="3"/>
        <v>1.6199999998207204E-2</v>
      </c>
      <c r="H41">
        <f t="shared" si="1"/>
        <v>1.6199999998207204E-2</v>
      </c>
      <c r="O41">
        <f t="shared" si="4"/>
        <v>5.5194991638560648E-2</v>
      </c>
      <c r="Q41" s="2">
        <f t="shared" si="5"/>
        <v>31162.050000000003</v>
      </c>
      <c r="R41">
        <f t="shared" si="6"/>
        <v>1.520609373031235E-3</v>
      </c>
      <c r="T41">
        <f t="shared" si="12"/>
        <v>31.88300000000163</v>
      </c>
      <c r="AC41">
        <v>6</v>
      </c>
      <c r="AE41" t="s">
        <v>33</v>
      </c>
      <c r="AG41" t="s">
        <v>35</v>
      </c>
    </row>
    <row r="42" spans="1:33">
      <c r="A42" t="s">
        <v>42</v>
      </c>
      <c r="C42" s="11">
        <v>46201.411</v>
      </c>
      <c r="D42" s="6"/>
      <c r="E42">
        <f t="shared" si="2"/>
        <v>256.02593377915389</v>
      </c>
      <c r="F42">
        <f t="shared" si="0"/>
        <v>256</v>
      </c>
      <c r="G42">
        <f t="shared" si="3"/>
        <v>3.1799999997019768E-2</v>
      </c>
      <c r="H42">
        <f t="shared" si="1"/>
        <v>3.1799999997019768E-2</v>
      </c>
      <c r="O42">
        <f t="shared" si="4"/>
        <v>5.4632149516215874E-2</v>
      </c>
      <c r="Q42" s="2">
        <f t="shared" si="5"/>
        <v>31182.911</v>
      </c>
      <c r="R42">
        <f t="shared" si="6"/>
        <v>5.2130705166692696E-4</v>
      </c>
      <c r="T42">
        <f t="shared" si="12"/>
        <v>20.860999999997148</v>
      </c>
      <c r="AC42">
        <v>5</v>
      </c>
      <c r="AE42" t="s">
        <v>33</v>
      </c>
      <c r="AG42" t="s">
        <v>35</v>
      </c>
    </row>
    <row r="43" spans="1:33">
      <c r="A43" t="s">
        <v>42</v>
      </c>
      <c r="C43" s="11">
        <v>46212.442999999999</v>
      </c>
      <c r="D43" s="6"/>
      <c r="E43">
        <f t="shared" si="2"/>
        <v>265.02283477409702</v>
      </c>
      <c r="F43">
        <f t="shared" si="0"/>
        <v>265</v>
      </c>
      <c r="G43">
        <f t="shared" si="3"/>
        <v>2.7999999998428393E-2</v>
      </c>
      <c r="H43">
        <f t="shared" si="1"/>
        <v>2.7999999998428393E-2</v>
      </c>
      <c r="O43">
        <f t="shared" si="4"/>
        <v>5.4334174274974521E-2</v>
      </c>
      <c r="Q43" s="2">
        <f t="shared" si="5"/>
        <v>31193.942999999999</v>
      </c>
      <c r="R43">
        <f t="shared" si="6"/>
        <v>6.9348873482750378E-4</v>
      </c>
      <c r="T43">
        <f t="shared" si="12"/>
        <v>11.031999999999243</v>
      </c>
      <c r="AC43">
        <v>6</v>
      </c>
      <c r="AE43" t="s">
        <v>33</v>
      </c>
      <c r="AG43" t="s">
        <v>35</v>
      </c>
    </row>
    <row r="44" spans="1:33">
      <c r="A44" t="s">
        <v>43</v>
      </c>
      <c r="C44" s="11">
        <v>46299.517999999996</v>
      </c>
      <c r="D44" s="6"/>
      <c r="E44">
        <f t="shared" si="2"/>
        <v>336.03490458326115</v>
      </c>
      <c r="F44">
        <f t="shared" si="0"/>
        <v>336</v>
      </c>
      <c r="G44">
        <f t="shared" si="3"/>
        <v>4.2799999995622784E-2</v>
      </c>
      <c r="H44">
        <f t="shared" si="1"/>
        <v>4.2799999995622784E-2</v>
      </c>
      <c r="O44">
        <f t="shared" si="4"/>
        <v>5.1983480705181634E-2</v>
      </c>
      <c r="Q44" s="2">
        <f t="shared" si="5"/>
        <v>31281.017999999996</v>
      </c>
      <c r="R44">
        <f t="shared" si="6"/>
        <v>8.4336317942839523E-5</v>
      </c>
      <c r="T44">
        <f t="shared" si="12"/>
        <v>87.07499999999709</v>
      </c>
      <c r="AC44">
        <v>11</v>
      </c>
      <c r="AE44" t="s">
        <v>33</v>
      </c>
      <c r="AG44" t="s">
        <v>35</v>
      </c>
    </row>
    <row r="45" spans="1:33">
      <c r="A45" t="s">
        <v>43</v>
      </c>
      <c r="C45" s="11">
        <v>46320.381999999998</v>
      </c>
      <c r="D45" s="6"/>
      <c r="E45">
        <f t="shared" si="2"/>
        <v>353.05007339748511</v>
      </c>
      <c r="F45">
        <f t="shared" si="0"/>
        <v>353</v>
      </c>
      <c r="G45">
        <f t="shared" si="3"/>
        <v>6.1399999998684507E-2</v>
      </c>
      <c r="H45">
        <f t="shared" si="1"/>
        <v>6.1399999998684507E-2</v>
      </c>
      <c r="O45">
        <f t="shared" si="4"/>
        <v>5.1420638582836867E-2</v>
      </c>
      <c r="Q45" s="2">
        <f t="shared" si="5"/>
        <v>31301.881999999998</v>
      </c>
      <c r="R45">
        <f t="shared" si="6"/>
        <v>9.9587654268108611E-5</v>
      </c>
      <c r="T45">
        <f t="shared" si="12"/>
        <v>20.864000000001397</v>
      </c>
      <c r="AC45">
        <v>6</v>
      </c>
      <c r="AE45" t="s">
        <v>33</v>
      </c>
      <c r="AG45" t="s">
        <v>35</v>
      </c>
    </row>
    <row r="46" spans="1:33">
      <c r="A46" t="s">
        <v>43</v>
      </c>
      <c r="C46" s="11">
        <v>46325.296000000002</v>
      </c>
      <c r="D46" s="6"/>
      <c r="E46">
        <f t="shared" si="2"/>
        <v>357.05757625183537</v>
      </c>
      <c r="F46">
        <f t="shared" si="0"/>
        <v>357</v>
      </c>
      <c r="G46">
        <f t="shared" si="3"/>
        <v>7.0599999999103602E-2</v>
      </c>
      <c r="H46">
        <f t="shared" si="1"/>
        <v>7.0599999999103602E-2</v>
      </c>
      <c r="O46">
        <f t="shared" si="4"/>
        <v>5.1288205142285152E-2</v>
      </c>
      <c r="Q46" s="2">
        <f t="shared" si="5"/>
        <v>31306.796000000002</v>
      </c>
      <c r="R46">
        <f t="shared" si="6"/>
        <v>3.7294542059183953E-4</v>
      </c>
      <c r="T46">
        <f t="shared" si="12"/>
        <v>4.9140000000043074</v>
      </c>
      <c r="AC46">
        <v>6</v>
      </c>
      <c r="AE46" t="s">
        <v>33</v>
      </c>
      <c r="AG46" t="s">
        <v>35</v>
      </c>
    </row>
    <row r="47" spans="1:33">
      <c r="A47" t="s">
        <v>43</v>
      </c>
      <c r="C47" s="11">
        <v>46326.500999999997</v>
      </c>
      <c r="E47">
        <f t="shared" si="2"/>
        <v>358.04028706572745</v>
      </c>
      <c r="F47">
        <f t="shared" si="0"/>
        <v>358</v>
      </c>
      <c r="G47">
        <f t="shared" si="3"/>
        <v>4.9399999996239785E-2</v>
      </c>
      <c r="H47">
        <f t="shared" si="1"/>
        <v>4.9399999996239785E-2</v>
      </c>
      <c r="O47">
        <f t="shared" si="4"/>
        <v>5.1255096782147222E-2</v>
      </c>
      <c r="Q47" s="2">
        <f t="shared" si="5"/>
        <v>31308.000999999997</v>
      </c>
      <c r="R47">
        <f t="shared" si="6"/>
        <v>3.4413840850841027E-6</v>
      </c>
      <c r="T47">
        <f t="shared" si="12"/>
        <v>1.2049999999944703</v>
      </c>
      <c r="AC47">
        <v>6</v>
      </c>
      <c r="AE47" t="s">
        <v>33</v>
      </c>
      <c r="AG47" t="s">
        <v>35</v>
      </c>
    </row>
    <row r="48" spans="1:33">
      <c r="A48" t="s">
        <v>43</v>
      </c>
      <c r="C48" s="11">
        <v>46331.400999999998</v>
      </c>
      <c r="E48">
        <f t="shared" si="2"/>
        <v>362.036372533026</v>
      </c>
      <c r="F48">
        <f t="shared" si="0"/>
        <v>362</v>
      </c>
      <c r="G48">
        <f t="shared" si="3"/>
        <v>4.4599999993806705E-2</v>
      </c>
      <c r="H48">
        <f t="shared" si="1"/>
        <v>4.4599999993806705E-2</v>
      </c>
      <c r="O48">
        <f t="shared" si="4"/>
        <v>5.1122663341595515E-2</v>
      </c>
      <c r="Q48" s="2">
        <f t="shared" si="5"/>
        <v>31312.900999999998</v>
      </c>
      <c r="R48">
        <f t="shared" si="6"/>
        <v>4.2545137148587524E-5</v>
      </c>
      <c r="T48">
        <f t="shared" si="12"/>
        <v>4.9000000000014552</v>
      </c>
      <c r="AC48">
        <v>13</v>
      </c>
      <c r="AE48" t="s">
        <v>33</v>
      </c>
      <c r="AG48" t="s">
        <v>35</v>
      </c>
    </row>
    <row r="49" spans="1:33">
      <c r="A49" t="s">
        <v>43</v>
      </c>
      <c r="C49" s="11">
        <v>46332.631999999998</v>
      </c>
      <c r="E49">
        <f t="shared" si="2"/>
        <v>363.04028706572848</v>
      </c>
      <c r="F49">
        <f t="shared" si="0"/>
        <v>363</v>
      </c>
      <c r="G49">
        <f t="shared" si="3"/>
        <v>4.9399999996239785E-2</v>
      </c>
      <c r="H49">
        <f t="shared" si="1"/>
        <v>4.9399999996239785E-2</v>
      </c>
      <c r="O49">
        <f t="shared" si="4"/>
        <v>5.1089554981457584E-2</v>
      </c>
      <c r="Q49" s="2">
        <f t="shared" si="5"/>
        <v>31314.131999999998</v>
      </c>
      <c r="R49">
        <f t="shared" si="6"/>
        <v>2.8545960480743172E-6</v>
      </c>
      <c r="T49">
        <f t="shared" si="12"/>
        <v>1.2309999999997672</v>
      </c>
      <c r="AC49">
        <v>6</v>
      </c>
      <c r="AE49" t="s">
        <v>33</v>
      </c>
      <c r="AG49" t="s">
        <v>35</v>
      </c>
    </row>
    <row r="50" spans="1:33">
      <c r="A50" t="s">
        <v>43</v>
      </c>
      <c r="C50" s="11">
        <v>46342.434000000001</v>
      </c>
      <c r="E50">
        <f t="shared" si="2"/>
        <v>371.03408905561861</v>
      </c>
      <c r="F50">
        <f t="shared" si="0"/>
        <v>371</v>
      </c>
      <c r="G50">
        <f t="shared" si="3"/>
        <v>4.1799999999057036E-2</v>
      </c>
      <c r="H50">
        <f t="shared" si="1"/>
        <v>4.1799999999057036E-2</v>
      </c>
      <c r="O50">
        <f t="shared" si="4"/>
        <v>5.0824688100354162E-2</v>
      </c>
      <c r="Q50" s="2">
        <f t="shared" si="5"/>
        <v>31323.934000000001</v>
      </c>
      <c r="R50">
        <f t="shared" si="6"/>
        <v>8.1444995325693936E-5</v>
      </c>
      <c r="T50">
        <f t="shared" si="12"/>
        <v>9.8020000000033178</v>
      </c>
      <c r="AC50">
        <v>8</v>
      </c>
      <c r="AE50" t="s">
        <v>33</v>
      </c>
      <c r="AG50" t="s">
        <v>35</v>
      </c>
    </row>
    <row r="51" spans="1:33">
      <c r="A51" t="s">
        <v>44</v>
      </c>
      <c r="C51" s="11">
        <v>46412.337</v>
      </c>
      <c r="E51">
        <f t="shared" si="2"/>
        <v>428.04191812102266</v>
      </c>
      <c r="F51">
        <f t="shared" si="0"/>
        <v>428</v>
      </c>
      <c r="G51">
        <f t="shared" si="3"/>
        <v>5.1399999996647239E-2</v>
      </c>
      <c r="H51">
        <f t="shared" si="1"/>
        <v>5.1399999996647239E-2</v>
      </c>
      <c r="O51">
        <f t="shared" si="4"/>
        <v>4.8937511572492265E-2</v>
      </c>
      <c r="Q51" s="2">
        <f t="shared" si="5"/>
        <v>31393.837</v>
      </c>
      <c r="R51">
        <f t="shared" si="6"/>
        <v>6.063849239097246E-6</v>
      </c>
      <c r="T51">
        <f t="shared" si="12"/>
        <v>69.902999999998428</v>
      </c>
      <c r="AC51">
        <v>5</v>
      </c>
      <c r="AE51" t="s">
        <v>33</v>
      </c>
      <c r="AG51" t="s">
        <v>35</v>
      </c>
    </row>
    <row r="52" spans="1:33">
      <c r="A52" t="s">
        <v>44</v>
      </c>
      <c r="C52" s="11">
        <v>46434.419000000002</v>
      </c>
      <c r="E52">
        <f t="shared" si="2"/>
        <v>446.05039960854685</v>
      </c>
      <c r="F52">
        <f t="shared" si="0"/>
        <v>446</v>
      </c>
      <c r="G52">
        <f t="shared" si="3"/>
        <v>6.1800000003131572E-2</v>
      </c>
      <c r="H52">
        <f t="shared" si="1"/>
        <v>6.1800000003131572E-2</v>
      </c>
      <c r="O52">
        <f t="shared" si="4"/>
        <v>4.834156109000956E-2</v>
      </c>
      <c r="Q52" s="2">
        <f t="shared" si="5"/>
        <v>31415.919000000002</v>
      </c>
      <c r="R52">
        <f t="shared" si="6"/>
        <v>1.8112957797823678E-4</v>
      </c>
      <c r="T52">
        <f t="shared" si="12"/>
        <v>22.082000000002154</v>
      </c>
      <c r="AC52">
        <v>11</v>
      </c>
      <c r="AE52" t="s">
        <v>33</v>
      </c>
      <c r="AG52" t="s">
        <v>35</v>
      </c>
    </row>
    <row r="53" spans="1:33">
      <c r="A53" t="s">
        <v>44</v>
      </c>
      <c r="C53" s="11">
        <v>46451.607000000004</v>
      </c>
      <c r="E53">
        <f t="shared" si="2"/>
        <v>460.06768879465181</v>
      </c>
      <c r="F53">
        <f t="shared" si="0"/>
        <v>460</v>
      </c>
      <c r="G53">
        <f t="shared" si="3"/>
        <v>8.2999999998719431E-2</v>
      </c>
      <c r="H53">
        <f t="shared" si="1"/>
        <v>8.2999999998719431E-2</v>
      </c>
      <c r="O53">
        <f t="shared" si="4"/>
        <v>4.7878044048078577E-2</v>
      </c>
      <c r="Q53" s="2">
        <f t="shared" si="5"/>
        <v>31433.107000000004</v>
      </c>
      <c r="R53">
        <f t="shared" si="6"/>
        <v>1.2335517897987564E-3</v>
      </c>
      <c r="T53">
        <f t="shared" si="12"/>
        <v>17.188000000001921</v>
      </c>
      <c r="AC53">
        <v>6</v>
      </c>
      <c r="AE53" t="s">
        <v>33</v>
      </c>
      <c r="AG53" t="s">
        <v>35</v>
      </c>
    </row>
    <row r="54" spans="1:33">
      <c r="A54" t="s">
        <v>45</v>
      </c>
      <c r="C54" s="11">
        <v>46597.525000000001</v>
      </c>
      <c r="E54">
        <f t="shared" si="2"/>
        <v>579.06785190017933</v>
      </c>
      <c r="F54">
        <f t="shared" si="0"/>
        <v>579</v>
      </c>
      <c r="G54">
        <f t="shared" si="3"/>
        <v>8.3200000000942964E-2</v>
      </c>
      <c r="H54">
        <f t="shared" si="1"/>
        <v>8.3200000000942964E-2</v>
      </c>
      <c r="O54">
        <f t="shared" si="4"/>
        <v>4.3938149191665152E-2</v>
      </c>
      <c r="Q54" s="2">
        <f t="shared" si="5"/>
        <v>31579.025000000001</v>
      </c>
      <c r="R54">
        <f t="shared" si="6"/>
        <v>1.5414929289699888E-3</v>
      </c>
      <c r="T54">
        <f t="shared" si="12"/>
        <v>145.91799999999785</v>
      </c>
      <c r="AC54">
        <v>6</v>
      </c>
      <c r="AE54" t="s">
        <v>33</v>
      </c>
      <c r="AG54" t="s">
        <v>35</v>
      </c>
    </row>
    <row r="55" spans="1:33">
      <c r="A55" t="s">
        <v>45</v>
      </c>
      <c r="C55" s="11">
        <v>46613.47</v>
      </c>
      <c r="E55">
        <f t="shared" si="2"/>
        <v>592.0714402218232</v>
      </c>
      <c r="F55">
        <f t="shared" si="0"/>
        <v>592</v>
      </c>
      <c r="G55">
        <f t="shared" si="3"/>
        <v>8.7599999998928979E-2</v>
      </c>
      <c r="H55">
        <f t="shared" si="1"/>
        <v>8.7599999998928979E-2</v>
      </c>
      <c r="O55">
        <f t="shared" si="4"/>
        <v>4.3507740509872085E-2</v>
      </c>
      <c r="Q55" s="2">
        <f t="shared" si="5"/>
        <v>31594.97</v>
      </c>
      <c r="R55">
        <f t="shared" si="6"/>
        <v>1.9441273468503277E-3</v>
      </c>
      <c r="T55">
        <f t="shared" si="12"/>
        <v>15.944999999999709</v>
      </c>
      <c r="AC55">
        <v>10</v>
      </c>
      <c r="AE55" t="s">
        <v>33</v>
      </c>
      <c r="AG55" t="s">
        <v>35</v>
      </c>
    </row>
    <row r="56" spans="1:33">
      <c r="A56" t="s">
        <v>45</v>
      </c>
      <c r="C56" s="11">
        <v>46624.508999999998</v>
      </c>
      <c r="E56">
        <f t="shared" si="2"/>
        <v>601.0740499102892</v>
      </c>
      <c r="F56">
        <f t="shared" si="0"/>
        <v>601</v>
      </c>
      <c r="G56">
        <f t="shared" si="3"/>
        <v>9.0799999998125713E-2</v>
      </c>
      <c r="H56">
        <f t="shared" si="1"/>
        <v>9.0799999998125713E-2</v>
      </c>
      <c r="O56">
        <f t="shared" si="4"/>
        <v>4.320976526863074E-2</v>
      </c>
      <c r="Q56" s="2">
        <f t="shared" si="5"/>
        <v>31606.008999999998</v>
      </c>
      <c r="R56">
        <f t="shared" si="6"/>
        <v>2.2648304416084293E-3</v>
      </c>
      <c r="T56">
        <f t="shared" si="12"/>
        <v>11.038999999997031</v>
      </c>
      <c r="AC56">
        <v>13</v>
      </c>
      <c r="AE56" t="s">
        <v>33</v>
      </c>
      <c r="AG56" t="s">
        <v>35</v>
      </c>
    </row>
    <row r="57" spans="1:33">
      <c r="A57" t="s">
        <v>45</v>
      </c>
      <c r="C57" s="11">
        <v>46624.508999999998</v>
      </c>
      <c r="E57">
        <f t="shared" si="2"/>
        <v>601.0740499102892</v>
      </c>
      <c r="F57">
        <f t="shared" si="0"/>
        <v>601</v>
      </c>
      <c r="G57">
        <f t="shared" si="3"/>
        <v>9.0799999998125713E-2</v>
      </c>
      <c r="H57">
        <f t="shared" si="1"/>
        <v>9.0799999998125713E-2</v>
      </c>
      <c r="O57">
        <f t="shared" si="4"/>
        <v>4.320976526863074E-2</v>
      </c>
      <c r="Q57" s="2">
        <f t="shared" si="5"/>
        <v>31606.008999999998</v>
      </c>
      <c r="R57">
        <f t="shared" si="6"/>
        <v>2.2648304416084293E-3</v>
      </c>
      <c r="T57">
        <f t="shared" si="12"/>
        <v>0</v>
      </c>
      <c r="AC57">
        <v>17</v>
      </c>
      <c r="AE57" t="s">
        <v>36</v>
      </c>
      <c r="AG57" t="s">
        <v>35</v>
      </c>
    </row>
    <row r="58" spans="1:33">
      <c r="A58" t="s">
        <v>46</v>
      </c>
      <c r="C58" s="11">
        <v>46651.481</v>
      </c>
      <c r="E58">
        <f t="shared" si="2"/>
        <v>623.07046158864637</v>
      </c>
      <c r="F58">
        <f t="shared" si="0"/>
        <v>623</v>
      </c>
      <c r="G58">
        <f t="shared" si="3"/>
        <v>8.6400000000139698E-2</v>
      </c>
      <c r="H58">
        <f t="shared" si="1"/>
        <v>8.6400000000139698E-2</v>
      </c>
      <c r="O58">
        <f t="shared" si="4"/>
        <v>4.2481381345596321E-2</v>
      </c>
      <c r="Q58" s="2">
        <f t="shared" si="5"/>
        <v>31632.981</v>
      </c>
      <c r="R58">
        <f t="shared" si="6"/>
        <v>1.9288450645232056E-3</v>
      </c>
      <c r="T58">
        <f t="shared" si="12"/>
        <v>26.972000000001572</v>
      </c>
      <c r="AC58">
        <v>6</v>
      </c>
      <c r="AE58" t="s">
        <v>33</v>
      </c>
      <c r="AG58" t="s">
        <v>35</v>
      </c>
    </row>
    <row r="59" spans="1:33">
      <c r="A59" t="s">
        <v>46</v>
      </c>
      <c r="C59" s="11">
        <v>46678.466999999997</v>
      </c>
      <c r="E59">
        <f t="shared" si="2"/>
        <v>645.0782906540494</v>
      </c>
      <c r="F59">
        <f t="shared" si="0"/>
        <v>645</v>
      </c>
      <c r="G59">
        <f t="shared" si="3"/>
        <v>9.5999999997729901E-2</v>
      </c>
      <c r="H59">
        <f t="shared" si="1"/>
        <v>9.5999999997729901E-2</v>
      </c>
      <c r="O59">
        <f t="shared" si="4"/>
        <v>4.1752997422561902E-2</v>
      </c>
      <c r="Q59" s="2">
        <f t="shared" si="5"/>
        <v>31659.966999999997</v>
      </c>
      <c r="R59">
        <f t="shared" si="6"/>
        <v>2.9427372883902834E-3</v>
      </c>
      <c r="T59">
        <f t="shared" si="12"/>
        <v>26.985999999997148</v>
      </c>
      <c r="AC59">
        <v>6</v>
      </c>
      <c r="AE59" t="s">
        <v>33</v>
      </c>
      <c r="AG59" t="s">
        <v>35</v>
      </c>
    </row>
    <row r="60" spans="1:33">
      <c r="A60" t="s">
        <v>47</v>
      </c>
      <c r="C60" s="11">
        <v>46759.425999999999</v>
      </c>
      <c r="E60">
        <f t="shared" si="2"/>
        <v>711.10259337791388</v>
      </c>
      <c r="F60">
        <f t="shared" si="0"/>
        <v>711</v>
      </c>
      <c r="G60">
        <f t="shared" si="3"/>
        <v>0.12580000000161817</v>
      </c>
      <c r="H60">
        <f t="shared" si="1"/>
        <v>0.12580000000161817</v>
      </c>
      <c r="O60">
        <f t="shared" si="4"/>
        <v>3.9567845653458666E-2</v>
      </c>
      <c r="Q60" s="2">
        <f t="shared" si="5"/>
        <v>31740.925999999999</v>
      </c>
      <c r="R60">
        <f t="shared" si="6"/>
        <v>7.4359844435248042E-3</v>
      </c>
      <c r="T60">
        <f t="shared" si="12"/>
        <v>80.959000000002561</v>
      </c>
      <c r="AC60">
        <v>5</v>
      </c>
      <c r="AE60" t="s">
        <v>33</v>
      </c>
      <c r="AG60" t="s">
        <v>35</v>
      </c>
    </row>
    <row r="61" spans="1:33">
      <c r="A61" t="s">
        <v>47</v>
      </c>
      <c r="C61" s="11">
        <v>46760.633000000002</v>
      </c>
      <c r="E61">
        <f t="shared" si="2"/>
        <v>712.08693524710498</v>
      </c>
      <c r="F61">
        <f t="shared" si="0"/>
        <v>712</v>
      </c>
      <c r="G61">
        <f t="shared" si="3"/>
        <v>0.10659999999916181</v>
      </c>
      <c r="H61">
        <f t="shared" si="1"/>
        <v>0.10659999999916181</v>
      </c>
      <c r="O61">
        <f t="shared" si="4"/>
        <v>3.9534737293320736E-2</v>
      </c>
      <c r="Q61" s="2">
        <f t="shared" si="5"/>
        <v>31742.133000000002</v>
      </c>
      <c r="R61">
        <f t="shared" si="6"/>
        <v>4.4977494618034762E-3</v>
      </c>
      <c r="T61">
        <f t="shared" si="12"/>
        <v>1.2070000000021537</v>
      </c>
      <c r="AC61">
        <v>5</v>
      </c>
      <c r="AE61" t="s">
        <v>33</v>
      </c>
      <c r="AG61" t="s">
        <v>35</v>
      </c>
    </row>
    <row r="62" spans="1:33">
      <c r="A62" t="s">
        <v>48</v>
      </c>
      <c r="C62" s="11">
        <v>46863.648999999998</v>
      </c>
      <c r="E62">
        <f t="shared" si="2"/>
        <v>796.09933126732676</v>
      </c>
      <c r="F62">
        <f t="shared" si="0"/>
        <v>796</v>
      </c>
      <c r="G62">
        <f t="shared" si="3"/>
        <v>0.12179999999352731</v>
      </c>
      <c r="H62">
        <f t="shared" si="1"/>
        <v>0.12179999999352731</v>
      </c>
      <c r="O62">
        <f t="shared" si="4"/>
        <v>3.6753635041734789E-2</v>
      </c>
      <c r="Q62" s="2">
        <f t="shared" si="5"/>
        <v>31845.148999999998</v>
      </c>
      <c r="R62">
        <f t="shared" si="6"/>
        <v>7.2328841915134832E-3</v>
      </c>
      <c r="T62">
        <f t="shared" si="12"/>
        <v>103.01599999999598</v>
      </c>
      <c r="AC62">
        <v>6</v>
      </c>
      <c r="AE62" t="s">
        <v>33</v>
      </c>
      <c r="AG62" t="s">
        <v>35</v>
      </c>
    </row>
    <row r="63" spans="1:33">
      <c r="A63" t="s">
        <v>48</v>
      </c>
      <c r="C63" s="11">
        <v>46917.605000000003</v>
      </c>
      <c r="E63">
        <f t="shared" si="2"/>
        <v>840.10194095579971</v>
      </c>
      <c r="F63">
        <f t="shared" si="0"/>
        <v>840</v>
      </c>
      <c r="G63">
        <f t="shared" si="3"/>
        <v>0.125</v>
      </c>
      <c r="H63">
        <f t="shared" si="1"/>
        <v>0.125</v>
      </c>
      <c r="O63">
        <f t="shared" si="4"/>
        <v>3.5296867195665958E-2</v>
      </c>
      <c r="Q63" s="2">
        <f t="shared" si="5"/>
        <v>31899.105000000003</v>
      </c>
      <c r="R63">
        <f t="shared" si="6"/>
        <v>8.0466520349119896E-3</v>
      </c>
      <c r="T63">
        <f t="shared" si="12"/>
        <v>53.956000000005588</v>
      </c>
      <c r="AC63">
        <v>8</v>
      </c>
      <c r="AE63" t="s">
        <v>33</v>
      </c>
      <c r="AG63" t="s">
        <v>35</v>
      </c>
    </row>
    <row r="64" spans="1:33">
      <c r="A64" t="s">
        <v>39</v>
      </c>
      <c r="C64" s="11">
        <v>46938.446000000004</v>
      </c>
      <c r="E64">
        <f t="shared" si="2"/>
        <v>857.09835263415596</v>
      </c>
      <c r="F64">
        <f t="shared" si="0"/>
        <v>857</v>
      </c>
      <c r="G64">
        <f t="shared" si="3"/>
        <v>0.12060000000201399</v>
      </c>
      <c r="H64">
        <f t="shared" si="1"/>
        <v>0.12060000000201399</v>
      </c>
      <c r="O64">
        <f t="shared" si="4"/>
        <v>3.4734025073321184E-2</v>
      </c>
      <c r="Q64" s="2">
        <f t="shared" si="5"/>
        <v>31919.946000000004</v>
      </c>
      <c r="R64">
        <f t="shared" si="6"/>
        <v>7.3729656504549004E-3</v>
      </c>
      <c r="T64">
        <f t="shared" si="12"/>
        <v>20.841000000000349</v>
      </c>
      <c r="AC64">
        <v>7</v>
      </c>
      <c r="AE64" t="s">
        <v>33</v>
      </c>
      <c r="AG64" t="s">
        <v>35</v>
      </c>
    </row>
    <row r="65" spans="1:33">
      <c r="A65" t="s">
        <v>49</v>
      </c>
      <c r="C65" s="11">
        <v>47030.43</v>
      </c>
      <c r="E65">
        <f t="shared" si="2"/>
        <v>932.11384765943467</v>
      </c>
      <c r="F65">
        <f t="shared" si="0"/>
        <v>932</v>
      </c>
      <c r="G65">
        <f t="shared" si="3"/>
        <v>0.13960000000224682</v>
      </c>
      <c r="H65">
        <f t="shared" si="1"/>
        <v>0.13960000000224682</v>
      </c>
      <c r="O65">
        <f t="shared" si="4"/>
        <v>3.2250898062976589E-2</v>
      </c>
      <c r="Q65" s="2">
        <f t="shared" si="5"/>
        <v>32011.93</v>
      </c>
      <c r="R65">
        <f t="shared" si="6"/>
        <v>1.1523829687167829E-2</v>
      </c>
      <c r="T65">
        <f t="shared" si="12"/>
        <v>91.98399999999674</v>
      </c>
      <c r="AC65">
        <v>8</v>
      </c>
      <c r="AE65" t="s">
        <v>33</v>
      </c>
      <c r="AG65" t="s">
        <v>35</v>
      </c>
    </row>
    <row r="66" spans="1:33">
      <c r="A66" t="s">
        <v>50</v>
      </c>
      <c r="C66" s="11">
        <v>47078.273999999998</v>
      </c>
      <c r="E66">
        <f t="shared" si="2"/>
        <v>971.13195237318223</v>
      </c>
      <c r="F66">
        <f t="shared" si="0"/>
        <v>971</v>
      </c>
      <c r="G66">
        <f t="shared" si="3"/>
        <v>0.16179999999440042</v>
      </c>
      <c r="H66">
        <f t="shared" si="1"/>
        <v>0.16179999999440042</v>
      </c>
      <c r="O66">
        <f t="shared" si="4"/>
        <v>3.0959672017597403E-2</v>
      </c>
      <c r="Q66" s="2">
        <f t="shared" si="5"/>
        <v>32059.773999999998</v>
      </c>
      <c r="R66">
        <f t="shared" si="6"/>
        <v>1.7119191425077378E-2</v>
      </c>
      <c r="T66">
        <f t="shared" si="12"/>
        <v>47.843999999997322</v>
      </c>
      <c r="AC66">
        <v>6</v>
      </c>
      <c r="AE66" t="s">
        <v>33</v>
      </c>
      <c r="AG66" t="s">
        <v>35</v>
      </c>
    </row>
    <row r="67" spans="1:33">
      <c r="A67" t="s">
        <v>51</v>
      </c>
      <c r="C67" s="11">
        <v>47170.243999999999</v>
      </c>
      <c r="E67">
        <f t="shared" si="2"/>
        <v>1046.1360300114152</v>
      </c>
      <c r="F67">
        <f t="shared" si="0"/>
        <v>1046</v>
      </c>
      <c r="G67">
        <f t="shared" si="3"/>
        <v>0.16679999999905704</v>
      </c>
      <c r="H67">
        <f t="shared" si="1"/>
        <v>0.16679999999905704</v>
      </c>
      <c r="O67">
        <f t="shared" si="4"/>
        <v>2.8476545007252808E-2</v>
      </c>
      <c r="Q67" s="2">
        <f t="shared" si="5"/>
        <v>32151.743999999999</v>
      </c>
      <c r="R67">
        <f t="shared" si="6"/>
        <v>1.9133378200869692E-2</v>
      </c>
      <c r="T67">
        <f t="shared" si="12"/>
        <v>91.970000000001164</v>
      </c>
      <c r="AC67">
        <v>6</v>
      </c>
      <c r="AE67" t="s">
        <v>33</v>
      </c>
      <c r="AG67" t="s">
        <v>35</v>
      </c>
    </row>
    <row r="68" spans="1:33">
      <c r="A68" t="s">
        <v>52</v>
      </c>
      <c r="C68" s="11">
        <v>47296.56</v>
      </c>
      <c r="E68">
        <f t="shared" si="2"/>
        <v>1149.1502201924613</v>
      </c>
      <c r="F68">
        <f t="shared" si="0"/>
        <v>1149</v>
      </c>
      <c r="G68">
        <f t="shared" si="3"/>
        <v>0.18419999999605352</v>
      </c>
      <c r="H68">
        <f t="shared" si="1"/>
        <v>0.18419999999605352</v>
      </c>
      <c r="O68">
        <f t="shared" si="4"/>
        <v>2.5066383913046227E-2</v>
      </c>
      <c r="Q68" s="2">
        <f t="shared" si="5"/>
        <v>32278.059999999998</v>
      </c>
      <c r="R68">
        <f t="shared" si="6"/>
        <v>2.532350776765396E-2</v>
      </c>
      <c r="T68">
        <f t="shared" si="12"/>
        <v>126.31599999999889</v>
      </c>
      <c r="AC68">
        <v>6</v>
      </c>
      <c r="AE68" t="s">
        <v>33</v>
      </c>
      <c r="AG68" t="s">
        <v>35</v>
      </c>
    </row>
    <row r="69" spans="1:33">
      <c r="A69" t="s">
        <v>53</v>
      </c>
      <c r="C69" s="11">
        <v>47350.504999999997</v>
      </c>
      <c r="E69">
        <f t="shared" si="2"/>
        <v>1193.1438590768194</v>
      </c>
      <c r="F69">
        <f t="shared" si="0"/>
        <v>1193</v>
      </c>
      <c r="G69">
        <f t="shared" si="3"/>
        <v>0.17639999999664724</v>
      </c>
      <c r="H69">
        <f t="shared" si="1"/>
        <v>0.17639999999664724</v>
      </c>
      <c r="O69">
        <f t="shared" si="4"/>
        <v>2.3609616066977403E-2</v>
      </c>
      <c r="Q69" s="2">
        <f t="shared" si="5"/>
        <v>32332.004999999997</v>
      </c>
      <c r="R69">
        <f t="shared" si="6"/>
        <v>2.3344901421375911E-2</v>
      </c>
      <c r="T69">
        <f t="shared" si="12"/>
        <v>53.944999999999709</v>
      </c>
      <c r="AC69">
        <v>4</v>
      </c>
      <c r="AE69" t="s">
        <v>33</v>
      </c>
      <c r="AG69" t="s">
        <v>35</v>
      </c>
    </row>
    <row r="70" spans="1:33">
      <c r="A70" t="s">
        <v>54</v>
      </c>
      <c r="C70" s="11">
        <v>47458.432999999997</v>
      </c>
      <c r="E70">
        <f t="shared" si="2"/>
        <v>1281.1621268960982</v>
      </c>
      <c r="F70">
        <f t="shared" si="0"/>
        <v>1281</v>
      </c>
      <c r="G70">
        <f t="shared" si="3"/>
        <v>0.19879999999830034</v>
      </c>
      <c r="H70">
        <f t="shared" si="1"/>
        <v>0.19879999999830034</v>
      </c>
      <c r="O70">
        <f t="shared" si="4"/>
        <v>2.0696080374839741E-2</v>
      </c>
      <c r="Q70" s="2">
        <f t="shared" si="5"/>
        <v>32439.932999999997</v>
      </c>
      <c r="R70">
        <f t="shared" si="6"/>
        <v>3.1721006185240111E-2</v>
      </c>
      <c r="T70">
        <f t="shared" si="12"/>
        <v>107.92799999999988</v>
      </c>
      <c r="AC70">
        <v>10</v>
      </c>
      <c r="AE70" t="s">
        <v>33</v>
      </c>
      <c r="AG70" t="s">
        <v>35</v>
      </c>
    </row>
    <row r="71" spans="1:33">
      <c r="A71" t="s">
        <v>55</v>
      </c>
      <c r="C71" s="11">
        <v>47555.315999999999</v>
      </c>
      <c r="E71">
        <f t="shared" si="2"/>
        <v>1360.172891861032</v>
      </c>
      <c r="F71">
        <f t="shared" si="0"/>
        <v>1360</v>
      </c>
      <c r="G71">
        <f t="shared" si="3"/>
        <v>0.21199999999953434</v>
      </c>
      <c r="H71">
        <f t="shared" si="1"/>
        <v>0.21199999999953434</v>
      </c>
      <c r="O71">
        <f t="shared" si="4"/>
        <v>1.8080519923943432E-2</v>
      </c>
      <c r="Q71" s="2">
        <f t="shared" si="5"/>
        <v>32536.815999999999</v>
      </c>
      <c r="R71">
        <f t="shared" si="6"/>
        <v>3.7604764752787498E-2</v>
      </c>
      <c r="T71">
        <f t="shared" si="12"/>
        <v>96.88300000000163</v>
      </c>
      <c r="AC71">
        <v>6</v>
      </c>
      <c r="AE71" t="s">
        <v>33</v>
      </c>
      <c r="AG71" t="s">
        <v>35</v>
      </c>
    </row>
    <row r="72" spans="1:33">
      <c r="A72" t="s">
        <v>56</v>
      </c>
      <c r="C72" s="11">
        <v>47713.525000000001</v>
      </c>
      <c r="E72">
        <f t="shared" si="2"/>
        <v>1489.1967052683085</v>
      </c>
      <c r="F72">
        <f t="shared" si="0"/>
        <v>1489</v>
      </c>
      <c r="G72">
        <f t="shared" si="3"/>
        <v>0.24119999999675201</v>
      </c>
      <c r="H72">
        <f t="shared" si="1"/>
        <v>0.24119999999675201</v>
      </c>
      <c r="O72">
        <f t="shared" si="4"/>
        <v>1.3809541466150731E-2</v>
      </c>
      <c r="Q72" s="2">
        <f t="shared" si="5"/>
        <v>32695.025000000001</v>
      </c>
      <c r="R72">
        <f t="shared" si="6"/>
        <v>5.1706420630757095E-2</v>
      </c>
      <c r="T72">
        <f t="shared" si="12"/>
        <v>158.20900000000256</v>
      </c>
      <c r="AC72">
        <v>5</v>
      </c>
      <c r="AE72" t="s">
        <v>33</v>
      </c>
      <c r="AG72" t="s">
        <v>35</v>
      </c>
    </row>
    <row r="73" spans="1:33">
      <c r="A73" t="s">
        <v>57</v>
      </c>
      <c r="C73" s="11">
        <v>47826.343000000001</v>
      </c>
      <c r="E73">
        <f t="shared" si="2"/>
        <v>1581.2029032784205</v>
      </c>
      <c r="F73">
        <f t="shared" si="0"/>
        <v>1581</v>
      </c>
      <c r="G73">
        <f t="shared" si="3"/>
        <v>0.24880000000121072</v>
      </c>
      <c r="H73">
        <f t="shared" si="1"/>
        <v>0.24880000000121072</v>
      </c>
      <c r="O73">
        <f t="shared" si="4"/>
        <v>1.0763572333461362E-2</v>
      </c>
      <c r="Q73" s="2">
        <f t="shared" si="5"/>
        <v>32807.843000000001</v>
      </c>
      <c r="R73">
        <f t="shared" si="6"/>
        <v>5.6661340896823668E-2</v>
      </c>
      <c r="T73">
        <f t="shared" si="12"/>
        <v>112.8179999999993</v>
      </c>
      <c r="AC73">
        <v>6</v>
      </c>
      <c r="AE73" t="s">
        <v>33</v>
      </c>
      <c r="AG73" t="s">
        <v>35</v>
      </c>
    </row>
    <row r="74" spans="1:33">
      <c r="A74" t="s">
        <v>58</v>
      </c>
      <c r="C74" s="11">
        <v>47940.394999999997</v>
      </c>
      <c r="E74">
        <f t="shared" si="2"/>
        <v>1674.2154624041716</v>
      </c>
      <c r="F74">
        <f t="shared" si="0"/>
        <v>1674</v>
      </c>
      <c r="G74">
        <f t="shared" si="3"/>
        <v>0.26419999999779975</v>
      </c>
      <c r="H74">
        <f t="shared" si="1"/>
        <v>0.26419999999779975</v>
      </c>
      <c r="O74">
        <f t="shared" si="4"/>
        <v>7.6844948406340624E-3</v>
      </c>
      <c r="Q74" s="2">
        <f t="shared" si="5"/>
        <v>32921.894999999997</v>
      </c>
      <c r="R74">
        <f t="shared" si="6"/>
        <v>6.5800204386035899E-2</v>
      </c>
      <c r="T74">
        <f t="shared" si="12"/>
        <v>114.05199999999604</v>
      </c>
      <c r="AC74">
        <v>6</v>
      </c>
      <c r="AE74" t="s">
        <v>33</v>
      </c>
      <c r="AG74" t="s">
        <v>35</v>
      </c>
    </row>
    <row r="75" spans="1:33">
      <c r="A75" t="s">
        <v>59</v>
      </c>
      <c r="C75" s="11">
        <v>48147.648000000001</v>
      </c>
      <c r="E75">
        <f t="shared" si="2"/>
        <v>1843.2360137008641</v>
      </c>
      <c r="F75">
        <f t="shared" si="0"/>
        <v>1843</v>
      </c>
      <c r="G75">
        <f t="shared" si="3"/>
        <v>0.28940000000147847</v>
      </c>
      <c r="H75">
        <f t="shared" si="1"/>
        <v>0.28940000000147847</v>
      </c>
      <c r="O75">
        <f t="shared" si="4"/>
        <v>2.0891819773242448E-3</v>
      </c>
      <c r="Q75" s="2">
        <f t="shared" si="5"/>
        <v>33129.148000000001</v>
      </c>
      <c r="R75">
        <f t="shared" si="6"/>
        <v>8.2547506153708677E-2</v>
      </c>
      <c r="T75">
        <f t="shared" si="12"/>
        <v>207.25300000000425</v>
      </c>
      <c r="AC75">
        <v>4</v>
      </c>
      <c r="AE75" t="s">
        <v>33</v>
      </c>
      <c r="AG75" t="s">
        <v>35</v>
      </c>
    </row>
    <row r="76" spans="1:33">
      <c r="A76" t="s">
        <v>60</v>
      </c>
      <c r="C76" s="11">
        <v>48346.317999999999</v>
      </c>
      <c r="D76">
        <v>5.0000000000000001E-3</v>
      </c>
      <c r="E76">
        <f t="shared" si="2"/>
        <v>2005.2568912086101</v>
      </c>
      <c r="F76">
        <f t="shared" si="0"/>
        <v>2005.5</v>
      </c>
      <c r="G76">
        <f t="shared" si="3"/>
        <v>-0.29809999999997672</v>
      </c>
      <c r="H76">
        <f t="shared" si="1"/>
        <v>-0.29809999999997672</v>
      </c>
      <c r="O76">
        <f t="shared" si="4"/>
        <v>-3.2909265450890429E-3</v>
      </c>
      <c r="Q76" s="2">
        <f t="shared" si="5"/>
        <v>33327.817999999999</v>
      </c>
      <c r="R76">
        <f t="shared" si="6"/>
        <v>8.6912389791329342E-2</v>
      </c>
      <c r="T76">
        <f t="shared" si="12"/>
        <v>198.66999999999825</v>
      </c>
      <c r="AC76">
        <v>5</v>
      </c>
      <c r="AE76" t="s">
        <v>33</v>
      </c>
      <c r="AG76" t="s">
        <v>35</v>
      </c>
    </row>
    <row r="77" spans="1:33">
      <c r="A77" t="s">
        <v>61</v>
      </c>
      <c r="C77" s="11">
        <v>48390.46</v>
      </c>
      <c r="D77">
        <v>3.0000000000000001E-3</v>
      </c>
      <c r="E77">
        <f t="shared" si="2"/>
        <v>2041.2559125754344</v>
      </c>
      <c r="F77">
        <f t="shared" si="0"/>
        <v>2041.5</v>
      </c>
      <c r="G77">
        <f t="shared" si="3"/>
        <v>-0.29930000000604196</v>
      </c>
      <c r="H77">
        <f t="shared" si="1"/>
        <v>-0.29930000000604196</v>
      </c>
      <c r="O77">
        <f t="shared" si="4"/>
        <v>-4.4828275100544518E-3</v>
      </c>
      <c r="Q77" s="2">
        <f t="shared" si="5"/>
        <v>33371.96</v>
      </c>
      <c r="R77">
        <f t="shared" si="6"/>
        <v>8.6917165198528837E-2</v>
      </c>
      <c r="T77">
        <f t="shared" si="12"/>
        <v>44.141999999999825</v>
      </c>
      <c r="AC77">
        <v>7</v>
      </c>
      <c r="AE77" t="s">
        <v>33</v>
      </c>
      <c r="AG77" t="s">
        <v>35</v>
      </c>
    </row>
    <row r="78" spans="1:33">
      <c r="A78" t="s">
        <v>62</v>
      </c>
      <c r="C78" s="11">
        <v>48606.303</v>
      </c>
      <c r="D78">
        <v>3.0000000000000001E-3</v>
      </c>
      <c r="E78">
        <f t="shared" si="2"/>
        <v>2217.28184635459</v>
      </c>
      <c r="F78">
        <f t="shared" si="0"/>
        <v>2217.5</v>
      </c>
      <c r="G78">
        <f t="shared" si="3"/>
        <v>-0.26750000000174623</v>
      </c>
      <c r="H78">
        <f t="shared" si="1"/>
        <v>-0.26750000000174623</v>
      </c>
      <c r="O78">
        <f t="shared" si="4"/>
        <v>-1.0309898894329761E-2</v>
      </c>
      <c r="Q78" s="2">
        <f t="shared" si="5"/>
        <v>33587.803</v>
      </c>
      <c r="R78">
        <f t="shared" si="6"/>
        <v>6.6146748107643108E-2</v>
      </c>
      <c r="T78">
        <f t="shared" si="12"/>
        <v>215.84300000000076</v>
      </c>
      <c r="AC78">
        <v>10</v>
      </c>
      <c r="AE78" t="s">
        <v>33</v>
      </c>
      <c r="AG78" t="s">
        <v>35</v>
      </c>
    </row>
    <row r="79" spans="1:33">
      <c r="A79" t="s">
        <v>63</v>
      </c>
      <c r="C79" s="11">
        <v>48683.567999999999</v>
      </c>
      <c r="D79">
        <v>3.0000000000000001E-3</v>
      </c>
      <c r="E79">
        <f t="shared" si="2"/>
        <v>2280.2935899526974</v>
      </c>
      <c r="F79">
        <f t="shared" si="0"/>
        <v>2280.5</v>
      </c>
      <c r="G79">
        <f t="shared" si="3"/>
        <v>-0.25310000000172295</v>
      </c>
      <c r="H79">
        <f t="shared" si="1"/>
        <v>-0.25310000000172295</v>
      </c>
      <c r="O79">
        <f t="shared" si="4"/>
        <v>-1.2395725583019226E-2</v>
      </c>
      <c r="Q79" s="2">
        <f t="shared" si="5"/>
        <v>33665.067999999999</v>
      </c>
      <c r="R79">
        <f t="shared" si="6"/>
        <v>5.7938547723434632E-2</v>
      </c>
      <c r="T79">
        <f t="shared" si="12"/>
        <v>77.264999999999418</v>
      </c>
      <c r="AC79">
        <v>6</v>
      </c>
      <c r="AE79" t="s">
        <v>33</v>
      </c>
      <c r="AG79" t="s">
        <v>35</v>
      </c>
    </row>
    <row r="80" spans="1:33">
      <c r="A80" t="s">
        <v>64</v>
      </c>
      <c r="C80" s="11">
        <v>48780.455999999998</v>
      </c>
      <c r="D80">
        <v>6.0000000000000001E-3</v>
      </c>
      <c r="E80">
        <f t="shared" si="2"/>
        <v>2359.3084325558611</v>
      </c>
      <c r="F80">
        <f t="shared" si="0"/>
        <v>2359.5</v>
      </c>
      <c r="G80">
        <f t="shared" si="3"/>
        <v>-0.23490000000310829</v>
      </c>
      <c r="H80">
        <f t="shared" si="1"/>
        <v>-0.23490000000310829</v>
      </c>
      <c r="O80">
        <f t="shared" si="4"/>
        <v>-1.5011286033915536E-2</v>
      </c>
      <c r="Q80" s="2">
        <f t="shared" si="5"/>
        <v>33761.955999999998</v>
      </c>
      <c r="R80">
        <f t="shared" si="6"/>
        <v>4.8351046531025461E-2</v>
      </c>
      <c r="T80">
        <f t="shared" si="12"/>
        <v>96.88799999999901</v>
      </c>
      <c r="AC80">
        <v>6</v>
      </c>
      <c r="AE80" t="s">
        <v>33</v>
      </c>
      <c r="AG80" t="s">
        <v>35</v>
      </c>
    </row>
    <row r="81" spans="1:33">
      <c r="A81" t="s">
        <v>65</v>
      </c>
      <c r="C81" s="11">
        <v>49041.659</v>
      </c>
      <c r="D81">
        <v>4.0000000000000001E-3</v>
      </c>
      <c r="E81">
        <f t="shared" si="2"/>
        <v>2572.3267003751412</v>
      </c>
      <c r="F81">
        <f t="shared" si="0"/>
        <v>2572.5</v>
      </c>
      <c r="G81">
        <f t="shared" si="3"/>
        <v>-0.21250000000145519</v>
      </c>
      <c r="H81">
        <f t="shared" si="1"/>
        <v>-0.21250000000145519</v>
      </c>
      <c r="O81">
        <f t="shared" si="4"/>
        <v>-2.2063366743294177E-2</v>
      </c>
      <c r="Q81" s="2">
        <f t="shared" si="5"/>
        <v>34023.159</v>
      </c>
      <c r="R81">
        <f t="shared" si="6"/>
        <v>3.6266111286703318E-2</v>
      </c>
      <c r="T81">
        <f t="shared" si="12"/>
        <v>261.20300000000134</v>
      </c>
      <c r="AC81">
        <v>6</v>
      </c>
      <c r="AE81" t="s">
        <v>33</v>
      </c>
      <c r="AG81" t="s">
        <v>35</v>
      </c>
    </row>
    <row r="82" spans="1:33">
      <c r="A82" t="s">
        <v>66</v>
      </c>
      <c r="C82" s="11">
        <v>49176.571000000004</v>
      </c>
      <c r="D82">
        <v>3.0000000000000001E-3</v>
      </c>
      <c r="E82">
        <f t="shared" si="2"/>
        <v>2682.3511662045362</v>
      </c>
      <c r="F82">
        <f t="shared" si="0"/>
        <v>2682.5</v>
      </c>
      <c r="G82">
        <f t="shared" si="3"/>
        <v>-0.18249999999534339</v>
      </c>
      <c r="H82">
        <f t="shared" si="1"/>
        <v>-0.18249999999534339</v>
      </c>
      <c r="O82">
        <f t="shared" si="4"/>
        <v>-2.5705286358466251E-2</v>
      </c>
      <c r="Q82" s="2">
        <f t="shared" si="5"/>
        <v>34158.071000000004</v>
      </c>
      <c r="R82">
        <f t="shared" si="6"/>
        <v>2.4584582224470304E-2</v>
      </c>
      <c r="T82">
        <f t="shared" si="12"/>
        <v>134.9120000000039</v>
      </c>
      <c r="AC82">
        <v>6</v>
      </c>
      <c r="AE82" t="s">
        <v>33</v>
      </c>
      <c r="AG82" t="s">
        <v>35</v>
      </c>
    </row>
    <row r="83" spans="1:33">
      <c r="A83" t="s">
        <v>67</v>
      </c>
      <c r="C83" s="11">
        <v>49474.557999999997</v>
      </c>
      <c r="E83">
        <f t="shared" si="2"/>
        <v>2925.367802968517</v>
      </c>
      <c r="F83">
        <f t="shared" si="0"/>
        <v>2925.5</v>
      </c>
      <c r="G83">
        <f t="shared" si="3"/>
        <v>-0.1621000000013737</v>
      </c>
      <c r="H83">
        <f t="shared" si="1"/>
        <v>-0.1621000000013737</v>
      </c>
      <c r="O83">
        <f t="shared" si="4"/>
        <v>-3.3750617871982747E-2</v>
      </c>
      <c r="Q83" s="2">
        <f t="shared" si="5"/>
        <v>34456.057999999997</v>
      </c>
      <c r="R83">
        <f t="shared" si="6"/>
        <v>1.6473563892996423E-2</v>
      </c>
      <c r="T83">
        <f t="shared" si="12"/>
        <v>297.98699999999371</v>
      </c>
      <c r="AC83">
        <v>8</v>
      </c>
      <c r="AE83" t="s">
        <v>33</v>
      </c>
      <c r="AG83" t="s">
        <v>35</v>
      </c>
    </row>
    <row r="84" spans="1:33">
      <c r="A84" t="s">
        <v>68</v>
      </c>
      <c r="C84" s="11">
        <v>49604.561000000002</v>
      </c>
      <c r="D84">
        <v>5.0000000000000001E-3</v>
      </c>
      <c r="E84">
        <f t="shared" si="2"/>
        <v>3031.3888435817976</v>
      </c>
      <c r="F84">
        <f t="shared" si="0"/>
        <v>3031.5</v>
      </c>
      <c r="G84">
        <f t="shared" si="3"/>
        <v>-0.13629999999830034</v>
      </c>
      <c r="H84">
        <f t="shared" si="1"/>
        <v>-0.13629999999830034</v>
      </c>
      <c r="O84">
        <f t="shared" si="4"/>
        <v>-3.7260104046603099E-2</v>
      </c>
      <c r="Q84" s="2">
        <f t="shared" si="5"/>
        <v>34586.061000000002</v>
      </c>
      <c r="R84">
        <f t="shared" si="6"/>
        <v>9.8089009901230154E-3</v>
      </c>
      <c r="T84">
        <f t="shared" si="12"/>
        <v>130.00300000000425</v>
      </c>
      <c r="AC84">
        <v>7</v>
      </c>
      <c r="AE84" t="s">
        <v>33</v>
      </c>
      <c r="AG84" t="s">
        <v>35</v>
      </c>
    </row>
    <row r="85" spans="1:33">
      <c r="A85" t="s">
        <v>69</v>
      </c>
      <c r="C85" s="11">
        <v>49777.487999999998</v>
      </c>
      <c r="D85">
        <v>3.0000000000000001E-3</v>
      </c>
      <c r="E85">
        <f t="shared" si="2"/>
        <v>3172.4155928885957</v>
      </c>
      <c r="F85">
        <f t="shared" si="0"/>
        <v>3172.5</v>
      </c>
      <c r="G85">
        <f t="shared" si="3"/>
        <v>-0.10350000000471482</v>
      </c>
      <c r="H85">
        <f t="shared" si="1"/>
        <v>-0.10350000000471482</v>
      </c>
      <c r="O85">
        <f t="shared" si="4"/>
        <v>-4.1928382826050936E-2</v>
      </c>
      <c r="Q85" s="2">
        <f t="shared" si="5"/>
        <v>34758.987999999998</v>
      </c>
      <c r="R85">
        <f t="shared" si="6"/>
        <v>3.7910640419959373E-3</v>
      </c>
      <c r="T85">
        <f t="shared" si="12"/>
        <v>172.92699999999604</v>
      </c>
      <c r="AC85">
        <v>6</v>
      </c>
      <c r="AE85" t="s">
        <v>33</v>
      </c>
      <c r="AG85" t="s">
        <v>35</v>
      </c>
    </row>
    <row r="86" spans="1:33">
      <c r="A86" t="s">
        <v>70</v>
      </c>
      <c r="C86" s="11">
        <v>49842.487000000001</v>
      </c>
      <c r="D86">
        <v>4.0000000000000001E-3</v>
      </c>
      <c r="E86">
        <f t="shared" ref="E86:E94" si="14">+(C86-C$7)/C$8</f>
        <v>3225.4240743761211</v>
      </c>
      <c r="F86">
        <f t="shared" ref="F86:F94" si="15">ROUND(2*E86,0)/2</f>
        <v>3225.5</v>
      </c>
      <c r="G86">
        <f t="shared" ref="G86:G94" si="16">+C86-(C$7+F86*C$8)</f>
        <v>-9.3099999998230487E-2</v>
      </c>
      <c r="H86">
        <f t="shared" ref="H86:H94" si="17">+G86</f>
        <v>-9.3099999998230487E-2</v>
      </c>
      <c r="O86">
        <f t="shared" ref="O86:O94" si="18">+C$11+C$12*$F86</f>
        <v>-4.3683125913361126E-2</v>
      </c>
      <c r="Q86" s="2">
        <f t="shared" ref="Q86:Q94" si="19">+C86-15018.5</f>
        <v>34823.987000000001</v>
      </c>
      <c r="R86">
        <f t="shared" ref="R86:R94" si="20">+(O86-G86)^2</f>
        <v>2.4420274443198329E-3</v>
      </c>
      <c r="T86">
        <f t="shared" si="12"/>
        <v>64.999000000003434</v>
      </c>
      <c r="AC86">
        <v>5</v>
      </c>
      <c r="AE86" t="s">
        <v>33</v>
      </c>
      <c r="AG86" t="s">
        <v>35</v>
      </c>
    </row>
    <row r="87" spans="1:33">
      <c r="A87" t="s">
        <v>71</v>
      </c>
      <c r="C87" s="11">
        <v>49983.514999999999</v>
      </c>
      <c r="D87">
        <v>5.0000000000000001E-3</v>
      </c>
      <c r="E87">
        <f t="shared" si="14"/>
        <v>3340.4363072908154</v>
      </c>
      <c r="F87">
        <f t="shared" si="15"/>
        <v>3340.5</v>
      </c>
      <c r="G87">
        <f t="shared" si="16"/>
        <v>-7.8099999998812564E-2</v>
      </c>
      <c r="H87">
        <f t="shared" si="17"/>
        <v>-7.8099999998812564E-2</v>
      </c>
      <c r="O87">
        <f t="shared" si="18"/>
        <v>-4.749058732922283E-2</v>
      </c>
      <c r="Q87" s="2">
        <f t="shared" si="19"/>
        <v>34965.014999999999</v>
      </c>
      <c r="R87">
        <f t="shared" si="20"/>
        <v>9.3693614397724048E-4</v>
      </c>
      <c r="T87">
        <f t="shared" si="12"/>
        <v>141.02799999999843</v>
      </c>
      <c r="AC87">
        <v>6</v>
      </c>
      <c r="AE87" t="s">
        <v>33</v>
      </c>
      <c r="AG87" t="s">
        <v>35</v>
      </c>
    </row>
    <row r="88" spans="1:33">
      <c r="A88" t="s">
        <v>72</v>
      </c>
      <c r="C88" s="11">
        <v>50157.658000000003</v>
      </c>
      <c r="D88">
        <v>3.0000000000000001E-3</v>
      </c>
      <c r="E88">
        <f t="shared" si="14"/>
        <v>3482.454738215627</v>
      </c>
      <c r="F88">
        <f t="shared" si="15"/>
        <v>3482.5</v>
      </c>
      <c r="G88">
        <f t="shared" si="16"/>
        <v>-5.5499999994935934E-2</v>
      </c>
      <c r="H88">
        <f t="shared" si="17"/>
        <v>-5.5499999994935934E-2</v>
      </c>
      <c r="O88">
        <f t="shared" si="18"/>
        <v>-5.2191974468808605E-2</v>
      </c>
      <c r="Q88" s="2">
        <f t="shared" si="19"/>
        <v>35139.158000000003</v>
      </c>
      <c r="R88">
        <f t="shared" si="20"/>
        <v>1.0943032881509988E-5</v>
      </c>
      <c r="T88">
        <f t="shared" ref="T88:T94" si="21">+C88-C87</f>
        <v>174.14300000000367</v>
      </c>
      <c r="AC88">
        <v>5</v>
      </c>
      <c r="AE88" t="s">
        <v>33</v>
      </c>
      <c r="AG88" t="s">
        <v>35</v>
      </c>
    </row>
    <row r="89" spans="1:33">
      <c r="A89" t="s">
        <v>73</v>
      </c>
      <c r="C89" s="11">
        <v>50210.389000000003</v>
      </c>
      <c r="D89">
        <v>2E-3</v>
      </c>
      <c r="E89">
        <f t="shared" si="14"/>
        <v>3525.4583265372708</v>
      </c>
      <c r="F89">
        <f t="shared" si="15"/>
        <v>3525.5</v>
      </c>
      <c r="G89">
        <f t="shared" si="16"/>
        <v>-5.1099999996949919E-2</v>
      </c>
      <c r="H89">
        <f t="shared" si="17"/>
        <v>-5.1099999996949919E-2</v>
      </c>
      <c r="O89">
        <f t="shared" si="18"/>
        <v>-5.3615633954739506E-2</v>
      </c>
      <c r="Q89" s="2">
        <f t="shared" si="19"/>
        <v>35191.889000000003</v>
      </c>
      <c r="R89">
        <f t="shared" si="20"/>
        <v>6.3284142095841017E-6</v>
      </c>
      <c r="T89">
        <f t="shared" si="21"/>
        <v>52.730999999999767</v>
      </c>
      <c r="AC89">
        <v>5</v>
      </c>
      <c r="AE89" t="s">
        <v>33</v>
      </c>
      <c r="AG89" t="s">
        <v>35</v>
      </c>
    </row>
    <row r="90" spans="1:33">
      <c r="A90" t="s">
        <v>73</v>
      </c>
      <c r="C90" s="11">
        <v>50210.389000000003</v>
      </c>
      <c r="D90">
        <v>2E-3</v>
      </c>
      <c r="E90">
        <f t="shared" si="14"/>
        <v>3525.4583265372708</v>
      </c>
      <c r="F90">
        <f t="shared" si="15"/>
        <v>3525.5</v>
      </c>
      <c r="G90">
        <f t="shared" si="16"/>
        <v>-5.1099999996949919E-2</v>
      </c>
      <c r="H90">
        <f t="shared" si="17"/>
        <v>-5.1099999996949919E-2</v>
      </c>
      <c r="O90">
        <f t="shared" si="18"/>
        <v>-5.3615633954739506E-2</v>
      </c>
      <c r="Q90" s="2">
        <f t="shared" si="19"/>
        <v>35191.889000000003</v>
      </c>
      <c r="R90">
        <f t="shared" si="20"/>
        <v>6.3284142095841017E-6</v>
      </c>
      <c r="T90">
        <f t="shared" si="21"/>
        <v>0</v>
      </c>
      <c r="AC90">
        <v>5</v>
      </c>
      <c r="AE90" t="s">
        <v>33</v>
      </c>
      <c r="AG90" t="s">
        <v>35</v>
      </c>
    </row>
    <row r="91" spans="1:33">
      <c r="A91" t="s">
        <v>74</v>
      </c>
      <c r="C91" s="11">
        <v>50390.68</v>
      </c>
      <c r="D91">
        <v>5.0000000000000001E-3</v>
      </c>
      <c r="E91">
        <f t="shared" si="14"/>
        <v>3672.4906214320658</v>
      </c>
      <c r="F91">
        <f t="shared" si="15"/>
        <v>3672.5</v>
      </c>
      <c r="G91">
        <f t="shared" si="16"/>
        <v>-1.1500000000523869E-2</v>
      </c>
      <c r="H91">
        <f t="shared" si="17"/>
        <v>-1.1500000000523869E-2</v>
      </c>
      <c r="O91">
        <f t="shared" si="18"/>
        <v>-5.8482562895014911E-2</v>
      </c>
      <c r="Q91" s="2">
        <f t="shared" si="19"/>
        <v>35372.18</v>
      </c>
      <c r="R91">
        <f t="shared" si="20"/>
        <v>2.2073612161348064E-3</v>
      </c>
      <c r="T91">
        <f t="shared" si="21"/>
        <v>180.29099999999744</v>
      </c>
      <c r="AC91">
        <v>10</v>
      </c>
      <c r="AE91" t="s">
        <v>33</v>
      </c>
      <c r="AG91" t="s">
        <v>35</v>
      </c>
    </row>
    <row r="92" spans="1:33">
      <c r="A92" t="s">
        <v>75</v>
      </c>
      <c r="C92" s="11">
        <v>50606.508999999998</v>
      </c>
      <c r="D92">
        <v>5.0000000000000001E-3</v>
      </c>
      <c r="E92">
        <f t="shared" si="14"/>
        <v>3848.5051378241697</v>
      </c>
      <c r="F92">
        <f t="shared" si="15"/>
        <v>3848.5</v>
      </c>
      <c r="G92">
        <f t="shared" si="16"/>
        <v>6.2999999936437234E-3</v>
      </c>
      <c r="H92">
        <f t="shared" si="17"/>
        <v>6.2999999936437234E-3</v>
      </c>
      <c r="O92">
        <f t="shared" si="18"/>
        <v>-6.4309634279290234E-2</v>
      </c>
      <c r="Q92" s="2">
        <f t="shared" si="19"/>
        <v>35588.008999999998</v>
      </c>
      <c r="R92">
        <f t="shared" si="20"/>
        <v>4.9857204521574902E-3</v>
      </c>
      <c r="T92">
        <f t="shared" si="21"/>
        <v>215.8289999999979</v>
      </c>
      <c r="AC92">
        <v>6</v>
      </c>
      <c r="AE92" t="s">
        <v>33</v>
      </c>
      <c r="AG92" t="s">
        <v>35</v>
      </c>
    </row>
    <row r="93" spans="1:33">
      <c r="A93" t="s">
        <v>76</v>
      </c>
      <c r="C93" s="11">
        <v>50925.377</v>
      </c>
      <c r="D93">
        <v>3.0000000000000001E-3</v>
      </c>
      <c r="E93">
        <f t="shared" si="14"/>
        <v>4108.5508073723695</v>
      </c>
      <c r="F93">
        <f t="shared" si="15"/>
        <v>4108.5</v>
      </c>
      <c r="G93">
        <f t="shared" si="16"/>
        <v>6.2299999997776467E-2</v>
      </c>
      <c r="H93">
        <f t="shared" si="17"/>
        <v>6.2299999997776467E-2</v>
      </c>
      <c r="O93">
        <f t="shared" si="18"/>
        <v>-7.2917807915151484E-2</v>
      </c>
      <c r="Q93" s="2">
        <f t="shared" si="19"/>
        <v>35906.877</v>
      </c>
      <c r="R93">
        <f t="shared" si="20"/>
        <v>1.8283855576777482E-2</v>
      </c>
      <c r="T93">
        <f t="shared" si="21"/>
        <v>318.86800000000221</v>
      </c>
      <c r="AC93">
        <v>6</v>
      </c>
      <c r="AE93" t="s">
        <v>33</v>
      </c>
      <c r="AG93" t="s">
        <v>35</v>
      </c>
    </row>
    <row r="94" spans="1:33">
      <c r="A94" t="s">
        <v>78</v>
      </c>
      <c r="C94" s="11">
        <v>50985.449000000001</v>
      </c>
      <c r="D94">
        <v>5.0000000000000001E-3</v>
      </c>
      <c r="E94">
        <f t="shared" si="14"/>
        <v>4157.5411841461419</v>
      </c>
      <c r="F94">
        <f t="shared" si="15"/>
        <v>4157.5</v>
      </c>
      <c r="G94">
        <f t="shared" si="16"/>
        <v>5.0499999997555278E-2</v>
      </c>
      <c r="H94">
        <f t="shared" si="17"/>
        <v>5.0499999997555278E-2</v>
      </c>
      <c r="O94">
        <f t="shared" si="18"/>
        <v>-7.4540117561909952E-2</v>
      </c>
      <c r="Q94" s="2">
        <f t="shared" si="19"/>
        <v>35966.949000000001</v>
      </c>
      <c r="R94">
        <f t="shared" si="20"/>
        <v>1.5635030999284885E-2</v>
      </c>
      <c r="T94">
        <f t="shared" si="21"/>
        <v>60.072000000000116</v>
      </c>
      <c r="AC94">
        <v>5</v>
      </c>
      <c r="AE94" t="s">
        <v>77</v>
      </c>
      <c r="AG94" t="s">
        <v>35</v>
      </c>
    </row>
    <row r="95" spans="1:33">
      <c r="C95" s="11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AG94"/>
  <sheetViews>
    <sheetView workbookViewId="0">
      <pane ySplit="20" topLeftCell="A21" activePane="bottomLeft" state="frozen"/>
      <selection pane="bottomLeft" activeCell="C16" sqref="C16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9" width="9.85546875" customWidth="1"/>
  </cols>
  <sheetData>
    <row r="1" spans="1:20" ht="20.25">
      <c r="A1" s="1" t="s">
        <v>32</v>
      </c>
    </row>
    <row r="2" spans="1:20">
      <c r="A2" t="s">
        <v>28</v>
      </c>
    </row>
    <row r="4" spans="1:20">
      <c r="A4" s="8" t="s">
        <v>0</v>
      </c>
      <c r="C4" s="12" t="s">
        <v>14</v>
      </c>
      <c r="D4" s="13" t="s">
        <v>14</v>
      </c>
    </row>
    <row r="6" spans="1:20">
      <c r="A6" s="8" t="s">
        <v>1</v>
      </c>
    </row>
    <row r="7" spans="1:20">
      <c r="A7" t="s">
        <v>2</v>
      </c>
      <c r="C7" s="11">
        <v>45887.472000000002</v>
      </c>
    </row>
    <row r="8" spans="1:20">
      <c r="A8" t="s">
        <v>3</v>
      </c>
      <c r="C8">
        <v>1.2262</v>
      </c>
      <c r="D8">
        <f>C8/2</f>
        <v>0.61309999999999998</v>
      </c>
    </row>
    <row r="9" spans="1:20">
      <c r="T9" s="11"/>
    </row>
    <row r="10" spans="1:20" ht="13.5" thickBot="1">
      <c r="C10" s="7" t="s">
        <v>23</v>
      </c>
      <c r="D10" s="7" t="s">
        <v>24</v>
      </c>
    </row>
    <row r="11" spans="1:20">
      <c r="A11" t="s">
        <v>16</v>
      </c>
      <c r="C11">
        <f>INTERCEPT(G21:G992,$F21:$F992)</f>
        <v>-5.8034514979251606E-3</v>
      </c>
      <c r="D11" s="6"/>
    </row>
    <row r="12" spans="1:20">
      <c r="A12" t="s">
        <v>17</v>
      </c>
      <c r="C12">
        <f>SLOPE(G21:G992,$F21:$F992)</f>
        <v>1.615720269450842E-4</v>
      </c>
      <c r="D12" s="6"/>
    </row>
    <row r="13" spans="1:20">
      <c r="A13" t="s">
        <v>22</v>
      </c>
      <c r="C13" s="6" t="s">
        <v>14</v>
      </c>
      <c r="D13" s="6"/>
    </row>
    <row r="14" spans="1:20">
      <c r="A14" t="s">
        <v>27</v>
      </c>
      <c r="C14">
        <f>SUM(R21:R93)</f>
        <v>1.2642568102304665E-2</v>
      </c>
    </row>
    <row r="15" spans="1:20">
      <c r="A15" s="3" t="s">
        <v>18</v>
      </c>
      <c r="C15">
        <f>+$C7+C11</f>
        <v>45887.466196548507</v>
      </c>
    </row>
    <row r="16" spans="1:20">
      <c r="A16" s="8" t="s">
        <v>4</v>
      </c>
      <c r="C16">
        <f>+$C8+C12</f>
        <v>1.226361572026945</v>
      </c>
    </row>
    <row r="17" spans="1:33" ht="13.5" thickBot="1"/>
    <row r="18" spans="1:33">
      <c r="A18" s="8" t="s">
        <v>5</v>
      </c>
      <c r="C18" s="4">
        <f>+C15</f>
        <v>45887.466196548507</v>
      </c>
      <c r="D18" s="5">
        <f>+C16</f>
        <v>1.226361572026945</v>
      </c>
    </row>
    <row r="19" spans="1:33" ht="13.5" thickTop="1"/>
    <row r="20" spans="1:33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19</v>
      </c>
      <c r="J20" s="10" t="s">
        <v>20</v>
      </c>
      <c r="K20" s="10" t="s">
        <v>21</v>
      </c>
      <c r="L20" s="10" t="s">
        <v>29</v>
      </c>
      <c r="M20" s="10" t="s">
        <v>30</v>
      </c>
      <c r="N20" s="10" t="s">
        <v>31</v>
      </c>
      <c r="O20" s="10" t="s">
        <v>26</v>
      </c>
      <c r="P20" s="9" t="s">
        <v>25</v>
      </c>
      <c r="Q20" s="7" t="s">
        <v>15</v>
      </c>
      <c r="R20" s="6"/>
      <c r="S20" s="6" t="s">
        <v>80</v>
      </c>
    </row>
    <row r="21" spans="1:33">
      <c r="A21" t="s">
        <v>34</v>
      </c>
      <c r="C21" s="11">
        <v>45887.472000000002</v>
      </c>
      <c r="D21" s="6"/>
      <c r="E21">
        <f t="shared" ref="E21:E51" si="0">+(C21-C$7)/C$8</f>
        <v>0</v>
      </c>
      <c r="F21">
        <f t="shared" ref="F21:F51" si="1">ROUND(2*E21,0)/2</f>
        <v>0</v>
      </c>
      <c r="G21">
        <f t="shared" ref="G21:G51" si="2">+C21-(C$7+F21*C$8)</f>
        <v>0</v>
      </c>
      <c r="I21">
        <f t="shared" ref="I21:I52" si="3">+G21</f>
        <v>0</v>
      </c>
      <c r="O21">
        <f t="shared" ref="O21:O51" si="4">+C$11+C$12*$F21</f>
        <v>-5.8034514979251606E-3</v>
      </c>
      <c r="Q21" s="2">
        <f t="shared" ref="Q21:Q51" si="5">+C21-15018.5</f>
        <v>30868.972000000002</v>
      </c>
      <c r="R21">
        <f t="shared" ref="R21:R51" si="6">+(O21-G21)^2</f>
        <v>3.3680049288769791E-5</v>
      </c>
    </row>
    <row r="22" spans="1:33">
      <c r="A22" t="s">
        <v>34</v>
      </c>
      <c r="C22" s="11">
        <v>45892.37</v>
      </c>
      <c r="D22" s="6"/>
      <c r="E22">
        <f t="shared" si="0"/>
        <v>3.9944544120054215</v>
      </c>
      <c r="F22">
        <f t="shared" si="1"/>
        <v>4</v>
      </c>
      <c r="G22">
        <f t="shared" si="2"/>
        <v>-6.7999999955645762E-3</v>
      </c>
      <c r="I22">
        <f t="shared" si="3"/>
        <v>-6.7999999955645762E-3</v>
      </c>
      <c r="O22">
        <f t="shared" si="4"/>
        <v>-5.1571633901448238E-3</v>
      </c>
      <c r="Q22" s="2">
        <f t="shared" si="5"/>
        <v>30873.870000000003</v>
      </c>
      <c r="R22">
        <f t="shared" si="6"/>
        <v>2.6989121121070955E-6</v>
      </c>
      <c r="AC22">
        <v>11</v>
      </c>
      <c r="AE22" t="s">
        <v>36</v>
      </c>
      <c r="AG22" t="s">
        <v>35</v>
      </c>
    </row>
    <row r="23" spans="1:33">
      <c r="A23" t="s">
        <v>34</v>
      </c>
      <c r="C23" s="11">
        <v>45892.375</v>
      </c>
      <c r="D23" s="6"/>
      <c r="E23">
        <f t="shared" si="0"/>
        <v>3.9985320502352213</v>
      </c>
      <c r="F23">
        <f t="shared" si="1"/>
        <v>4</v>
      </c>
      <c r="G23">
        <f t="shared" si="2"/>
        <v>-1.799999998183921E-3</v>
      </c>
      <c r="I23">
        <f t="shared" si="3"/>
        <v>-1.799999998183921E-3</v>
      </c>
      <c r="O23">
        <f t="shared" si="4"/>
        <v>-5.1571633901448238E-3</v>
      </c>
      <c r="Q23" s="2">
        <f t="shared" si="5"/>
        <v>30873.875</v>
      </c>
      <c r="R23">
        <f t="shared" si="6"/>
        <v>1.1270546040322435E-5</v>
      </c>
      <c r="AC23">
        <v>11</v>
      </c>
      <c r="AE23" t="s">
        <v>33</v>
      </c>
      <c r="AG23" t="s">
        <v>35</v>
      </c>
    </row>
    <row r="24" spans="1:33">
      <c r="A24" t="s">
        <v>34</v>
      </c>
      <c r="C24" s="11">
        <v>45898.504999999997</v>
      </c>
      <c r="D24" s="6"/>
      <c r="E24">
        <f t="shared" si="0"/>
        <v>8.997716522586698</v>
      </c>
      <c r="F24">
        <f t="shared" si="1"/>
        <v>9</v>
      </c>
      <c r="G24">
        <f t="shared" si="2"/>
        <v>-2.8000000020256266E-3</v>
      </c>
      <c r="I24">
        <f t="shared" si="3"/>
        <v>-2.8000000020256266E-3</v>
      </c>
      <c r="O24">
        <f t="shared" si="4"/>
        <v>-4.3493032554194032E-3</v>
      </c>
      <c r="Q24" s="2">
        <f t="shared" si="5"/>
        <v>30880.004999999997</v>
      </c>
      <c r="R24">
        <f t="shared" si="6"/>
        <v>2.4003405709765406E-6</v>
      </c>
      <c r="AC24">
        <v>8</v>
      </c>
      <c r="AE24" t="s">
        <v>36</v>
      </c>
      <c r="AG24" t="s">
        <v>35</v>
      </c>
    </row>
    <row r="25" spans="1:33">
      <c r="A25" t="s">
        <v>34</v>
      </c>
      <c r="C25" s="11">
        <v>45898.504999999997</v>
      </c>
      <c r="D25" s="6"/>
      <c r="E25">
        <f t="shared" si="0"/>
        <v>8.997716522586698</v>
      </c>
      <c r="F25">
        <f t="shared" si="1"/>
        <v>9</v>
      </c>
      <c r="G25">
        <f t="shared" si="2"/>
        <v>-2.8000000020256266E-3</v>
      </c>
      <c r="I25">
        <f t="shared" si="3"/>
        <v>-2.8000000020256266E-3</v>
      </c>
      <c r="O25">
        <f t="shared" si="4"/>
        <v>-4.3493032554194032E-3</v>
      </c>
      <c r="Q25" s="2">
        <f t="shared" si="5"/>
        <v>30880.004999999997</v>
      </c>
      <c r="R25">
        <f t="shared" si="6"/>
        <v>2.4003405709765406E-6</v>
      </c>
      <c r="AC25">
        <v>9</v>
      </c>
      <c r="AE25" t="s">
        <v>33</v>
      </c>
      <c r="AG25" t="s">
        <v>35</v>
      </c>
    </row>
    <row r="26" spans="1:33">
      <c r="A26" t="s">
        <v>34</v>
      </c>
      <c r="C26" s="11">
        <v>45914.442000000003</v>
      </c>
      <c r="D26" s="6"/>
      <c r="E26">
        <f t="shared" si="0"/>
        <v>21.994780623064074</v>
      </c>
      <c r="F26">
        <f t="shared" si="1"/>
        <v>22</v>
      </c>
      <c r="G26">
        <f t="shared" si="2"/>
        <v>-6.3999999983934686E-3</v>
      </c>
      <c r="I26">
        <f t="shared" si="3"/>
        <v>-6.3999999983934686E-3</v>
      </c>
      <c r="O26">
        <f t="shared" si="4"/>
        <v>-2.2488669051333081E-3</v>
      </c>
      <c r="Q26" s="2">
        <f t="shared" si="5"/>
        <v>30895.942000000003</v>
      </c>
      <c r="R26">
        <f t="shared" si="6"/>
        <v>1.7231905957959668E-5</v>
      </c>
      <c r="AC26">
        <v>17</v>
      </c>
      <c r="AE26" t="s">
        <v>36</v>
      </c>
      <c r="AG26" t="s">
        <v>35</v>
      </c>
    </row>
    <row r="27" spans="1:33">
      <c r="A27" t="s">
        <v>34</v>
      </c>
      <c r="C27" s="11">
        <v>45919.351999999999</v>
      </c>
      <c r="D27" s="6"/>
      <c r="E27">
        <f t="shared" si="0"/>
        <v>25.999021366822202</v>
      </c>
      <c r="F27">
        <f t="shared" si="1"/>
        <v>26</v>
      </c>
      <c r="G27">
        <f t="shared" si="2"/>
        <v>-1.2000000060652383E-3</v>
      </c>
      <c r="I27">
        <f t="shared" si="3"/>
        <v>-1.2000000060652383E-3</v>
      </c>
      <c r="O27">
        <f t="shared" si="4"/>
        <v>-1.6025787973529713E-3</v>
      </c>
      <c r="Q27" s="2">
        <f t="shared" si="5"/>
        <v>30900.851999999999</v>
      </c>
      <c r="R27">
        <f t="shared" si="6"/>
        <v>1.6206968319469212E-7</v>
      </c>
      <c r="AC27">
        <v>10</v>
      </c>
      <c r="AE27" t="s">
        <v>33</v>
      </c>
      <c r="AG27" t="s">
        <v>35</v>
      </c>
    </row>
    <row r="28" spans="1:33">
      <c r="A28" t="s">
        <v>34</v>
      </c>
      <c r="C28" s="11">
        <v>45920.576000000001</v>
      </c>
      <c r="D28" s="6"/>
      <c r="E28">
        <f t="shared" si="0"/>
        <v>26.997227206001764</v>
      </c>
      <c r="F28">
        <f t="shared" si="1"/>
        <v>27</v>
      </c>
      <c r="G28">
        <f t="shared" si="2"/>
        <v>-3.4000000014202669E-3</v>
      </c>
      <c r="I28">
        <f t="shared" si="3"/>
        <v>-3.4000000014202669E-3</v>
      </c>
      <c r="O28">
        <f t="shared" si="4"/>
        <v>-1.4410067704078867E-3</v>
      </c>
      <c r="Q28" s="2">
        <f t="shared" si="5"/>
        <v>30902.076000000001</v>
      </c>
      <c r="R28">
        <f t="shared" si="6"/>
        <v>3.8376544791523247E-6</v>
      </c>
      <c r="AC28">
        <v>16</v>
      </c>
      <c r="AE28" t="s">
        <v>33</v>
      </c>
      <c r="AG28" t="s">
        <v>35</v>
      </c>
    </row>
    <row r="29" spans="1:33">
      <c r="A29" t="s">
        <v>34</v>
      </c>
      <c r="C29" s="11">
        <v>45931.606</v>
      </c>
      <c r="D29" s="6"/>
      <c r="E29">
        <f t="shared" si="0"/>
        <v>35.992497145651768</v>
      </c>
      <c r="F29">
        <f t="shared" si="1"/>
        <v>36</v>
      </c>
      <c r="G29">
        <f t="shared" si="2"/>
        <v>-9.2000000004190952E-3</v>
      </c>
      <c r="I29">
        <f t="shared" si="3"/>
        <v>-9.2000000004190952E-3</v>
      </c>
      <c r="O29">
        <f t="shared" si="4"/>
        <v>1.3141472097870713E-5</v>
      </c>
      <c r="Q29" s="2">
        <f t="shared" si="5"/>
        <v>30913.106</v>
      </c>
      <c r="R29">
        <f t="shared" si="6"/>
        <v>8.488197579261208E-5</v>
      </c>
      <c r="AC29">
        <v>5</v>
      </c>
      <c r="AE29" t="s">
        <v>33</v>
      </c>
      <c r="AG29" t="s">
        <v>35</v>
      </c>
    </row>
    <row r="30" spans="1:33">
      <c r="A30" t="s">
        <v>34</v>
      </c>
      <c r="C30" s="11">
        <v>45941.428</v>
      </c>
      <c r="D30" s="6"/>
      <c r="E30">
        <f t="shared" si="0"/>
        <v>44.002609688467061</v>
      </c>
      <c r="F30">
        <f t="shared" si="1"/>
        <v>44</v>
      </c>
      <c r="G30">
        <f t="shared" si="2"/>
        <v>3.1999999991967343E-3</v>
      </c>
      <c r="I30">
        <f t="shared" si="3"/>
        <v>3.1999999991967343E-3</v>
      </c>
      <c r="O30">
        <f t="shared" si="4"/>
        <v>1.3057176876585443E-3</v>
      </c>
      <c r="Q30" s="2">
        <f t="shared" si="5"/>
        <v>30922.928</v>
      </c>
      <c r="R30">
        <f t="shared" si="6"/>
        <v>3.5883054758064682E-6</v>
      </c>
      <c r="AC30">
        <v>14</v>
      </c>
      <c r="AE30" t="s">
        <v>33</v>
      </c>
      <c r="AG30" t="s">
        <v>35</v>
      </c>
    </row>
    <row r="31" spans="1:33">
      <c r="A31" t="s">
        <v>37</v>
      </c>
      <c r="C31" s="11">
        <v>45946.332000000002</v>
      </c>
      <c r="D31" s="6"/>
      <c r="E31">
        <f t="shared" si="0"/>
        <v>48.001957266351809</v>
      </c>
      <c r="F31">
        <f t="shared" si="1"/>
        <v>48</v>
      </c>
      <c r="G31">
        <f t="shared" si="2"/>
        <v>2.3999999975785613E-3</v>
      </c>
      <c r="I31">
        <f t="shared" si="3"/>
        <v>2.3999999975785613E-3</v>
      </c>
      <c r="O31">
        <f t="shared" si="4"/>
        <v>1.9520057954388811E-3</v>
      </c>
      <c r="Q31" s="2">
        <f t="shared" si="5"/>
        <v>30927.832000000002</v>
      </c>
      <c r="R31">
        <f t="shared" si="6"/>
        <v>2.0069880515076861E-7</v>
      </c>
      <c r="AC31">
        <v>8</v>
      </c>
      <c r="AE31" t="s">
        <v>33</v>
      </c>
      <c r="AG31" t="s">
        <v>35</v>
      </c>
    </row>
    <row r="32" spans="1:33">
      <c r="A32" t="s">
        <v>37</v>
      </c>
      <c r="C32" s="11">
        <v>45957.362000000001</v>
      </c>
      <c r="D32" s="6"/>
      <c r="E32">
        <f t="shared" si="0"/>
        <v>56.99722720600181</v>
      </c>
      <c r="F32">
        <f t="shared" si="1"/>
        <v>57</v>
      </c>
      <c r="G32">
        <f t="shared" si="2"/>
        <v>-3.4000000014202669E-3</v>
      </c>
      <c r="I32">
        <f t="shared" si="3"/>
        <v>-3.4000000014202669E-3</v>
      </c>
      <c r="O32">
        <f t="shared" si="4"/>
        <v>3.4061540379446385E-3</v>
      </c>
      <c r="Q32" s="2">
        <f t="shared" si="5"/>
        <v>30938.862000000001</v>
      </c>
      <c r="R32">
        <f t="shared" si="6"/>
        <v>4.6323732807563217E-5</v>
      </c>
      <c r="AC32">
        <v>6</v>
      </c>
      <c r="AE32" t="s">
        <v>33</v>
      </c>
      <c r="AG32" t="s">
        <v>35</v>
      </c>
    </row>
    <row r="33" spans="1:33">
      <c r="A33" t="s">
        <v>37</v>
      </c>
      <c r="C33" s="11">
        <v>45995.387000000002</v>
      </c>
      <c r="D33" s="6"/>
      <c r="E33">
        <f t="shared" si="0"/>
        <v>88.007665959876761</v>
      </c>
      <c r="F33">
        <f t="shared" si="1"/>
        <v>88</v>
      </c>
      <c r="G33">
        <f t="shared" si="2"/>
        <v>9.4000000026426278E-3</v>
      </c>
      <c r="I33">
        <f t="shared" si="3"/>
        <v>9.4000000026426278E-3</v>
      </c>
      <c r="O33">
        <f t="shared" si="4"/>
        <v>8.4148868732422492E-3</v>
      </c>
      <c r="Q33" s="2">
        <f t="shared" si="5"/>
        <v>30976.887000000002</v>
      </c>
      <c r="R33">
        <f t="shared" si="6"/>
        <v>9.7044787771700702E-7</v>
      </c>
      <c r="AC33">
        <v>17</v>
      </c>
      <c r="AE33" t="s">
        <v>33</v>
      </c>
      <c r="AG33" t="s">
        <v>35</v>
      </c>
    </row>
    <row r="34" spans="1:33">
      <c r="A34" t="s">
        <v>37</v>
      </c>
      <c r="C34" s="11">
        <v>46007.646999999997</v>
      </c>
      <c r="D34" s="6"/>
      <c r="E34">
        <f t="shared" si="0"/>
        <v>98.006034904579707</v>
      </c>
      <c r="F34">
        <f t="shared" si="1"/>
        <v>98</v>
      </c>
      <c r="G34">
        <f t="shared" si="2"/>
        <v>7.3999999949592166E-3</v>
      </c>
      <c r="I34">
        <f t="shared" si="3"/>
        <v>7.3999999949592166E-3</v>
      </c>
      <c r="O34">
        <f t="shared" si="4"/>
        <v>1.003060714269309E-2</v>
      </c>
      <c r="Q34" s="2">
        <f t="shared" si="5"/>
        <v>30989.146999999997</v>
      </c>
      <c r="R34">
        <f t="shared" si="6"/>
        <v>6.9200939657085474E-6</v>
      </c>
      <c r="AC34">
        <v>6</v>
      </c>
      <c r="AE34" t="s">
        <v>33</v>
      </c>
      <c r="AG34" t="s">
        <v>35</v>
      </c>
    </row>
    <row r="35" spans="1:33">
      <c r="A35" t="s">
        <v>39</v>
      </c>
      <c r="B35" s="6" t="s">
        <v>38</v>
      </c>
      <c r="C35" s="11">
        <v>46008.356</v>
      </c>
      <c r="E35">
        <f t="shared" si="0"/>
        <v>98.584244005870332</v>
      </c>
      <c r="F35">
        <f t="shared" si="1"/>
        <v>98.5</v>
      </c>
      <c r="G35">
        <f t="shared" si="2"/>
        <v>0.10329999999521533</v>
      </c>
      <c r="I35">
        <f t="shared" si="3"/>
        <v>0.10329999999521533</v>
      </c>
      <c r="O35">
        <f t="shared" si="4"/>
        <v>1.0111393156165632E-2</v>
      </c>
      <c r="Q35" s="2">
        <f t="shared" si="5"/>
        <v>30989.856</v>
      </c>
      <c r="R35">
        <f t="shared" si="6"/>
        <v>8.6841164446029798E-3</v>
      </c>
      <c r="AC35">
        <v>10</v>
      </c>
      <c r="AE35" t="s">
        <v>33</v>
      </c>
      <c r="AG35" t="s">
        <v>35</v>
      </c>
    </row>
    <row r="36" spans="1:33">
      <c r="A36" t="s">
        <v>37</v>
      </c>
      <c r="C36" s="11">
        <v>46033.406999999999</v>
      </c>
      <c r="D36" s="6"/>
      <c r="E36">
        <f t="shared" si="0"/>
        <v>119.01402707551597</v>
      </c>
      <c r="F36">
        <f t="shared" si="1"/>
        <v>119</v>
      </c>
      <c r="G36">
        <f t="shared" si="2"/>
        <v>1.7199999994772952E-2</v>
      </c>
      <c r="I36">
        <f t="shared" si="3"/>
        <v>1.7199999994772952E-2</v>
      </c>
      <c r="O36">
        <f t="shared" si="4"/>
        <v>1.342361970853986E-2</v>
      </c>
      <c r="Q36" s="2">
        <f t="shared" si="5"/>
        <v>31014.906999999999</v>
      </c>
      <c r="R36">
        <f t="shared" si="6"/>
        <v>1.4261048066249931E-5</v>
      </c>
      <c r="AC36">
        <v>7</v>
      </c>
      <c r="AE36" t="s">
        <v>33</v>
      </c>
      <c r="AG36" t="s">
        <v>35</v>
      </c>
    </row>
    <row r="37" spans="1:33">
      <c r="A37" t="s">
        <v>40</v>
      </c>
      <c r="C37" s="11">
        <v>46039.53</v>
      </c>
      <c r="D37" s="6"/>
      <c r="E37">
        <f t="shared" si="0"/>
        <v>124.00750285434454</v>
      </c>
      <c r="F37">
        <f t="shared" si="1"/>
        <v>124</v>
      </c>
      <c r="G37">
        <f t="shared" si="2"/>
        <v>9.2000000004190952E-3</v>
      </c>
      <c r="I37">
        <f t="shared" si="3"/>
        <v>9.2000000004190952E-3</v>
      </c>
      <c r="O37">
        <f t="shared" si="4"/>
        <v>1.4231479843265282E-2</v>
      </c>
      <c r="Q37" s="2">
        <f t="shared" si="5"/>
        <v>31021.03</v>
      </c>
      <c r="R37">
        <f t="shared" si="6"/>
        <v>2.5315789408967493E-5</v>
      </c>
      <c r="AC37">
        <v>6</v>
      </c>
      <c r="AE37" t="s">
        <v>33</v>
      </c>
      <c r="AG37" t="s">
        <v>35</v>
      </c>
    </row>
    <row r="38" spans="1:33">
      <c r="A38" t="s">
        <v>40</v>
      </c>
      <c r="C38" s="11">
        <v>46054.25</v>
      </c>
      <c r="D38" s="6"/>
      <c r="E38">
        <f t="shared" si="0"/>
        <v>136.01206980916524</v>
      </c>
      <c r="F38">
        <f t="shared" si="1"/>
        <v>136</v>
      </c>
      <c r="G38">
        <f t="shared" si="2"/>
        <v>1.4799999997194391E-2</v>
      </c>
      <c r="I38">
        <f t="shared" si="3"/>
        <v>1.4799999997194391E-2</v>
      </c>
      <c r="O38">
        <f t="shared" si="4"/>
        <v>1.6170344166606291E-2</v>
      </c>
      <c r="Q38" s="2">
        <f t="shared" si="5"/>
        <v>31035.75</v>
      </c>
      <c r="R38">
        <f t="shared" si="6"/>
        <v>1.8778431426411907E-6</v>
      </c>
      <c r="AC38">
        <v>6</v>
      </c>
      <c r="AE38" t="s">
        <v>33</v>
      </c>
      <c r="AG38" t="s">
        <v>35</v>
      </c>
    </row>
    <row r="39" spans="1:33">
      <c r="A39" t="s">
        <v>41</v>
      </c>
      <c r="C39" s="11">
        <v>46148.667000000001</v>
      </c>
      <c r="D39" s="6"/>
      <c r="E39">
        <f t="shared" si="0"/>
        <v>213.01174359810776</v>
      </c>
      <c r="F39">
        <f t="shared" si="1"/>
        <v>213</v>
      </c>
      <c r="G39">
        <f t="shared" si="2"/>
        <v>1.4400000000023283E-2</v>
      </c>
      <c r="I39">
        <f t="shared" si="3"/>
        <v>1.4400000000023283E-2</v>
      </c>
      <c r="O39">
        <f t="shared" si="4"/>
        <v>2.8611390241377772E-2</v>
      </c>
      <c r="Q39" s="2">
        <f t="shared" si="5"/>
        <v>31130.167000000001</v>
      </c>
      <c r="R39">
        <f t="shared" si="6"/>
        <v>2.0196361259206561E-4</v>
      </c>
      <c r="AC39">
        <v>4</v>
      </c>
      <c r="AE39" t="s">
        <v>33</v>
      </c>
      <c r="AG39" t="s">
        <v>35</v>
      </c>
    </row>
    <row r="40" spans="1:33">
      <c r="A40" t="s">
        <v>41</v>
      </c>
      <c r="C40" s="11">
        <v>46180.55</v>
      </c>
      <c r="D40" s="6"/>
      <c r="E40">
        <f t="shared" si="0"/>
        <v>239.01321154787257</v>
      </c>
      <c r="F40">
        <f t="shared" si="1"/>
        <v>239</v>
      </c>
      <c r="G40">
        <f t="shared" si="2"/>
        <v>1.6199999998207204E-2</v>
      </c>
      <c r="I40">
        <f t="shared" si="3"/>
        <v>1.6199999998207204E-2</v>
      </c>
      <c r="O40">
        <f t="shared" si="4"/>
        <v>3.2812262941949964E-2</v>
      </c>
      <c r="Q40" s="2">
        <f t="shared" si="5"/>
        <v>31162.050000000003</v>
      </c>
      <c r="R40">
        <f t="shared" si="6"/>
        <v>2.7596728011204885E-4</v>
      </c>
      <c r="AC40">
        <v>6</v>
      </c>
      <c r="AE40" t="s">
        <v>33</v>
      </c>
      <c r="AG40" t="s">
        <v>35</v>
      </c>
    </row>
    <row r="41" spans="1:33">
      <c r="A41" t="s">
        <v>42</v>
      </c>
      <c r="C41" s="11">
        <v>46201.411</v>
      </c>
      <c r="D41" s="6"/>
      <c r="E41">
        <f t="shared" si="0"/>
        <v>256.02593377915389</v>
      </c>
      <c r="F41">
        <f t="shared" si="1"/>
        <v>256</v>
      </c>
      <c r="G41">
        <f t="shared" si="2"/>
        <v>3.1799999997019768E-2</v>
      </c>
      <c r="I41">
        <f t="shared" si="3"/>
        <v>3.1799999997019768E-2</v>
      </c>
      <c r="O41">
        <f t="shared" si="4"/>
        <v>3.5558987400016395E-2</v>
      </c>
      <c r="Q41" s="2">
        <f t="shared" si="5"/>
        <v>31182.911</v>
      </c>
      <c r="R41">
        <f t="shared" si="6"/>
        <v>1.412998629588733E-5</v>
      </c>
      <c r="AC41">
        <v>5</v>
      </c>
      <c r="AE41" t="s">
        <v>33</v>
      </c>
      <c r="AG41" t="s">
        <v>35</v>
      </c>
    </row>
    <row r="42" spans="1:33">
      <c r="A42" t="s">
        <v>42</v>
      </c>
      <c r="C42" s="11">
        <v>46212.442999999999</v>
      </c>
      <c r="D42" s="6"/>
      <c r="E42">
        <f t="shared" si="0"/>
        <v>265.02283477409702</v>
      </c>
      <c r="F42">
        <f t="shared" si="1"/>
        <v>265</v>
      </c>
      <c r="G42">
        <f t="shared" si="2"/>
        <v>2.7999999998428393E-2</v>
      </c>
      <c r="I42">
        <f t="shared" si="3"/>
        <v>2.7999999998428393E-2</v>
      </c>
      <c r="O42">
        <f t="shared" si="4"/>
        <v>3.7013135642522156E-2</v>
      </c>
      <c r="Q42" s="2">
        <f t="shared" si="5"/>
        <v>31193.942999999999</v>
      </c>
      <c r="R42">
        <f t="shared" si="6"/>
        <v>8.123661413883349E-5</v>
      </c>
      <c r="AC42">
        <v>6</v>
      </c>
      <c r="AE42" t="s">
        <v>33</v>
      </c>
      <c r="AG42" t="s">
        <v>35</v>
      </c>
    </row>
    <row r="43" spans="1:33">
      <c r="A43" t="s">
        <v>43</v>
      </c>
      <c r="C43" s="11">
        <v>46299.517999999996</v>
      </c>
      <c r="D43" s="6"/>
      <c r="E43">
        <f t="shared" si="0"/>
        <v>336.03490458326115</v>
      </c>
      <c r="F43">
        <f t="shared" si="1"/>
        <v>336</v>
      </c>
      <c r="G43">
        <f t="shared" si="2"/>
        <v>4.2799999995622784E-2</v>
      </c>
      <c r="I43">
        <f t="shared" si="3"/>
        <v>4.2799999995622784E-2</v>
      </c>
      <c r="O43">
        <f t="shared" si="4"/>
        <v>4.8484749555623131E-2</v>
      </c>
      <c r="Q43" s="2">
        <f t="shared" si="5"/>
        <v>31281.017999999996</v>
      </c>
      <c r="R43">
        <f t="shared" si="6"/>
        <v>3.2316377559924142E-5</v>
      </c>
      <c r="AC43">
        <v>11</v>
      </c>
      <c r="AE43" t="s">
        <v>33</v>
      </c>
      <c r="AG43" t="s">
        <v>35</v>
      </c>
    </row>
    <row r="44" spans="1:33">
      <c r="A44" t="s">
        <v>43</v>
      </c>
      <c r="C44" s="11">
        <v>46320.381999999998</v>
      </c>
      <c r="D44" s="6"/>
      <c r="E44">
        <f t="shared" si="0"/>
        <v>353.05007339748511</v>
      </c>
      <c r="F44">
        <f t="shared" si="1"/>
        <v>353</v>
      </c>
      <c r="G44">
        <f t="shared" si="2"/>
        <v>6.1399999998684507E-2</v>
      </c>
      <c r="I44">
        <f t="shared" si="3"/>
        <v>6.1399999998684507E-2</v>
      </c>
      <c r="O44">
        <f t="shared" si="4"/>
        <v>5.1231474013689562E-2</v>
      </c>
      <c r="Q44" s="2">
        <f t="shared" si="5"/>
        <v>31301.881999999998</v>
      </c>
      <c r="R44">
        <f t="shared" si="6"/>
        <v>1.033989207075174E-4</v>
      </c>
      <c r="AC44">
        <v>6</v>
      </c>
      <c r="AE44" t="s">
        <v>33</v>
      </c>
      <c r="AG44" t="s">
        <v>35</v>
      </c>
    </row>
    <row r="45" spans="1:33">
      <c r="A45" t="s">
        <v>43</v>
      </c>
      <c r="C45" s="11">
        <v>46325.296000000002</v>
      </c>
      <c r="D45" s="6"/>
      <c r="E45">
        <f t="shared" si="0"/>
        <v>357.05757625183537</v>
      </c>
      <c r="F45">
        <f t="shared" si="1"/>
        <v>357</v>
      </c>
      <c r="G45">
        <f t="shared" si="2"/>
        <v>7.0599999999103602E-2</v>
      </c>
      <c r="I45">
        <f t="shared" si="3"/>
        <v>7.0599999999103602E-2</v>
      </c>
      <c r="O45">
        <f t="shared" si="4"/>
        <v>5.1877762121469898E-2</v>
      </c>
      <c r="Q45" s="2">
        <f t="shared" si="5"/>
        <v>31306.796000000002</v>
      </c>
      <c r="R45">
        <f t="shared" si="6"/>
        <v>3.5052219114670217E-4</v>
      </c>
      <c r="AC45">
        <v>6</v>
      </c>
      <c r="AE45" t="s">
        <v>33</v>
      </c>
      <c r="AG45" t="s">
        <v>35</v>
      </c>
    </row>
    <row r="46" spans="1:33">
      <c r="A46" t="s">
        <v>43</v>
      </c>
      <c r="C46" s="11">
        <v>46326.500999999997</v>
      </c>
      <c r="E46">
        <f t="shared" si="0"/>
        <v>358.04028706572745</v>
      </c>
      <c r="F46">
        <f t="shared" si="1"/>
        <v>358</v>
      </c>
      <c r="G46">
        <f t="shared" si="2"/>
        <v>4.9399999996239785E-2</v>
      </c>
      <c r="I46">
        <f t="shared" si="3"/>
        <v>4.9399999996239785E-2</v>
      </c>
      <c r="O46">
        <f t="shared" si="4"/>
        <v>5.2039334148414981E-2</v>
      </c>
      <c r="Q46" s="2">
        <f t="shared" si="5"/>
        <v>31308.000999999997</v>
      </c>
      <c r="R46">
        <f t="shared" si="6"/>
        <v>6.966084766838362E-6</v>
      </c>
      <c r="AC46">
        <v>6</v>
      </c>
      <c r="AE46" t="s">
        <v>33</v>
      </c>
      <c r="AG46" t="s">
        <v>35</v>
      </c>
    </row>
    <row r="47" spans="1:33">
      <c r="A47" t="s">
        <v>43</v>
      </c>
      <c r="C47" s="11">
        <v>46331.400999999998</v>
      </c>
      <c r="E47">
        <f t="shared" si="0"/>
        <v>362.036372533026</v>
      </c>
      <c r="F47">
        <f t="shared" si="1"/>
        <v>362</v>
      </c>
      <c r="G47">
        <f t="shared" si="2"/>
        <v>4.4599999993806705E-2</v>
      </c>
      <c r="I47">
        <f t="shared" si="3"/>
        <v>4.4599999993806705E-2</v>
      </c>
      <c r="O47">
        <f t="shared" si="4"/>
        <v>5.2685622256195323E-2</v>
      </c>
      <c r="Q47" s="2">
        <f t="shared" si="5"/>
        <v>31312.900999999998</v>
      </c>
      <c r="R47">
        <f t="shared" si="6"/>
        <v>6.5377287370034447E-5</v>
      </c>
      <c r="AC47">
        <v>13</v>
      </c>
      <c r="AE47" t="s">
        <v>33</v>
      </c>
      <c r="AG47" t="s">
        <v>35</v>
      </c>
    </row>
    <row r="48" spans="1:33">
      <c r="A48" t="s">
        <v>43</v>
      </c>
      <c r="C48" s="11">
        <v>46332.631999999998</v>
      </c>
      <c r="E48">
        <f t="shared" si="0"/>
        <v>363.04028706572848</v>
      </c>
      <c r="F48">
        <f t="shared" si="1"/>
        <v>363</v>
      </c>
      <c r="G48">
        <f t="shared" si="2"/>
        <v>4.9399999996239785E-2</v>
      </c>
      <c r="I48">
        <f t="shared" si="3"/>
        <v>4.9399999996239785E-2</v>
      </c>
      <c r="O48">
        <f t="shared" si="4"/>
        <v>5.2847194283140407E-2</v>
      </c>
      <c r="Q48" s="2">
        <f t="shared" si="5"/>
        <v>31314.131999999998</v>
      </c>
      <c r="R48">
        <f t="shared" si="6"/>
        <v>1.1883148451640288E-5</v>
      </c>
      <c r="AC48">
        <v>6</v>
      </c>
      <c r="AE48" t="s">
        <v>33</v>
      </c>
      <c r="AG48" t="s">
        <v>35</v>
      </c>
    </row>
    <row r="49" spans="1:33">
      <c r="A49" t="s">
        <v>43</v>
      </c>
      <c r="C49" s="11">
        <v>46342.434000000001</v>
      </c>
      <c r="E49">
        <f t="shared" si="0"/>
        <v>371.03408905561861</v>
      </c>
      <c r="F49">
        <f t="shared" si="1"/>
        <v>371</v>
      </c>
      <c r="G49">
        <f t="shared" si="2"/>
        <v>4.1799999999057036E-2</v>
      </c>
      <c r="I49">
        <f t="shared" si="3"/>
        <v>4.1799999999057036E-2</v>
      </c>
      <c r="O49">
        <f t="shared" si="4"/>
        <v>5.4139770498701077E-2</v>
      </c>
      <c r="Q49" s="2">
        <f t="shared" si="5"/>
        <v>31323.934000000001</v>
      </c>
      <c r="R49">
        <f t="shared" si="6"/>
        <v>1.5226993598388536E-4</v>
      </c>
      <c r="AC49">
        <v>8</v>
      </c>
      <c r="AE49" t="s">
        <v>33</v>
      </c>
      <c r="AG49" t="s">
        <v>35</v>
      </c>
    </row>
    <row r="50" spans="1:33">
      <c r="A50" t="s">
        <v>44</v>
      </c>
      <c r="C50" s="11">
        <v>46412.337</v>
      </c>
      <c r="E50">
        <f t="shared" si="0"/>
        <v>428.04191812102266</v>
      </c>
      <c r="F50">
        <f t="shared" si="1"/>
        <v>428</v>
      </c>
      <c r="G50">
        <f t="shared" si="2"/>
        <v>5.1399999996647239E-2</v>
      </c>
      <c r="I50">
        <f t="shared" si="3"/>
        <v>5.1399999996647239E-2</v>
      </c>
      <c r="O50">
        <f t="shared" si="4"/>
        <v>6.3349376034570873E-2</v>
      </c>
      <c r="Q50" s="2">
        <f t="shared" si="5"/>
        <v>31393.837</v>
      </c>
      <c r="R50">
        <f t="shared" si="6"/>
        <v>1.4278758769570353E-4</v>
      </c>
      <c r="AC50">
        <v>5</v>
      </c>
      <c r="AE50" t="s">
        <v>33</v>
      </c>
      <c r="AG50" t="s">
        <v>35</v>
      </c>
    </row>
    <row r="51" spans="1:33">
      <c r="A51" t="s">
        <v>44</v>
      </c>
      <c r="C51" s="11">
        <v>46434.419000000002</v>
      </c>
      <c r="E51">
        <f t="shared" si="0"/>
        <v>446.05039960854685</v>
      </c>
      <c r="F51">
        <f t="shared" si="1"/>
        <v>446</v>
      </c>
      <c r="G51">
        <f t="shared" si="2"/>
        <v>6.1800000003131572E-2</v>
      </c>
      <c r="I51">
        <f t="shared" si="3"/>
        <v>6.1800000003131572E-2</v>
      </c>
      <c r="O51">
        <f t="shared" si="4"/>
        <v>6.6257672519582395E-2</v>
      </c>
      <c r="Q51" s="2">
        <f t="shared" si="5"/>
        <v>31415.919000000002</v>
      </c>
      <c r="R51">
        <f t="shared" si="6"/>
        <v>1.9870844263921009E-5</v>
      </c>
      <c r="AC51">
        <v>11</v>
      </c>
      <c r="AE51" t="s">
        <v>33</v>
      </c>
      <c r="AG51" t="s">
        <v>35</v>
      </c>
    </row>
    <row r="52" spans="1:33">
      <c r="A52" t="s">
        <v>44</v>
      </c>
      <c r="C52" s="11">
        <v>46451.607000000004</v>
      </c>
      <c r="E52">
        <f t="shared" ref="E52:E83" si="7">+(C52-C$7)/C$8</f>
        <v>460.06768879465181</v>
      </c>
      <c r="F52">
        <f t="shared" ref="F52:F74" si="8">ROUND(2*E52,0)/2</f>
        <v>460</v>
      </c>
      <c r="G52">
        <f t="shared" ref="G52:G83" si="9">+C52-(C$7+F52*C$8)</f>
        <v>8.2999999998719431E-2</v>
      </c>
      <c r="I52">
        <f t="shared" si="3"/>
        <v>8.2999999998719431E-2</v>
      </c>
      <c r="O52">
        <f t="shared" ref="O52:O83" si="10">+C$11+C$12*$F52</f>
        <v>6.8519680896813567E-2</v>
      </c>
      <c r="Q52" s="2">
        <f t="shared" ref="Q52:Q83" si="11">+C52-15018.5</f>
        <v>31433.107000000004</v>
      </c>
      <c r="R52">
        <f t="shared" ref="R52:R83" si="12">+(O52-G52)^2</f>
        <v>2.0967964129301985E-4</v>
      </c>
      <c r="AC52">
        <v>6</v>
      </c>
      <c r="AE52" t="s">
        <v>33</v>
      </c>
      <c r="AG52" t="s">
        <v>35</v>
      </c>
    </row>
    <row r="53" spans="1:33">
      <c r="A53" t="s">
        <v>45</v>
      </c>
      <c r="C53" s="11">
        <v>46597.525000000001</v>
      </c>
      <c r="E53">
        <f t="shared" si="7"/>
        <v>579.06785190017933</v>
      </c>
      <c r="F53">
        <f t="shared" si="8"/>
        <v>579</v>
      </c>
      <c r="G53">
        <f t="shared" si="9"/>
        <v>8.3200000000942964E-2</v>
      </c>
      <c r="I53">
        <f t="shared" ref="I53:I84" si="13">+G53</f>
        <v>8.3200000000942964E-2</v>
      </c>
      <c r="O53">
        <f t="shared" si="10"/>
        <v>8.7746752103278591E-2</v>
      </c>
      <c r="Q53" s="2">
        <f t="shared" si="11"/>
        <v>31579.025000000001</v>
      </c>
      <c r="R53">
        <f t="shared" si="12"/>
        <v>2.0672954680093447E-5</v>
      </c>
      <c r="AC53">
        <v>6</v>
      </c>
      <c r="AE53" t="s">
        <v>33</v>
      </c>
      <c r="AG53" t="s">
        <v>35</v>
      </c>
    </row>
    <row r="54" spans="1:33">
      <c r="A54" t="s">
        <v>45</v>
      </c>
      <c r="C54" s="11">
        <v>46613.47</v>
      </c>
      <c r="E54">
        <f t="shared" si="7"/>
        <v>592.0714402218232</v>
      </c>
      <c r="F54">
        <f t="shared" si="8"/>
        <v>592</v>
      </c>
      <c r="G54">
        <f t="shared" si="9"/>
        <v>8.7599999998928979E-2</v>
      </c>
      <c r="I54">
        <f t="shared" si="13"/>
        <v>8.7599999998928979E-2</v>
      </c>
      <c r="O54">
        <f t="shared" si="10"/>
        <v>8.984718845356468E-2</v>
      </c>
      <c r="Q54" s="2">
        <f t="shared" si="11"/>
        <v>31594.97</v>
      </c>
      <c r="R54">
        <f t="shared" si="12"/>
        <v>5.0498559506479914E-6</v>
      </c>
      <c r="AC54">
        <v>10</v>
      </c>
      <c r="AE54" t="s">
        <v>33</v>
      </c>
      <c r="AG54" t="s">
        <v>35</v>
      </c>
    </row>
    <row r="55" spans="1:33">
      <c r="A55" t="s">
        <v>45</v>
      </c>
      <c r="C55" s="11">
        <v>46624.508999999998</v>
      </c>
      <c r="E55">
        <f t="shared" si="7"/>
        <v>601.0740499102892</v>
      </c>
      <c r="F55">
        <f t="shared" si="8"/>
        <v>601</v>
      </c>
      <c r="G55">
        <f t="shared" si="9"/>
        <v>9.0799999998125713E-2</v>
      </c>
      <c r="I55">
        <f t="shared" si="13"/>
        <v>9.0799999998125713E-2</v>
      </c>
      <c r="O55">
        <f t="shared" si="10"/>
        <v>9.1301336696070448E-2</v>
      </c>
      <c r="Q55" s="2">
        <f t="shared" si="11"/>
        <v>31606.008999999998</v>
      </c>
      <c r="R55">
        <f t="shared" si="12"/>
        <v>2.5133848470613027E-7</v>
      </c>
      <c r="AC55">
        <v>13</v>
      </c>
      <c r="AE55" t="s">
        <v>33</v>
      </c>
      <c r="AG55" t="s">
        <v>35</v>
      </c>
    </row>
    <row r="56" spans="1:33">
      <c r="A56" t="s">
        <v>45</v>
      </c>
      <c r="C56" s="11">
        <v>46624.508999999998</v>
      </c>
      <c r="E56">
        <f t="shared" si="7"/>
        <v>601.0740499102892</v>
      </c>
      <c r="F56">
        <f t="shared" si="8"/>
        <v>601</v>
      </c>
      <c r="G56">
        <f t="shared" si="9"/>
        <v>9.0799999998125713E-2</v>
      </c>
      <c r="I56">
        <f t="shared" si="13"/>
        <v>9.0799999998125713E-2</v>
      </c>
      <c r="O56">
        <f t="shared" si="10"/>
        <v>9.1301336696070448E-2</v>
      </c>
      <c r="Q56" s="2">
        <f t="shared" si="11"/>
        <v>31606.008999999998</v>
      </c>
      <c r="R56">
        <f t="shared" si="12"/>
        <v>2.5133848470613027E-7</v>
      </c>
      <c r="AC56">
        <v>17</v>
      </c>
      <c r="AE56" t="s">
        <v>36</v>
      </c>
      <c r="AG56" t="s">
        <v>35</v>
      </c>
    </row>
    <row r="57" spans="1:33">
      <c r="A57" t="s">
        <v>46</v>
      </c>
      <c r="C57" s="11">
        <v>46651.481</v>
      </c>
      <c r="E57">
        <f t="shared" si="7"/>
        <v>623.07046158864637</v>
      </c>
      <c r="F57">
        <f t="shared" si="8"/>
        <v>623</v>
      </c>
      <c r="G57">
        <f t="shared" si="9"/>
        <v>8.6400000000139698E-2</v>
      </c>
      <c r="I57">
        <f t="shared" si="13"/>
        <v>8.6400000000139698E-2</v>
      </c>
      <c r="O57">
        <f t="shared" si="10"/>
        <v>9.4855921288862291E-2</v>
      </c>
      <c r="Q57" s="2">
        <f t="shared" si="11"/>
        <v>31632.981</v>
      </c>
      <c r="R57">
        <f t="shared" si="12"/>
        <v>7.1502604841071956E-5</v>
      </c>
      <c r="AC57">
        <v>6</v>
      </c>
      <c r="AE57" t="s">
        <v>33</v>
      </c>
      <c r="AG57" t="s">
        <v>35</v>
      </c>
    </row>
    <row r="58" spans="1:33">
      <c r="A58" t="s">
        <v>46</v>
      </c>
      <c r="C58" s="11">
        <v>46678.466999999997</v>
      </c>
      <c r="E58">
        <f t="shared" si="7"/>
        <v>645.0782906540494</v>
      </c>
      <c r="F58">
        <f t="shared" si="8"/>
        <v>645</v>
      </c>
      <c r="G58">
        <f t="shared" si="9"/>
        <v>9.5999999997729901E-2</v>
      </c>
      <c r="I58">
        <f t="shared" si="13"/>
        <v>9.5999999997729901E-2</v>
      </c>
      <c r="O58">
        <f t="shared" si="10"/>
        <v>9.8410505881654148E-2</v>
      </c>
      <c r="Q58" s="2">
        <f t="shared" si="11"/>
        <v>31659.966999999997</v>
      </c>
      <c r="R58">
        <f t="shared" si="12"/>
        <v>5.8105386164334132E-6</v>
      </c>
      <c r="AC58">
        <v>6</v>
      </c>
      <c r="AE58" t="s">
        <v>33</v>
      </c>
      <c r="AG58" t="s">
        <v>35</v>
      </c>
    </row>
    <row r="59" spans="1:33">
      <c r="A59" t="s">
        <v>47</v>
      </c>
      <c r="C59" s="11">
        <v>46759.425999999999</v>
      </c>
      <c r="E59">
        <f t="shared" si="7"/>
        <v>711.10259337791388</v>
      </c>
      <c r="F59">
        <f t="shared" si="8"/>
        <v>711</v>
      </c>
      <c r="G59">
        <f t="shared" si="9"/>
        <v>0.12580000000161817</v>
      </c>
      <c r="I59">
        <f t="shared" si="13"/>
        <v>0.12580000000161817</v>
      </c>
      <c r="O59">
        <f t="shared" si="10"/>
        <v>0.1090742596600297</v>
      </c>
      <c r="Q59" s="2">
        <f t="shared" si="11"/>
        <v>31740.925999999999</v>
      </c>
      <c r="R59">
        <f t="shared" si="12"/>
        <v>2.7975038997423996E-4</v>
      </c>
      <c r="AC59">
        <v>5</v>
      </c>
      <c r="AE59" t="s">
        <v>33</v>
      </c>
      <c r="AG59" t="s">
        <v>35</v>
      </c>
    </row>
    <row r="60" spans="1:33">
      <c r="A60" t="s">
        <v>47</v>
      </c>
      <c r="C60" s="11">
        <v>46760.633000000002</v>
      </c>
      <c r="E60">
        <f t="shared" si="7"/>
        <v>712.08693524710498</v>
      </c>
      <c r="F60">
        <f t="shared" si="8"/>
        <v>712</v>
      </c>
      <c r="G60">
        <f t="shared" si="9"/>
        <v>0.10659999999916181</v>
      </c>
      <c r="I60">
        <f t="shared" si="13"/>
        <v>0.10659999999916181</v>
      </c>
      <c r="O60">
        <f t="shared" si="10"/>
        <v>0.10923583168697479</v>
      </c>
      <c r="Q60" s="2">
        <f t="shared" si="11"/>
        <v>31742.133000000002</v>
      </c>
      <c r="R60">
        <f t="shared" si="12"/>
        <v>6.9476086864790146E-6</v>
      </c>
      <c r="AC60">
        <v>5</v>
      </c>
      <c r="AE60" t="s">
        <v>33</v>
      </c>
      <c r="AG60" t="s">
        <v>35</v>
      </c>
    </row>
    <row r="61" spans="1:33">
      <c r="A61" t="s">
        <v>48</v>
      </c>
      <c r="C61" s="11">
        <v>46863.648999999998</v>
      </c>
      <c r="E61">
        <f t="shared" si="7"/>
        <v>796.09933126732676</v>
      </c>
      <c r="F61">
        <f t="shared" si="8"/>
        <v>796</v>
      </c>
      <c r="G61">
        <f t="shared" si="9"/>
        <v>0.12179999999352731</v>
      </c>
      <c r="I61">
        <f t="shared" si="13"/>
        <v>0.12179999999352731</v>
      </c>
      <c r="O61">
        <f t="shared" si="10"/>
        <v>0.12280788195036185</v>
      </c>
      <c r="Q61" s="2">
        <f t="shared" si="11"/>
        <v>31845.148999999998</v>
      </c>
      <c r="R61">
        <f t="shared" si="12"/>
        <v>1.0158260389126302E-6</v>
      </c>
      <c r="AC61">
        <v>6</v>
      </c>
      <c r="AE61" t="s">
        <v>33</v>
      </c>
      <c r="AG61" t="s">
        <v>35</v>
      </c>
    </row>
    <row r="62" spans="1:33">
      <c r="A62" t="s">
        <v>48</v>
      </c>
      <c r="C62" s="11">
        <v>46917.605000000003</v>
      </c>
      <c r="E62">
        <f t="shared" si="7"/>
        <v>840.10194095579971</v>
      </c>
      <c r="F62">
        <f t="shared" si="8"/>
        <v>840</v>
      </c>
      <c r="G62">
        <f t="shared" si="9"/>
        <v>0.125</v>
      </c>
      <c r="I62">
        <f t="shared" si="13"/>
        <v>0.125</v>
      </c>
      <c r="O62">
        <f t="shared" si="10"/>
        <v>0.12991705113594557</v>
      </c>
      <c r="Q62" s="2">
        <f t="shared" si="11"/>
        <v>31899.105000000003</v>
      </c>
      <c r="R62">
        <f t="shared" si="12"/>
        <v>2.4177391873503579E-5</v>
      </c>
      <c r="AC62">
        <v>8</v>
      </c>
      <c r="AE62" t="s">
        <v>33</v>
      </c>
      <c r="AG62" t="s">
        <v>35</v>
      </c>
    </row>
    <row r="63" spans="1:33">
      <c r="A63" t="s">
        <v>39</v>
      </c>
      <c r="C63" s="11">
        <v>46938.446000000004</v>
      </c>
      <c r="E63">
        <f t="shared" si="7"/>
        <v>857.09835263415596</v>
      </c>
      <c r="F63">
        <f t="shared" si="8"/>
        <v>857</v>
      </c>
      <c r="G63">
        <f t="shared" si="9"/>
        <v>0.12060000000201399</v>
      </c>
      <c r="I63">
        <f t="shared" si="13"/>
        <v>0.12060000000201399</v>
      </c>
      <c r="O63">
        <f t="shared" si="10"/>
        <v>0.13266377559401199</v>
      </c>
      <c r="Q63" s="2">
        <f t="shared" si="11"/>
        <v>31919.946000000004</v>
      </c>
      <c r="R63">
        <f t="shared" si="12"/>
        <v>1.4553468153408682E-4</v>
      </c>
      <c r="AC63">
        <v>7</v>
      </c>
      <c r="AE63" t="s">
        <v>33</v>
      </c>
      <c r="AG63" t="s">
        <v>35</v>
      </c>
    </row>
    <row r="64" spans="1:33">
      <c r="A64" t="s">
        <v>49</v>
      </c>
      <c r="C64" s="11">
        <v>47030.43</v>
      </c>
      <c r="E64">
        <f t="shared" si="7"/>
        <v>932.11384765943467</v>
      </c>
      <c r="F64">
        <f t="shared" si="8"/>
        <v>932</v>
      </c>
      <c r="G64">
        <f t="shared" si="9"/>
        <v>0.13960000000224682</v>
      </c>
      <c r="I64">
        <f t="shared" si="13"/>
        <v>0.13960000000224682</v>
      </c>
      <c r="O64">
        <f t="shared" si="10"/>
        <v>0.14478167761489333</v>
      </c>
      <c r="Q64" s="2">
        <f t="shared" si="11"/>
        <v>32011.93</v>
      </c>
      <c r="R64">
        <f t="shared" si="12"/>
        <v>2.684978288140206E-5</v>
      </c>
      <c r="AC64">
        <v>8</v>
      </c>
      <c r="AE64" t="s">
        <v>33</v>
      </c>
      <c r="AG64" t="s">
        <v>35</v>
      </c>
    </row>
    <row r="65" spans="1:33">
      <c r="A65" t="s">
        <v>50</v>
      </c>
      <c r="C65" s="11">
        <v>47078.273999999998</v>
      </c>
      <c r="E65">
        <f t="shared" si="7"/>
        <v>971.13195237318223</v>
      </c>
      <c r="F65">
        <f t="shared" si="8"/>
        <v>971</v>
      </c>
      <c r="G65">
        <f t="shared" si="9"/>
        <v>0.16179999999440042</v>
      </c>
      <c r="I65">
        <f t="shared" si="13"/>
        <v>0.16179999999440042</v>
      </c>
      <c r="O65">
        <f t="shared" si="10"/>
        <v>0.1510829866657516</v>
      </c>
      <c r="Q65" s="2">
        <f t="shared" si="11"/>
        <v>32059.773999999998</v>
      </c>
      <c r="R65">
        <f t="shared" si="12"/>
        <v>1.1485437468643663E-4</v>
      </c>
      <c r="AC65">
        <v>6</v>
      </c>
      <c r="AE65" t="s">
        <v>33</v>
      </c>
      <c r="AG65" t="s">
        <v>35</v>
      </c>
    </row>
    <row r="66" spans="1:33">
      <c r="A66" t="s">
        <v>51</v>
      </c>
      <c r="C66" s="11">
        <v>47170.243999999999</v>
      </c>
      <c r="E66">
        <f t="shared" si="7"/>
        <v>1046.1360300114152</v>
      </c>
      <c r="F66">
        <f t="shared" si="8"/>
        <v>1046</v>
      </c>
      <c r="G66">
        <f t="shared" si="9"/>
        <v>0.16679999999905704</v>
      </c>
      <c r="I66">
        <f t="shared" si="13"/>
        <v>0.16679999999905704</v>
      </c>
      <c r="O66">
        <f t="shared" si="10"/>
        <v>0.16320088868663291</v>
      </c>
      <c r="Q66" s="2">
        <f t="shared" si="11"/>
        <v>32151.743999999999</v>
      </c>
      <c r="R66">
        <f t="shared" si="12"/>
        <v>1.2953602239219346E-5</v>
      </c>
      <c r="AC66">
        <v>6</v>
      </c>
      <c r="AE66" t="s">
        <v>33</v>
      </c>
      <c r="AG66" t="s">
        <v>35</v>
      </c>
    </row>
    <row r="67" spans="1:33">
      <c r="A67" t="s">
        <v>52</v>
      </c>
      <c r="C67" s="11">
        <v>47296.56</v>
      </c>
      <c r="E67">
        <f t="shared" si="7"/>
        <v>1149.1502201924613</v>
      </c>
      <c r="F67">
        <f t="shared" si="8"/>
        <v>1149</v>
      </c>
      <c r="G67">
        <f t="shared" si="9"/>
        <v>0.18419999999605352</v>
      </c>
      <c r="I67">
        <f t="shared" si="13"/>
        <v>0.18419999999605352</v>
      </c>
      <c r="O67">
        <f t="shared" si="10"/>
        <v>0.17984280746197659</v>
      </c>
      <c r="Q67" s="2">
        <f t="shared" si="11"/>
        <v>32278.059999999998</v>
      </c>
      <c r="R67">
        <f t="shared" si="12"/>
        <v>1.8985126779015751E-5</v>
      </c>
      <c r="AC67">
        <v>6</v>
      </c>
      <c r="AE67" t="s">
        <v>33</v>
      </c>
      <c r="AG67" t="s">
        <v>35</v>
      </c>
    </row>
    <row r="68" spans="1:33">
      <c r="A68" t="s">
        <v>53</v>
      </c>
      <c r="C68" s="11">
        <v>47350.504999999997</v>
      </c>
      <c r="E68">
        <f t="shared" si="7"/>
        <v>1193.1438590768194</v>
      </c>
      <c r="F68">
        <f t="shared" si="8"/>
        <v>1193</v>
      </c>
      <c r="G68">
        <f t="shared" si="9"/>
        <v>0.17639999999664724</v>
      </c>
      <c r="I68">
        <f t="shared" si="13"/>
        <v>0.17639999999664724</v>
      </c>
      <c r="O68">
        <f t="shared" si="10"/>
        <v>0.1869519766475603</v>
      </c>
      <c r="Q68" s="2">
        <f t="shared" si="11"/>
        <v>32332.004999999997</v>
      </c>
      <c r="R68">
        <f t="shared" si="12"/>
        <v>1.1134421124141448E-4</v>
      </c>
      <c r="AC68">
        <v>4</v>
      </c>
      <c r="AE68" t="s">
        <v>33</v>
      </c>
      <c r="AG68" t="s">
        <v>35</v>
      </c>
    </row>
    <row r="69" spans="1:33">
      <c r="A69" t="s">
        <v>54</v>
      </c>
      <c r="C69" s="11">
        <v>47458.432999999997</v>
      </c>
      <c r="E69">
        <f t="shared" si="7"/>
        <v>1281.1621268960982</v>
      </c>
      <c r="F69">
        <f t="shared" si="8"/>
        <v>1281</v>
      </c>
      <c r="G69">
        <f t="shared" si="9"/>
        <v>0.19879999999830034</v>
      </c>
      <c r="I69">
        <f t="shared" si="13"/>
        <v>0.19879999999830034</v>
      </c>
      <c r="O69">
        <f t="shared" si="10"/>
        <v>0.2011703150187277</v>
      </c>
      <c r="Q69" s="2">
        <f t="shared" si="11"/>
        <v>32439.932999999997</v>
      </c>
      <c r="R69">
        <f t="shared" si="12"/>
        <v>5.6183932960635847E-6</v>
      </c>
      <c r="AC69">
        <v>10</v>
      </c>
      <c r="AE69" t="s">
        <v>33</v>
      </c>
      <c r="AG69" t="s">
        <v>35</v>
      </c>
    </row>
    <row r="70" spans="1:33">
      <c r="A70" t="s">
        <v>55</v>
      </c>
      <c r="C70" s="11">
        <v>47555.315999999999</v>
      </c>
      <c r="E70">
        <f t="shared" si="7"/>
        <v>1360.172891861032</v>
      </c>
      <c r="F70">
        <f t="shared" si="8"/>
        <v>1360</v>
      </c>
      <c r="G70">
        <f t="shared" si="9"/>
        <v>0.21199999999953434</v>
      </c>
      <c r="I70">
        <f t="shared" si="13"/>
        <v>0.21199999999953434</v>
      </c>
      <c r="O70">
        <f t="shared" si="10"/>
        <v>0.21393450514738935</v>
      </c>
      <c r="Q70" s="2">
        <f t="shared" si="11"/>
        <v>32536.815999999999</v>
      </c>
      <c r="R70">
        <f t="shared" si="12"/>
        <v>3.7423101670775305E-6</v>
      </c>
      <c r="AC70">
        <v>6</v>
      </c>
      <c r="AE70" t="s">
        <v>33</v>
      </c>
      <c r="AG70" t="s">
        <v>35</v>
      </c>
    </row>
    <row r="71" spans="1:33">
      <c r="A71" t="s">
        <v>56</v>
      </c>
      <c r="C71" s="11">
        <v>47713.525000000001</v>
      </c>
      <c r="E71">
        <f t="shared" si="7"/>
        <v>1489.1967052683085</v>
      </c>
      <c r="F71">
        <f t="shared" si="8"/>
        <v>1489</v>
      </c>
      <c r="G71">
        <f t="shared" si="9"/>
        <v>0.24119999999675201</v>
      </c>
      <c r="I71">
        <f t="shared" si="13"/>
        <v>0.24119999999675201</v>
      </c>
      <c r="O71">
        <f t="shared" si="10"/>
        <v>0.23477729662330521</v>
      </c>
      <c r="Q71" s="2">
        <f t="shared" si="11"/>
        <v>32695.025000000001</v>
      </c>
      <c r="R71">
        <f t="shared" si="12"/>
        <v>4.1251118623284944E-5</v>
      </c>
      <c r="AC71">
        <v>5</v>
      </c>
      <c r="AE71" t="s">
        <v>33</v>
      </c>
      <c r="AG71" t="s">
        <v>35</v>
      </c>
    </row>
    <row r="72" spans="1:33">
      <c r="A72" t="s">
        <v>57</v>
      </c>
      <c r="C72" s="11">
        <v>47826.343000000001</v>
      </c>
      <c r="E72">
        <f t="shared" si="7"/>
        <v>1581.2029032784205</v>
      </c>
      <c r="F72">
        <f t="shared" si="8"/>
        <v>1581</v>
      </c>
      <c r="G72">
        <f t="shared" si="9"/>
        <v>0.24880000000121072</v>
      </c>
      <c r="I72">
        <f t="shared" si="13"/>
        <v>0.24880000000121072</v>
      </c>
      <c r="O72">
        <f t="shared" si="10"/>
        <v>0.24964192310225297</v>
      </c>
      <c r="Q72" s="2">
        <f t="shared" si="11"/>
        <v>32807.843000000001</v>
      </c>
      <c r="R72">
        <f t="shared" si="12"/>
        <v>7.088345080686026E-7</v>
      </c>
      <c r="AC72">
        <v>6</v>
      </c>
      <c r="AE72" t="s">
        <v>33</v>
      </c>
      <c r="AG72" t="s">
        <v>35</v>
      </c>
    </row>
    <row r="73" spans="1:33">
      <c r="A73" t="s">
        <v>58</v>
      </c>
      <c r="C73" s="11">
        <v>47940.394999999997</v>
      </c>
      <c r="E73">
        <f t="shared" si="7"/>
        <v>1674.2154624041716</v>
      </c>
      <c r="F73">
        <f t="shared" si="8"/>
        <v>1674</v>
      </c>
      <c r="G73">
        <f t="shared" si="9"/>
        <v>0.26419999999779975</v>
      </c>
      <c r="I73">
        <f t="shared" si="13"/>
        <v>0.26419999999779975</v>
      </c>
      <c r="O73">
        <f t="shared" si="10"/>
        <v>0.26466812160814579</v>
      </c>
      <c r="Q73" s="2">
        <f t="shared" si="11"/>
        <v>32921.894999999997</v>
      </c>
      <c r="R73">
        <f t="shared" si="12"/>
        <v>2.1913784207296924E-7</v>
      </c>
      <c r="AC73">
        <v>6</v>
      </c>
      <c r="AE73" t="s">
        <v>33</v>
      </c>
      <c r="AG73" t="s">
        <v>35</v>
      </c>
    </row>
    <row r="74" spans="1:33">
      <c r="A74" t="s">
        <v>59</v>
      </c>
      <c r="C74" s="11">
        <v>48147.648000000001</v>
      </c>
      <c r="E74">
        <f t="shared" si="7"/>
        <v>1843.2360137008641</v>
      </c>
      <c r="F74">
        <f t="shared" si="8"/>
        <v>1843</v>
      </c>
      <c r="G74">
        <f t="shared" si="9"/>
        <v>0.28940000000147847</v>
      </c>
      <c r="I74">
        <f t="shared" si="13"/>
        <v>0.28940000000147847</v>
      </c>
      <c r="O74">
        <f t="shared" si="10"/>
        <v>0.29197379416186503</v>
      </c>
      <c r="Q74" s="2">
        <f t="shared" si="11"/>
        <v>33129.148000000001</v>
      </c>
      <c r="R74">
        <f t="shared" si="12"/>
        <v>6.6244163800399344E-6</v>
      </c>
      <c r="AC74">
        <v>4</v>
      </c>
      <c r="AE74" t="s">
        <v>33</v>
      </c>
      <c r="AG74" t="s">
        <v>35</v>
      </c>
    </row>
    <row r="75" spans="1:33">
      <c r="A75" t="s">
        <v>60</v>
      </c>
      <c r="C75" s="11">
        <v>48346.317999999999</v>
      </c>
      <c r="D75">
        <v>5.0000000000000001E-3</v>
      </c>
      <c r="E75">
        <f t="shared" si="7"/>
        <v>2005.2568912086101</v>
      </c>
      <c r="F75" s="14">
        <f t="shared" ref="F75:F81" si="14">ROUND(2*E75,0)/2-0.5</f>
        <v>2005</v>
      </c>
      <c r="G75">
        <f t="shared" si="9"/>
        <v>0.31499999999505235</v>
      </c>
      <c r="I75">
        <f t="shared" si="13"/>
        <v>0.31499999999505235</v>
      </c>
      <c r="O75">
        <f t="shared" si="10"/>
        <v>0.31814846252696866</v>
      </c>
      <c r="Q75" s="2">
        <f t="shared" si="11"/>
        <v>33327.817999999999</v>
      </c>
      <c r="R75">
        <f t="shared" si="12"/>
        <v>9.9128163148808438E-6</v>
      </c>
      <c r="AC75">
        <v>5</v>
      </c>
      <c r="AE75" t="s">
        <v>33</v>
      </c>
      <c r="AG75" t="s">
        <v>35</v>
      </c>
    </row>
    <row r="76" spans="1:33">
      <c r="A76" t="s">
        <v>61</v>
      </c>
      <c r="C76" s="11">
        <v>48390.46</v>
      </c>
      <c r="D76">
        <v>3.0000000000000001E-3</v>
      </c>
      <c r="E76">
        <f t="shared" si="7"/>
        <v>2041.2559125754344</v>
      </c>
      <c r="F76" s="14">
        <f t="shared" si="14"/>
        <v>2041</v>
      </c>
      <c r="G76">
        <f t="shared" si="9"/>
        <v>0.31379999999626307</v>
      </c>
      <c r="I76">
        <f t="shared" si="13"/>
        <v>0.31379999999626307</v>
      </c>
      <c r="O76">
        <f t="shared" si="10"/>
        <v>0.32396505549699167</v>
      </c>
      <c r="Q76" s="2">
        <f t="shared" si="11"/>
        <v>33371.96</v>
      </c>
      <c r="R76">
        <f t="shared" si="12"/>
        <v>1.0332835333289285E-4</v>
      </c>
      <c r="AC76">
        <v>7</v>
      </c>
      <c r="AE76" t="s">
        <v>33</v>
      </c>
      <c r="AG76" t="s">
        <v>35</v>
      </c>
    </row>
    <row r="77" spans="1:33">
      <c r="A77" t="s">
        <v>62</v>
      </c>
      <c r="C77" s="11">
        <v>48606.303</v>
      </c>
      <c r="D77">
        <v>3.0000000000000001E-3</v>
      </c>
      <c r="E77">
        <f t="shared" si="7"/>
        <v>2217.28184635459</v>
      </c>
      <c r="F77" s="14">
        <f t="shared" si="14"/>
        <v>2217</v>
      </c>
      <c r="G77">
        <f t="shared" si="9"/>
        <v>0.34560000000055879</v>
      </c>
      <c r="I77">
        <f t="shared" si="13"/>
        <v>0.34560000000055879</v>
      </c>
      <c r="O77">
        <f t="shared" si="10"/>
        <v>0.35240173223932653</v>
      </c>
      <c r="Q77" s="2">
        <f t="shared" si="11"/>
        <v>33587.803</v>
      </c>
      <c r="R77">
        <f t="shared" si="12"/>
        <v>4.6263561447892309E-5</v>
      </c>
      <c r="AC77">
        <v>10</v>
      </c>
      <c r="AE77" t="s">
        <v>33</v>
      </c>
      <c r="AG77" t="s">
        <v>35</v>
      </c>
    </row>
    <row r="78" spans="1:33">
      <c r="A78" t="s">
        <v>63</v>
      </c>
      <c r="C78" s="11">
        <v>48683.567999999999</v>
      </c>
      <c r="D78">
        <v>3.0000000000000001E-3</v>
      </c>
      <c r="E78">
        <f t="shared" si="7"/>
        <v>2280.2935899526974</v>
      </c>
      <c r="F78" s="14">
        <f t="shared" si="14"/>
        <v>2280</v>
      </c>
      <c r="G78">
        <f t="shared" si="9"/>
        <v>0.36000000000058208</v>
      </c>
      <c r="I78">
        <f t="shared" si="13"/>
        <v>0.36000000000058208</v>
      </c>
      <c r="O78">
        <f t="shared" si="10"/>
        <v>0.36258076993686683</v>
      </c>
      <c r="Q78" s="2">
        <f t="shared" si="11"/>
        <v>33665.067999999999</v>
      </c>
      <c r="R78">
        <f t="shared" si="12"/>
        <v>6.6603734640312166E-6</v>
      </c>
      <c r="AC78">
        <v>6</v>
      </c>
      <c r="AE78" t="s">
        <v>33</v>
      </c>
      <c r="AG78" t="s">
        <v>35</v>
      </c>
    </row>
    <row r="79" spans="1:33">
      <c r="A79" t="s">
        <v>64</v>
      </c>
      <c r="C79" s="11">
        <v>48780.455999999998</v>
      </c>
      <c r="D79">
        <v>6.0000000000000001E-3</v>
      </c>
      <c r="E79">
        <f t="shared" si="7"/>
        <v>2359.3084325558611</v>
      </c>
      <c r="F79" s="14">
        <f t="shared" si="14"/>
        <v>2359</v>
      </c>
      <c r="G79">
        <f t="shared" si="9"/>
        <v>0.37819999999919673</v>
      </c>
      <c r="I79">
        <f t="shared" si="13"/>
        <v>0.37819999999919673</v>
      </c>
      <c r="O79">
        <f t="shared" si="10"/>
        <v>0.37534496006552848</v>
      </c>
      <c r="Q79" s="2">
        <f t="shared" si="11"/>
        <v>33761.955999999998</v>
      </c>
      <c r="R79">
        <f t="shared" si="12"/>
        <v>8.1512530228404475E-6</v>
      </c>
      <c r="AC79">
        <v>6</v>
      </c>
      <c r="AE79" t="s">
        <v>33</v>
      </c>
      <c r="AG79" t="s">
        <v>35</v>
      </c>
    </row>
    <row r="80" spans="1:33">
      <c r="A80" t="s">
        <v>65</v>
      </c>
      <c r="C80" s="11">
        <v>49041.659</v>
      </c>
      <c r="D80">
        <v>4.0000000000000001E-3</v>
      </c>
      <c r="E80">
        <f t="shared" si="7"/>
        <v>2572.3267003751412</v>
      </c>
      <c r="F80" s="14">
        <f t="shared" si="14"/>
        <v>2572</v>
      </c>
      <c r="G80">
        <f t="shared" si="9"/>
        <v>0.40060000000084983</v>
      </c>
      <c r="I80">
        <f t="shared" si="13"/>
        <v>0.40060000000084983</v>
      </c>
      <c r="O80">
        <f t="shared" si="10"/>
        <v>0.4097598018048314</v>
      </c>
      <c r="Q80" s="2">
        <f t="shared" si="11"/>
        <v>34023.159</v>
      </c>
      <c r="R80">
        <f t="shared" si="12"/>
        <v>8.3901969088224037E-5</v>
      </c>
      <c r="AC80">
        <v>6</v>
      </c>
      <c r="AE80" t="s">
        <v>33</v>
      </c>
      <c r="AG80" t="s">
        <v>35</v>
      </c>
    </row>
    <row r="81" spans="1:33">
      <c r="A81" t="s">
        <v>66</v>
      </c>
      <c r="C81" s="11">
        <v>49176.571000000004</v>
      </c>
      <c r="D81">
        <v>3.0000000000000001E-3</v>
      </c>
      <c r="E81">
        <f t="shared" si="7"/>
        <v>2682.3511662045362</v>
      </c>
      <c r="F81" s="14">
        <f t="shared" si="14"/>
        <v>2682</v>
      </c>
      <c r="G81">
        <f t="shared" si="9"/>
        <v>0.43059999999968568</v>
      </c>
      <c r="I81">
        <f t="shared" si="13"/>
        <v>0.43059999999968568</v>
      </c>
      <c r="O81">
        <f t="shared" si="10"/>
        <v>0.42753272476879067</v>
      </c>
      <c r="Q81" s="2">
        <f t="shared" si="11"/>
        <v>34158.071000000004</v>
      </c>
      <c r="R81">
        <f t="shared" si="12"/>
        <v>9.4081773420620106E-6</v>
      </c>
      <c r="AC81">
        <v>6</v>
      </c>
      <c r="AE81" t="s">
        <v>33</v>
      </c>
      <c r="AG81" t="s">
        <v>35</v>
      </c>
    </row>
    <row r="82" spans="1:33">
      <c r="A82" t="s">
        <v>67</v>
      </c>
      <c r="C82" s="11">
        <v>49474.557999999997</v>
      </c>
      <c r="E82">
        <f t="shared" si="7"/>
        <v>2925.367802968517</v>
      </c>
      <c r="F82" s="14">
        <f t="shared" ref="F82:F93" si="15">ROUND(2*E82,0)/2-0.5</f>
        <v>2925</v>
      </c>
      <c r="G82">
        <f t="shared" si="9"/>
        <v>0.45099999999365536</v>
      </c>
      <c r="I82">
        <f t="shared" si="13"/>
        <v>0.45099999999365536</v>
      </c>
      <c r="O82">
        <f t="shared" si="10"/>
        <v>0.46679472731644611</v>
      </c>
      <c r="Q82" s="2">
        <f t="shared" si="11"/>
        <v>34456.057999999997</v>
      </c>
      <c r="R82">
        <f t="shared" si="12"/>
        <v>2.4947341120131253E-4</v>
      </c>
      <c r="AC82">
        <v>8</v>
      </c>
      <c r="AE82" t="s">
        <v>33</v>
      </c>
      <c r="AG82" t="s">
        <v>35</v>
      </c>
    </row>
    <row r="83" spans="1:33">
      <c r="A83" t="s">
        <v>68</v>
      </c>
      <c r="C83" s="11">
        <v>49604.561000000002</v>
      </c>
      <c r="D83">
        <v>5.0000000000000001E-3</v>
      </c>
      <c r="E83">
        <f t="shared" si="7"/>
        <v>3031.3888435817976</v>
      </c>
      <c r="F83" s="14">
        <f t="shared" si="15"/>
        <v>3031</v>
      </c>
      <c r="G83">
        <f t="shared" si="9"/>
        <v>0.47679999999672873</v>
      </c>
      <c r="I83">
        <f t="shared" si="13"/>
        <v>0.47679999999672873</v>
      </c>
      <c r="O83">
        <f t="shared" si="10"/>
        <v>0.48392136217262505</v>
      </c>
      <c r="Q83" s="2">
        <f t="shared" si="11"/>
        <v>34586.061000000002</v>
      </c>
      <c r="R83">
        <f t="shared" si="12"/>
        <v>5.0713799240286733E-5</v>
      </c>
      <c r="AC83">
        <v>7</v>
      </c>
      <c r="AE83" t="s">
        <v>33</v>
      </c>
      <c r="AG83" t="s">
        <v>35</v>
      </c>
    </row>
    <row r="84" spans="1:33">
      <c r="A84" t="s">
        <v>69</v>
      </c>
      <c r="C84" s="11">
        <v>49777.487999999998</v>
      </c>
      <c r="D84">
        <v>3.0000000000000001E-3</v>
      </c>
      <c r="E84">
        <f t="shared" ref="E84:E93" si="16">+(C84-C$7)/C$8</f>
        <v>3172.4155928885957</v>
      </c>
      <c r="F84" s="14">
        <f t="shared" si="15"/>
        <v>3172</v>
      </c>
      <c r="G84">
        <f t="shared" ref="G84:G93" si="17">+C84-(C$7+F84*C$8)</f>
        <v>0.5095999999975902</v>
      </c>
      <c r="I84">
        <f t="shared" si="13"/>
        <v>0.5095999999975902</v>
      </c>
      <c r="O84">
        <f t="shared" ref="O84:O93" si="18">+C$11+C$12*$F84</f>
        <v>0.50670301797188189</v>
      </c>
      <c r="Q84" s="2">
        <f t="shared" ref="Q84:Q93" si="19">+C84-15018.5</f>
        <v>34758.987999999998</v>
      </c>
      <c r="R84">
        <f t="shared" ref="R84:R93" si="20">+(O84-G84)^2</f>
        <v>8.3925048572770626E-6</v>
      </c>
      <c r="AC84">
        <v>6</v>
      </c>
      <c r="AE84" t="s">
        <v>33</v>
      </c>
      <c r="AG84" t="s">
        <v>35</v>
      </c>
    </row>
    <row r="85" spans="1:33">
      <c r="A85" t="s">
        <v>70</v>
      </c>
      <c r="C85" s="11">
        <v>49842.487000000001</v>
      </c>
      <c r="D85">
        <v>4.0000000000000001E-3</v>
      </c>
      <c r="E85">
        <f t="shared" si="16"/>
        <v>3225.4240743761211</v>
      </c>
      <c r="F85" s="14">
        <f t="shared" si="15"/>
        <v>3225</v>
      </c>
      <c r="G85">
        <f t="shared" si="17"/>
        <v>0.51999999999679858</v>
      </c>
      <c r="I85">
        <f t="shared" ref="I85:I93" si="21">+G85</f>
        <v>0.51999999999679858</v>
      </c>
      <c r="O85">
        <f t="shared" si="18"/>
        <v>0.51526633539997135</v>
      </c>
      <c r="Q85" s="2">
        <f t="shared" si="19"/>
        <v>34823.987000000001</v>
      </c>
      <c r="R85">
        <f t="shared" si="20"/>
        <v>2.2407580515255455E-5</v>
      </c>
      <c r="AC85">
        <v>5</v>
      </c>
      <c r="AE85" t="s">
        <v>33</v>
      </c>
      <c r="AG85" t="s">
        <v>35</v>
      </c>
    </row>
    <row r="86" spans="1:33">
      <c r="A86" t="s">
        <v>71</v>
      </c>
      <c r="C86" s="11">
        <v>49983.514999999999</v>
      </c>
      <c r="D86">
        <v>5.0000000000000001E-3</v>
      </c>
      <c r="E86">
        <f t="shared" si="16"/>
        <v>3340.4363072908154</v>
      </c>
      <c r="F86" s="14">
        <f t="shared" si="15"/>
        <v>3340</v>
      </c>
      <c r="G86">
        <f t="shared" si="17"/>
        <v>0.5349999999962165</v>
      </c>
      <c r="I86">
        <f t="shared" si="21"/>
        <v>0.5349999999962165</v>
      </c>
      <c r="O86">
        <f t="shared" si="18"/>
        <v>0.53384711849865607</v>
      </c>
      <c r="Q86" s="2">
        <f t="shared" si="19"/>
        <v>34965.014999999999</v>
      </c>
      <c r="R86">
        <f t="shared" si="20"/>
        <v>1.3291357474171839E-6</v>
      </c>
      <c r="AC86">
        <v>6</v>
      </c>
      <c r="AE86" t="s">
        <v>33</v>
      </c>
      <c r="AG86" t="s">
        <v>35</v>
      </c>
    </row>
    <row r="87" spans="1:33">
      <c r="A87" t="s">
        <v>72</v>
      </c>
      <c r="C87" s="11">
        <v>50157.658000000003</v>
      </c>
      <c r="D87">
        <v>3.0000000000000001E-3</v>
      </c>
      <c r="E87">
        <f t="shared" si="16"/>
        <v>3482.454738215627</v>
      </c>
      <c r="F87" s="14">
        <f t="shared" si="15"/>
        <v>3482</v>
      </c>
      <c r="G87">
        <f t="shared" si="17"/>
        <v>0.55760000000009313</v>
      </c>
      <c r="I87">
        <f t="shared" si="21"/>
        <v>0.55760000000009313</v>
      </c>
      <c r="O87">
        <f t="shared" si="18"/>
        <v>0.55679034632485802</v>
      </c>
      <c r="Q87" s="2">
        <f t="shared" si="19"/>
        <v>35139.158000000003</v>
      </c>
      <c r="R87">
        <f t="shared" si="20"/>
        <v>6.5553907382172316E-7</v>
      </c>
      <c r="AC87">
        <v>5</v>
      </c>
      <c r="AE87" t="s">
        <v>33</v>
      </c>
      <c r="AG87" t="s">
        <v>35</v>
      </c>
    </row>
    <row r="88" spans="1:33">
      <c r="A88" t="s">
        <v>73</v>
      </c>
      <c r="C88" s="11">
        <v>50210.389000000003</v>
      </c>
      <c r="D88">
        <v>2E-3</v>
      </c>
      <c r="E88">
        <f t="shared" si="16"/>
        <v>3525.4583265372708</v>
      </c>
      <c r="F88" s="14">
        <f t="shared" si="15"/>
        <v>3525</v>
      </c>
      <c r="G88">
        <f t="shared" si="17"/>
        <v>0.56199999999807915</v>
      </c>
      <c r="I88">
        <f t="shared" si="21"/>
        <v>0.56199999999807915</v>
      </c>
      <c r="O88">
        <f t="shared" si="18"/>
        <v>0.56373794348349671</v>
      </c>
      <c r="Q88" s="2">
        <f t="shared" si="19"/>
        <v>35191.889000000003</v>
      </c>
      <c r="R88">
        <f t="shared" si="20"/>
        <v>3.0204475585053334E-6</v>
      </c>
      <c r="AC88">
        <v>5</v>
      </c>
      <c r="AE88" t="s">
        <v>33</v>
      </c>
      <c r="AG88" t="s">
        <v>35</v>
      </c>
    </row>
    <row r="89" spans="1:33">
      <c r="A89" t="s">
        <v>73</v>
      </c>
      <c r="C89" s="11">
        <v>50210.389000000003</v>
      </c>
      <c r="D89">
        <v>2E-3</v>
      </c>
      <c r="E89">
        <f t="shared" si="16"/>
        <v>3525.4583265372708</v>
      </c>
      <c r="F89" s="14">
        <f t="shared" si="15"/>
        <v>3525</v>
      </c>
      <c r="G89">
        <f t="shared" si="17"/>
        <v>0.56199999999807915</v>
      </c>
      <c r="I89">
        <f t="shared" si="21"/>
        <v>0.56199999999807915</v>
      </c>
      <c r="O89">
        <f t="shared" si="18"/>
        <v>0.56373794348349671</v>
      </c>
      <c r="Q89" s="2">
        <f t="shared" si="19"/>
        <v>35191.889000000003</v>
      </c>
      <c r="R89">
        <f t="shared" si="20"/>
        <v>3.0204475585053334E-6</v>
      </c>
      <c r="AC89">
        <v>5</v>
      </c>
      <c r="AE89" t="s">
        <v>33</v>
      </c>
      <c r="AG89" t="s">
        <v>35</v>
      </c>
    </row>
    <row r="90" spans="1:33">
      <c r="A90" t="s">
        <v>74</v>
      </c>
      <c r="C90" s="11">
        <v>50390.68</v>
      </c>
      <c r="D90">
        <v>5.0000000000000001E-3</v>
      </c>
      <c r="E90">
        <f t="shared" si="16"/>
        <v>3672.4906214320658</v>
      </c>
      <c r="F90" s="14">
        <f>ROUND(2*E90,0)/2-0.5</f>
        <v>3672</v>
      </c>
      <c r="G90">
        <f t="shared" si="17"/>
        <v>0.60160000000178115</v>
      </c>
      <c r="I90">
        <f t="shared" si="21"/>
        <v>0.60160000000178115</v>
      </c>
      <c r="O90">
        <f t="shared" si="18"/>
        <v>0.58748903144442399</v>
      </c>
      <c r="Q90" s="2">
        <f t="shared" si="19"/>
        <v>35372.18</v>
      </c>
      <c r="R90">
        <f t="shared" si="20"/>
        <v>1.9911943362672246E-4</v>
      </c>
      <c r="AC90">
        <v>10</v>
      </c>
      <c r="AE90" t="s">
        <v>33</v>
      </c>
      <c r="AG90" t="s">
        <v>35</v>
      </c>
    </row>
    <row r="91" spans="1:33">
      <c r="A91" t="s">
        <v>75</v>
      </c>
      <c r="C91" s="11">
        <v>50606.508999999998</v>
      </c>
      <c r="D91">
        <v>5.0000000000000001E-3</v>
      </c>
      <c r="E91">
        <f t="shared" si="16"/>
        <v>3848.5051378241697</v>
      </c>
      <c r="F91" s="14">
        <f t="shared" si="15"/>
        <v>3848</v>
      </c>
      <c r="G91">
        <f t="shared" si="17"/>
        <v>0.61939999999594875</v>
      </c>
      <c r="I91">
        <f t="shared" si="21"/>
        <v>0.61939999999594875</v>
      </c>
      <c r="O91">
        <f t="shared" si="18"/>
        <v>0.61592570818675885</v>
      </c>
      <c r="Q91" s="2">
        <f t="shared" si="19"/>
        <v>35588.008999999998</v>
      </c>
      <c r="R91">
        <f t="shared" si="20"/>
        <v>1.2070703575404029E-5</v>
      </c>
      <c r="AC91">
        <v>6</v>
      </c>
      <c r="AE91" t="s">
        <v>33</v>
      </c>
      <c r="AG91" t="s">
        <v>35</v>
      </c>
    </row>
    <row r="92" spans="1:33">
      <c r="A92" t="s">
        <v>76</v>
      </c>
      <c r="C92" s="11">
        <v>50925.377</v>
      </c>
      <c r="D92">
        <v>3.0000000000000001E-3</v>
      </c>
      <c r="E92">
        <f t="shared" si="16"/>
        <v>4108.5508073723695</v>
      </c>
      <c r="F92" s="14">
        <f t="shared" si="15"/>
        <v>4108</v>
      </c>
      <c r="G92">
        <f t="shared" si="17"/>
        <v>0.67540000000008149</v>
      </c>
      <c r="I92">
        <f t="shared" si="21"/>
        <v>0.67540000000008149</v>
      </c>
      <c r="O92">
        <f t="shared" si="18"/>
        <v>0.65793443519248074</v>
      </c>
      <c r="Q92" s="2">
        <f t="shared" si="19"/>
        <v>35906.877</v>
      </c>
      <c r="R92">
        <f t="shared" si="20"/>
        <v>3.0504595404850192E-4</v>
      </c>
      <c r="AC92">
        <v>6</v>
      </c>
      <c r="AE92" t="s">
        <v>33</v>
      </c>
      <c r="AG92" t="s">
        <v>35</v>
      </c>
    </row>
    <row r="93" spans="1:33">
      <c r="A93" t="s">
        <v>78</v>
      </c>
      <c r="C93" s="11">
        <v>50985.449000000001</v>
      </c>
      <c r="D93">
        <v>5.0000000000000001E-3</v>
      </c>
      <c r="E93">
        <f t="shared" si="16"/>
        <v>4157.5411841461419</v>
      </c>
      <c r="F93" s="14">
        <f t="shared" si="15"/>
        <v>4157</v>
      </c>
      <c r="G93">
        <f t="shared" si="17"/>
        <v>0.6635999999998603</v>
      </c>
      <c r="I93">
        <f t="shared" si="21"/>
        <v>0.6635999999998603</v>
      </c>
      <c r="O93">
        <f t="shared" si="18"/>
        <v>0.66585146451278987</v>
      </c>
      <c r="Q93" s="2">
        <f t="shared" si="19"/>
        <v>35966.949000000001</v>
      </c>
      <c r="R93">
        <f t="shared" si="20"/>
        <v>5.0690924529811789E-6</v>
      </c>
      <c r="AC93">
        <v>5</v>
      </c>
      <c r="AE93" t="s">
        <v>77</v>
      </c>
      <c r="AG93" t="s">
        <v>35</v>
      </c>
    </row>
    <row r="94" spans="1:33">
      <c r="C94" s="11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859"/>
  <sheetViews>
    <sheetView topLeftCell="A70" workbookViewId="0">
      <selection activeCell="A85" sqref="A85:D95"/>
    </sheetView>
  </sheetViews>
  <sheetFormatPr defaultRowHeight="12.75"/>
  <cols>
    <col min="1" max="1" width="19.7109375" style="22" customWidth="1"/>
    <col min="2" max="2" width="4.42578125" style="21" customWidth="1"/>
    <col min="3" max="3" width="12.7109375" style="22" customWidth="1"/>
    <col min="4" max="4" width="5.42578125" style="21" customWidth="1"/>
    <col min="5" max="5" width="14.85546875" style="21" customWidth="1"/>
    <col min="6" max="6" width="9.140625" style="21"/>
    <col min="7" max="7" width="12" style="21" customWidth="1"/>
    <col min="8" max="8" width="14.140625" style="22" customWidth="1"/>
    <col min="9" max="9" width="22.5703125" style="21" customWidth="1"/>
    <col min="10" max="10" width="25.140625" style="21" customWidth="1"/>
    <col min="11" max="11" width="15.7109375" style="21" customWidth="1"/>
    <col min="12" max="12" width="14.140625" style="21" customWidth="1"/>
    <col min="13" max="13" width="9.5703125" style="21" customWidth="1"/>
    <col min="14" max="14" width="14.140625" style="21" customWidth="1"/>
    <col min="15" max="15" width="23.42578125" style="21" customWidth="1"/>
    <col min="16" max="16" width="16.5703125" style="21" customWidth="1"/>
    <col min="17" max="17" width="41" style="21" customWidth="1"/>
    <col min="18" max="16384" width="9.140625" style="21"/>
  </cols>
  <sheetData>
    <row r="1" spans="1:16" ht="15.75">
      <c r="A1" s="44" t="s">
        <v>107</v>
      </c>
      <c r="I1" s="45" t="s">
        <v>108</v>
      </c>
      <c r="J1" s="46" t="s">
        <v>109</v>
      </c>
    </row>
    <row r="2" spans="1:16">
      <c r="I2" s="47" t="s">
        <v>110</v>
      </c>
      <c r="J2" s="48" t="s">
        <v>111</v>
      </c>
    </row>
    <row r="3" spans="1:16">
      <c r="A3" s="49" t="s">
        <v>112</v>
      </c>
      <c r="I3" s="47" t="s">
        <v>113</v>
      </c>
      <c r="J3" s="48" t="s">
        <v>114</v>
      </c>
    </row>
    <row r="4" spans="1:16">
      <c r="I4" s="47" t="s">
        <v>115</v>
      </c>
      <c r="J4" s="48" t="s">
        <v>114</v>
      </c>
    </row>
    <row r="5" spans="1:16" ht="13.5" thickBot="1">
      <c r="I5" s="50" t="s">
        <v>116</v>
      </c>
      <c r="J5" s="51" t="s">
        <v>117</v>
      </c>
    </row>
    <row r="10" spans="1:16" ht="13.5" thickBot="1"/>
    <row r="11" spans="1:16" ht="12.75" customHeight="1" thickBot="1">
      <c r="A11" s="22" t="str">
        <f t="shared" ref="A11:A42" si="0">P11</f>
        <v> BBS 73 </v>
      </c>
      <c r="B11" s="6" t="str">
        <f t="shared" ref="B11:B42" si="1">IF(H11=INT(H11),"I","II")</f>
        <v>I</v>
      </c>
      <c r="C11" s="22">
        <f t="shared" ref="C11:C42" si="2">1*G11</f>
        <v>45887.472000000002</v>
      </c>
      <c r="D11" s="21" t="str">
        <f t="shared" ref="D11:D42" si="3">VLOOKUP(F11,I$1:J$5,2,FALSE)</f>
        <v>vis</v>
      </c>
      <c r="E11" s="52">
        <f>VLOOKUP(C11,Active!C$21:E$973,3,FALSE)</f>
        <v>-4516.0158197441569</v>
      </c>
      <c r="F11" s="6" t="s">
        <v>116</v>
      </c>
      <c r="G11" s="21" t="str">
        <f t="shared" ref="G11:G42" si="4">MID(I11,3,LEN(I11)-3)</f>
        <v>45887.472</v>
      </c>
      <c r="H11" s="22">
        <f t="shared" ref="H11:H42" si="5">1*K11</f>
        <v>-5392</v>
      </c>
      <c r="I11" s="53" t="s">
        <v>118</v>
      </c>
      <c r="J11" s="54" t="s">
        <v>119</v>
      </c>
      <c r="K11" s="53">
        <v>-5392</v>
      </c>
      <c r="L11" s="53" t="s">
        <v>120</v>
      </c>
      <c r="M11" s="54" t="s">
        <v>121</v>
      </c>
      <c r="N11" s="54"/>
      <c r="O11" s="55" t="s">
        <v>122</v>
      </c>
      <c r="P11" s="55" t="s">
        <v>123</v>
      </c>
    </row>
    <row r="12" spans="1:16" ht="12.75" customHeight="1" thickBot="1">
      <c r="A12" s="22" t="str">
        <f t="shared" si="0"/>
        <v> BBS 73 </v>
      </c>
      <c r="B12" s="6" t="str">
        <f t="shared" si="1"/>
        <v>I</v>
      </c>
      <c r="C12" s="22">
        <f t="shared" si="2"/>
        <v>45892.37</v>
      </c>
      <c r="D12" s="21" t="str">
        <f t="shared" si="3"/>
        <v>vis</v>
      </c>
      <c r="E12" s="52">
        <f>VLOOKUP(C12,Active!C$21:E$973,3,FALSE)</f>
        <v>-4512.0218915979049</v>
      </c>
      <c r="F12" s="6" t="s">
        <v>116</v>
      </c>
      <c r="G12" s="21" t="str">
        <f t="shared" si="4"/>
        <v>45892.370</v>
      </c>
      <c r="H12" s="22">
        <f t="shared" si="5"/>
        <v>-5388</v>
      </c>
      <c r="I12" s="53" t="s">
        <v>124</v>
      </c>
      <c r="J12" s="54" t="s">
        <v>125</v>
      </c>
      <c r="K12" s="53">
        <v>-5388</v>
      </c>
      <c r="L12" s="53" t="s">
        <v>126</v>
      </c>
      <c r="M12" s="54" t="s">
        <v>121</v>
      </c>
      <c r="N12" s="54"/>
      <c r="O12" s="55" t="s">
        <v>127</v>
      </c>
      <c r="P12" s="55" t="s">
        <v>123</v>
      </c>
    </row>
    <row r="13" spans="1:16" ht="12.75" customHeight="1" thickBot="1">
      <c r="A13" s="22" t="str">
        <f t="shared" si="0"/>
        <v> BBS 73 </v>
      </c>
      <c r="B13" s="6" t="str">
        <f t="shared" si="1"/>
        <v>I</v>
      </c>
      <c r="C13" s="22">
        <f t="shared" si="2"/>
        <v>45892.375</v>
      </c>
      <c r="D13" s="21" t="str">
        <f t="shared" si="3"/>
        <v>vis</v>
      </c>
      <c r="E13" s="52">
        <f>VLOOKUP(C13,Active!C$21:E$973,3,FALSE)</f>
        <v>-4512.0178144968995</v>
      </c>
      <c r="F13" s="6" t="s">
        <v>116</v>
      </c>
      <c r="G13" s="21" t="str">
        <f t="shared" si="4"/>
        <v>45892.375</v>
      </c>
      <c r="H13" s="22">
        <f t="shared" si="5"/>
        <v>-5388</v>
      </c>
      <c r="I13" s="53" t="s">
        <v>128</v>
      </c>
      <c r="J13" s="54" t="s">
        <v>129</v>
      </c>
      <c r="K13" s="53">
        <v>-5388</v>
      </c>
      <c r="L13" s="53" t="s">
        <v>130</v>
      </c>
      <c r="M13" s="54" t="s">
        <v>121</v>
      </c>
      <c r="N13" s="54"/>
      <c r="O13" s="55" t="s">
        <v>122</v>
      </c>
      <c r="P13" s="55" t="s">
        <v>123</v>
      </c>
    </row>
    <row r="14" spans="1:16" ht="12.75" customHeight="1" thickBot="1">
      <c r="A14" s="22" t="str">
        <f t="shared" si="0"/>
        <v> BBS 73 </v>
      </c>
      <c r="B14" s="6" t="str">
        <f t="shared" si="1"/>
        <v>I</v>
      </c>
      <c r="C14" s="22">
        <f t="shared" si="2"/>
        <v>45898.504999999997</v>
      </c>
      <c r="D14" s="21" t="str">
        <f t="shared" si="3"/>
        <v>vis</v>
      </c>
      <c r="E14" s="52">
        <f>VLOOKUP(C14,Active!C$21:E$973,3,FALSE)</f>
        <v>-4507.0192886625773</v>
      </c>
      <c r="F14" s="6" t="s">
        <v>116</v>
      </c>
      <c r="G14" s="21" t="str">
        <f t="shared" si="4"/>
        <v>45898.505</v>
      </c>
      <c r="H14" s="22">
        <f t="shared" si="5"/>
        <v>-5383</v>
      </c>
      <c r="I14" s="53" t="s">
        <v>131</v>
      </c>
      <c r="J14" s="54" t="s">
        <v>132</v>
      </c>
      <c r="K14" s="53">
        <v>-5383</v>
      </c>
      <c r="L14" s="53" t="s">
        <v>133</v>
      </c>
      <c r="M14" s="54" t="s">
        <v>121</v>
      </c>
      <c r="N14" s="54"/>
      <c r="O14" s="55" t="s">
        <v>127</v>
      </c>
      <c r="P14" s="55" t="s">
        <v>123</v>
      </c>
    </row>
    <row r="15" spans="1:16" ht="12.75" customHeight="1" thickBot="1">
      <c r="A15" s="22" t="str">
        <f t="shared" si="0"/>
        <v> BBS 73 </v>
      </c>
      <c r="B15" s="6" t="str">
        <f t="shared" si="1"/>
        <v>I</v>
      </c>
      <c r="C15" s="22">
        <f t="shared" si="2"/>
        <v>45898.504999999997</v>
      </c>
      <c r="D15" s="21" t="str">
        <f t="shared" si="3"/>
        <v>vis</v>
      </c>
      <c r="E15" s="52">
        <f>VLOOKUP(C15,Active!C$21:E$973,3,FALSE)</f>
        <v>-4507.0192886625773</v>
      </c>
      <c r="F15" s="6" t="s">
        <v>116</v>
      </c>
      <c r="G15" s="21" t="str">
        <f t="shared" si="4"/>
        <v>45898.505</v>
      </c>
      <c r="H15" s="22">
        <f t="shared" si="5"/>
        <v>-5383</v>
      </c>
      <c r="I15" s="53" t="s">
        <v>131</v>
      </c>
      <c r="J15" s="54" t="s">
        <v>132</v>
      </c>
      <c r="K15" s="53">
        <v>-5383</v>
      </c>
      <c r="L15" s="53" t="s">
        <v>133</v>
      </c>
      <c r="M15" s="54" t="s">
        <v>121</v>
      </c>
      <c r="N15" s="54"/>
      <c r="O15" s="55" t="s">
        <v>122</v>
      </c>
      <c r="P15" s="55" t="s">
        <v>123</v>
      </c>
    </row>
    <row r="16" spans="1:16" ht="12.75" customHeight="1" thickBot="1">
      <c r="A16" s="22" t="str">
        <f t="shared" si="0"/>
        <v> BBS 73 </v>
      </c>
      <c r="B16" s="6" t="str">
        <f t="shared" si="1"/>
        <v>I</v>
      </c>
      <c r="C16" s="22">
        <f t="shared" si="2"/>
        <v>45914.442000000003</v>
      </c>
      <c r="D16" s="21" t="str">
        <f t="shared" si="3"/>
        <v>vis</v>
      </c>
      <c r="E16" s="52">
        <f>VLOOKUP(C16,Active!C$21:E$973,3,FALSE)</f>
        <v>-4494.0239369135297</v>
      </c>
      <c r="F16" s="6" t="s">
        <v>116</v>
      </c>
      <c r="G16" s="21" t="str">
        <f t="shared" si="4"/>
        <v>45914.442</v>
      </c>
      <c r="H16" s="22">
        <f t="shared" si="5"/>
        <v>-5370</v>
      </c>
      <c r="I16" s="53" t="s">
        <v>134</v>
      </c>
      <c r="J16" s="54" t="s">
        <v>135</v>
      </c>
      <c r="K16" s="53">
        <v>-5370</v>
      </c>
      <c r="L16" s="53" t="s">
        <v>136</v>
      </c>
      <c r="M16" s="54" t="s">
        <v>121</v>
      </c>
      <c r="N16" s="54"/>
      <c r="O16" s="55" t="s">
        <v>127</v>
      </c>
      <c r="P16" s="55" t="s">
        <v>123</v>
      </c>
    </row>
    <row r="17" spans="1:16" ht="12.75" customHeight="1" thickBot="1">
      <c r="A17" s="22" t="str">
        <f t="shared" si="0"/>
        <v> BBS 73 </v>
      </c>
      <c r="B17" s="6" t="str">
        <f t="shared" si="1"/>
        <v>I</v>
      </c>
      <c r="C17" s="22">
        <f t="shared" si="2"/>
        <v>45919.351999999999</v>
      </c>
      <c r="D17" s="21" t="str">
        <f t="shared" si="3"/>
        <v>vis</v>
      </c>
      <c r="E17" s="52">
        <f>VLOOKUP(C17,Active!C$21:E$973,3,FALSE)</f>
        <v>-4490.0202237248641</v>
      </c>
      <c r="F17" s="6" t="s">
        <v>116</v>
      </c>
      <c r="G17" s="21" t="str">
        <f t="shared" si="4"/>
        <v>45919.352</v>
      </c>
      <c r="H17" s="22">
        <f t="shared" si="5"/>
        <v>-5366</v>
      </c>
      <c r="I17" s="53" t="s">
        <v>137</v>
      </c>
      <c r="J17" s="54" t="s">
        <v>138</v>
      </c>
      <c r="K17" s="53">
        <v>-5366</v>
      </c>
      <c r="L17" s="53" t="s">
        <v>139</v>
      </c>
      <c r="M17" s="54" t="s">
        <v>121</v>
      </c>
      <c r="N17" s="54"/>
      <c r="O17" s="55" t="s">
        <v>122</v>
      </c>
      <c r="P17" s="55" t="s">
        <v>123</v>
      </c>
    </row>
    <row r="18" spans="1:16" ht="12.75" customHeight="1" thickBot="1">
      <c r="A18" s="22" t="str">
        <f t="shared" si="0"/>
        <v> BBS 73 </v>
      </c>
      <c r="B18" s="6" t="str">
        <f t="shared" si="1"/>
        <v>I</v>
      </c>
      <c r="C18" s="22">
        <f t="shared" si="2"/>
        <v>45920.576000000001</v>
      </c>
      <c r="D18" s="21" t="str">
        <f t="shared" si="3"/>
        <v>vis</v>
      </c>
      <c r="E18" s="52">
        <f>VLOOKUP(C18,Active!C$21:E$973,3,FALSE)</f>
        <v>-4489.0221493984009</v>
      </c>
      <c r="F18" s="6" t="s">
        <v>116</v>
      </c>
      <c r="G18" s="21" t="str">
        <f t="shared" si="4"/>
        <v>45920.576</v>
      </c>
      <c r="H18" s="22">
        <f t="shared" si="5"/>
        <v>-5365</v>
      </c>
      <c r="I18" s="53" t="s">
        <v>140</v>
      </c>
      <c r="J18" s="54" t="s">
        <v>141</v>
      </c>
      <c r="K18" s="53">
        <v>-5365</v>
      </c>
      <c r="L18" s="53" t="s">
        <v>126</v>
      </c>
      <c r="M18" s="54" t="s">
        <v>121</v>
      </c>
      <c r="N18" s="54"/>
      <c r="O18" s="55" t="s">
        <v>122</v>
      </c>
      <c r="P18" s="55" t="s">
        <v>123</v>
      </c>
    </row>
    <row r="19" spans="1:16" ht="12.75" customHeight="1" thickBot="1">
      <c r="A19" s="22" t="str">
        <f t="shared" si="0"/>
        <v> BBS 73 </v>
      </c>
      <c r="B19" s="6" t="str">
        <f t="shared" si="1"/>
        <v>I</v>
      </c>
      <c r="C19" s="22">
        <f t="shared" si="2"/>
        <v>45931.606</v>
      </c>
      <c r="D19" s="21" t="str">
        <f t="shared" si="3"/>
        <v>vis</v>
      </c>
      <c r="E19" s="52">
        <f>VLOOKUP(C19,Active!C$21:E$973,3,FALSE)</f>
        <v>-4480.0280645774219</v>
      </c>
      <c r="F19" s="6" t="s">
        <v>116</v>
      </c>
      <c r="G19" s="21" t="str">
        <f t="shared" si="4"/>
        <v>45931.606</v>
      </c>
      <c r="H19" s="22">
        <f t="shared" si="5"/>
        <v>-5356</v>
      </c>
      <c r="I19" s="53" t="s">
        <v>142</v>
      </c>
      <c r="J19" s="54" t="s">
        <v>143</v>
      </c>
      <c r="K19" s="53">
        <v>-5356</v>
      </c>
      <c r="L19" s="53" t="s">
        <v>144</v>
      </c>
      <c r="M19" s="54" t="s">
        <v>121</v>
      </c>
      <c r="N19" s="54"/>
      <c r="O19" s="55" t="s">
        <v>122</v>
      </c>
      <c r="P19" s="55" t="s">
        <v>123</v>
      </c>
    </row>
    <row r="20" spans="1:16" ht="12.75" customHeight="1" thickBot="1">
      <c r="A20" s="22" t="str">
        <f t="shared" si="0"/>
        <v> BBS 73 </v>
      </c>
      <c r="B20" s="6" t="str">
        <f t="shared" si="1"/>
        <v>I</v>
      </c>
      <c r="C20" s="22">
        <f t="shared" si="2"/>
        <v>45941.428</v>
      </c>
      <c r="D20" s="21" t="str">
        <f t="shared" si="3"/>
        <v>vis</v>
      </c>
      <c r="E20" s="52">
        <f>VLOOKUP(C20,Active!C$21:E$973,3,FALSE)</f>
        <v>-4472.0190073596832</v>
      </c>
      <c r="F20" s="6" t="s">
        <v>116</v>
      </c>
      <c r="G20" s="21" t="str">
        <f t="shared" si="4"/>
        <v>45941.428</v>
      </c>
      <c r="H20" s="22">
        <f t="shared" si="5"/>
        <v>-5348</v>
      </c>
      <c r="I20" s="53" t="s">
        <v>145</v>
      </c>
      <c r="J20" s="54" t="s">
        <v>146</v>
      </c>
      <c r="K20" s="53">
        <v>-5348</v>
      </c>
      <c r="L20" s="53" t="s">
        <v>147</v>
      </c>
      <c r="M20" s="54" t="s">
        <v>121</v>
      </c>
      <c r="N20" s="54"/>
      <c r="O20" s="55" t="s">
        <v>122</v>
      </c>
      <c r="P20" s="55" t="s">
        <v>123</v>
      </c>
    </row>
    <row r="21" spans="1:16" ht="12.75" customHeight="1" thickBot="1">
      <c r="A21" s="22" t="str">
        <f t="shared" si="0"/>
        <v> BBS 74 </v>
      </c>
      <c r="B21" s="6" t="str">
        <f t="shared" si="1"/>
        <v>I</v>
      </c>
      <c r="C21" s="22">
        <f t="shared" si="2"/>
        <v>45946.332000000002</v>
      </c>
      <c r="D21" s="21" t="str">
        <f t="shared" si="3"/>
        <v>vis</v>
      </c>
      <c r="E21" s="52">
        <f>VLOOKUP(C21,Active!C$21:E$973,3,FALSE)</f>
        <v>-4468.0201866922216</v>
      </c>
      <c r="F21" s="6" t="s">
        <v>116</v>
      </c>
      <c r="G21" s="21" t="str">
        <f t="shared" si="4"/>
        <v>45946.332</v>
      </c>
      <c r="H21" s="22">
        <f t="shared" si="5"/>
        <v>-5344</v>
      </c>
      <c r="I21" s="53" t="s">
        <v>148</v>
      </c>
      <c r="J21" s="54" t="s">
        <v>149</v>
      </c>
      <c r="K21" s="53">
        <v>-5344</v>
      </c>
      <c r="L21" s="53" t="s">
        <v>139</v>
      </c>
      <c r="M21" s="54" t="s">
        <v>121</v>
      </c>
      <c r="N21" s="54"/>
      <c r="O21" s="55" t="s">
        <v>122</v>
      </c>
      <c r="P21" s="55" t="s">
        <v>150</v>
      </c>
    </row>
    <row r="22" spans="1:16" ht="12.75" customHeight="1" thickBot="1">
      <c r="A22" s="22" t="str">
        <f t="shared" si="0"/>
        <v> BBS 74 </v>
      </c>
      <c r="B22" s="6" t="str">
        <f t="shared" si="1"/>
        <v>I</v>
      </c>
      <c r="C22" s="22">
        <f t="shared" si="2"/>
        <v>45957.362000000001</v>
      </c>
      <c r="D22" s="21" t="str">
        <f t="shared" si="3"/>
        <v>vis</v>
      </c>
      <c r="E22" s="52">
        <f>VLOOKUP(C22,Active!C$21:E$973,3,FALSE)</f>
        <v>-4459.0261018712426</v>
      </c>
      <c r="F22" s="6" t="s">
        <v>116</v>
      </c>
      <c r="G22" s="21" t="str">
        <f t="shared" si="4"/>
        <v>45957.362</v>
      </c>
      <c r="H22" s="22">
        <f t="shared" si="5"/>
        <v>-5335</v>
      </c>
      <c r="I22" s="53" t="s">
        <v>151</v>
      </c>
      <c r="J22" s="54" t="s">
        <v>152</v>
      </c>
      <c r="K22" s="53">
        <v>-5335</v>
      </c>
      <c r="L22" s="53" t="s">
        <v>153</v>
      </c>
      <c r="M22" s="54" t="s">
        <v>121</v>
      </c>
      <c r="N22" s="54"/>
      <c r="O22" s="55" t="s">
        <v>122</v>
      </c>
      <c r="P22" s="55" t="s">
        <v>150</v>
      </c>
    </row>
    <row r="23" spans="1:16" ht="12.75" customHeight="1" thickBot="1">
      <c r="A23" s="22" t="str">
        <f t="shared" si="0"/>
        <v> BBS 74 </v>
      </c>
      <c r="B23" s="6" t="str">
        <f t="shared" si="1"/>
        <v>I</v>
      </c>
      <c r="C23" s="22">
        <f t="shared" si="2"/>
        <v>45995.387000000002</v>
      </c>
      <c r="D23" s="21" t="str">
        <f t="shared" si="3"/>
        <v>vis</v>
      </c>
      <c r="E23" s="52">
        <f>VLOOKUP(C23,Active!C$21:E$973,3,FALSE)</f>
        <v>-4428.0197487146015</v>
      </c>
      <c r="F23" s="6" t="s">
        <v>116</v>
      </c>
      <c r="G23" s="21" t="str">
        <f t="shared" si="4"/>
        <v>45995.387</v>
      </c>
      <c r="H23" s="22">
        <f t="shared" si="5"/>
        <v>-5304</v>
      </c>
      <c r="I23" s="53" t="s">
        <v>154</v>
      </c>
      <c r="J23" s="54" t="s">
        <v>155</v>
      </c>
      <c r="K23" s="53">
        <v>-5304</v>
      </c>
      <c r="L23" s="53" t="s">
        <v>133</v>
      </c>
      <c r="M23" s="54" t="s">
        <v>121</v>
      </c>
      <c r="N23" s="54"/>
      <c r="O23" s="55" t="s">
        <v>122</v>
      </c>
      <c r="P23" s="55" t="s">
        <v>150</v>
      </c>
    </row>
    <row r="24" spans="1:16" ht="12.75" customHeight="1" thickBot="1">
      <c r="A24" s="22" t="str">
        <f t="shared" si="0"/>
        <v> BBS 74 </v>
      </c>
      <c r="B24" s="6" t="str">
        <f t="shared" si="1"/>
        <v>I</v>
      </c>
      <c r="C24" s="22">
        <f t="shared" si="2"/>
        <v>46007.646999999997</v>
      </c>
      <c r="D24" s="21" t="str">
        <f t="shared" si="3"/>
        <v>vis</v>
      </c>
      <c r="E24" s="52">
        <f>VLOOKUP(C24,Active!C$21:E$973,3,FALSE)</f>
        <v>-4418.0226970459553</v>
      </c>
      <c r="F24" s="6" t="s">
        <v>116</v>
      </c>
      <c r="G24" s="21" t="str">
        <f t="shared" si="4"/>
        <v>46007.647</v>
      </c>
      <c r="H24" s="22">
        <f t="shared" si="5"/>
        <v>-5294</v>
      </c>
      <c r="I24" s="53" t="s">
        <v>156</v>
      </c>
      <c r="J24" s="54" t="s">
        <v>157</v>
      </c>
      <c r="K24" s="53">
        <v>-5294</v>
      </c>
      <c r="L24" s="53" t="s">
        <v>158</v>
      </c>
      <c r="M24" s="54" t="s">
        <v>121</v>
      </c>
      <c r="N24" s="54"/>
      <c r="O24" s="55" t="s">
        <v>122</v>
      </c>
      <c r="P24" s="55" t="s">
        <v>150</v>
      </c>
    </row>
    <row r="25" spans="1:16" ht="12.75" customHeight="1" thickBot="1">
      <c r="A25" s="22" t="str">
        <f t="shared" si="0"/>
        <v> BBS 74 </v>
      </c>
      <c r="B25" s="6" t="str">
        <f t="shared" si="1"/>
        <v>I</v>
      </c>
      <c r="C25" s="22">
        <f t="shared" si="2"/>
        <v>46033.406999999999</v>
      </c>
      <c r="D25" s="21" t="str">
        <f t="shared" si="3"/>
        <v>vis</v>
      </c>
      <c r="E25" s="52">
        <f>VLOOKUP(C25,Active!C$21:E$973,3,FALSE)</f>
        <v>-4397.0174726589703</v>
      </c>
      <c r="F25" s="6" t="s">
        <v>116</v>
      </c>
      <c r="G25" s="21" t="str">
        <f t="shared" si="4"/>
        <v>46033.407</v>
      </c>
      <c r="H25" s="22">
        <f t="shared" si="5"/>
        <v>-5273</v>
      </c>
      <c r="I25" s="53" t="s">
        <v>159</v>
      </c>
      <c r="J25" s="54" t="s">
        <v>160</v>
      </c>
      <c r="K25" s="53">
        <v>-5273</v>
      </c>
      <c r="L25" s="53" t="s">
        <v>161</v>
      </c>
      <c r="M25" s="54" t="s">
        <v>121</v>
      </c>
      <c r="N25" s="54"/>
      <c r="O25" s="55" t="s">
        <v>122</v>
      </c>
      <c r="P25" s="55" t="s">
        <v>150</v>
      </c>
    </row>
    <row r="26" spans="1:16" ht="12.75" customHeight="1" thickBot="1">
      <c r="A26" s="22" t="str">
        <f t="shared" si="0"/>
        <v> BBS 75 </v>
      </c>
      <c r="B26" s="6" t="str">
        <f t="shared" si="1"/>
        <v>I</v>
      </c>
      <c r="C26" s="22">
        <f t="shared" si="2"/>
        <v>46039.53</v>
      </c>
      <c r="D26" s="21" t="str">
        <f t="shared" si="3"/>
        <v>vis</v>
      </c>
      <c r="E26" s="52">
        <f>VLOOKUP(C26,Active!C$21:E$973,3,FALSE)</f>
        <v>-4392.0246547660554</v>
      </c>
      <c r="F26" s="6" t="s">
        <v>116</v>
      </c>
      <c r="G26" s="21" t="str">
        <f t="shared" si="4"/>
        <v>46039.530</v>
      </c>
      <c r="H26" s="22">
        <f t="shared" si="5"/>
        <v>-5268</v>
      </c>
      <c r="I26" s="53" t="s">
        <v>162</v>
      </c>
      <c r="J26" s="54" t="s">
        <v>163</v>
      </c>
      <c r="K26" s="53">
        <v>-5268</v>
      </c>
      <c r="L26" s="53" t="s">
        <v>164</v>
      </c>
      <c r="M26" s="54" t="s">
        <v>121</v>
      </c>
      <c r="N26" s="54"/>
      <c r="O26" s="55" t="s">
        <v>122</v>
      </c>
      <c r="P26" s="55" t="s">
        <v>165</v>
      </c>
    </row>
    <row r="27" spans="1:16" ht="12.75" customHeight="1" thickBot="1">
      <c r="A27" s="22" t="str">
        <f t="shared" si="0"/>
        <v> BBS 75 </v>
      </c>
      <c r="B27" s="6" t="str">
        <f t="shared" si="1"/>
        <v>I</v>
      </c>
      <c r="C27" s="22">
        <f t="shared" si="2"/>
        <v>46054.25</v>
      </c>
      <c r="D27" s="21" t="str">
        <f t="shared" si="3"/>
        <v>vis</v>
      </c>
      <c r="E27" s="52">
        <f>VLOOKUP(C27,Active!C$21:E$973,3,FALSE)</f>
        <v>-4380.0216694020637</v>
      </c>
      <c r="F27" s="6" t="s">
        <v>116</v>
      </c>
      <c r="G27" s="21" t="str">
        <f t="shared" si="4"/>
        <v>46054.250</v>
      </c>
      <c r="H27" s="22">
        <f t="shared" si="5"/>
        <v>-5256</v>
      </c>
      <c r="I27" s="53" t="s">
        <v>166</v>
      </c>
      <c r="J27" s="54" t="s">
        <v>167</v>
      </c>
      <c r="K27" s="53">
        <v>-5256</v>
      </c>
      <c r="L27" s="53" t="s">
        <v>126</v>
      </c>
      <c r="M27" s="54" t="s">
        <v>121</v>
      </c>
      <c r="N27" s="54"/>
      <c r="O27" s="55" t="s">
        <v>122</v>
      </c>
      <c r="P27" s="55" t="s">
        <v>165</v>
      </c>
    </row>
    <row r="28" spans="1:16" ht="12.75" customHeight="1" thickBot="1">
      <c r="A28" s="22" t="str">
        <f t="shared" si="0"/>
        <v> BBS 76 </v>
      </c>
      <c r="B28" s="6" t="str">
        <f t="shared" si="1"/>
        <v>I</v>
      </c>
      <c r="C28" s="22">
        <f t="shared" si="2"/>
        <v>46148.667000000001</v>
      </c>
      <c r="D28" s="21" t="str">
        <f t="shared" si="3"/>
        <v>vis</v>
      </c>
      <c r="E28" s="52">
        <f>VLOOKUP(C28,Active!C$21:E$973,3,FALSE)</f>
        <v>-4303.0321402504387</v>
      </c>
      <c r="F28" s="6" t="s">
        <v>116</v>
      </c>
      <c r="G28" s="21" t="str">
        <f t="shared" si="4"/>
        <v>46148.667</v>
      </c>
      <c r="H28" s="22">
        <f t="shared" si="5"/>
        <v>-5179</v>
      </c>
      <c r="I28" s="53" t="s">
        <v>168</v>
      </c>
      <c r="J28" s="54" t="s">
        <v>169</v>
      </c>
      <c r="K28" s="53">
        <v>-5179</v>
      </c>
      <c r="L28" s="53" t="s">
        <v>170</v>
      </c>
      <c r="M28" s="54" t="s">
        <v>121</v>
      </c>
      <c r="N28" s="54"/>
      <c r="O28" s="55" t="s">
        <v>122</v>
      </c>
      <c r="P28" s="55" t="s">
        <v>171</v>
      </c>
    </row>
    <row r="29" spans="1:16" ht="12.75" customHeight="1" thickBot="1">
      <c r="A29" s="22" t="str">
        <f t="shared" si="0"/>
        <v> BBS 76 </v>
      </c>
      <c r="B29" s="6" t="str">
        <f t="shared" si="1"/>
        <v>I</v>
      </c>
      <c r="C29" s="22">
        <f t="shared" si="2"/>
        <v>46180.55</v>
      </c>
      <c r="D29" s="21" t="str">
        <f t="shared" si="3"/>
        <v>vis</v>
      </c>
      <c r="E29" s="52">
        <f>VLOOKUP(C29,Active!C$21:E$973,3,FALSE)</f>
        <v>-4277.0340979705379</v>
      </c>
      <c r="F29" s="6" t="s">
        <v>116</v>
      </c>
      <c r="G29" s="21" t="str">
        <f t="shared" si="4"/>
        <v>46180.550</v>
      </c>
      <c r="H29" s="22">
        <f t="shared" si="5"/>
        <v>-5153</v>
      </c>
      <c r="I29" s="53" t="s">
        <v>172</v>
      </c>
      <c r="J29" s="54" t="s">
        <v>173</v>
      </c>
      <c r="K29" s="53">
        <v>-5153</v>
      </c>
      <c r="L29" s="53" t="s">
        <v>174</v>
      </c>
      <c r="M29" s="54" t="s">
        <v>121</v>
      </c>
      <c r="N29" s="54"/>
      <c r="O29" s="55" t="s">
        <v>122</v>
      </c>
      <c r="P29" s="55" t="s">
        <v>171</v>
      </c>
    </row>
    <row r="30" spans="1:16" ht="12.75" customHeight="1" thickBot="1">
      <c r="A30" s="22" t="str">
        <f t="shared" si="0"/>
        <v> BBS 77 </v>
      </c>
      <c r="B30" s="6" t="str">
        <f t="shared" si="1"/>
        <v>I</v>
      </c>
      <c r="C30" s="22">
        <f t="shared" si="2"/>
        <v>46201.411</v>
      </c>
      <c r="D30" s="21" t="str">
        <f t="shared" si="3"/>
        <v>vis</v>
      </c>
      <c r="E30" s="52">
        <f>VLOOKUP(C30,Active!C$21:E$973,3,FALSE)</f>
        <v>-4260.0236171500101</v>
      </c>
      <c r="F30" s="6" t="s">
        <v>116</v>
      </c>
      <c r="G30" s="21" t="str">
        <f t="shared" si="4"/>
        <v>46201.411</v>
      </c>
      <c r="H30" s="22">
        <f t="shared" si="5"/>
        <v>-5136</v>
      </c>
      <c r="I30" s="53" t="s">
        <v>175</v>
      </c>
      <c r="J30" s="54" t="s">
        <v>176</v>
      </c>
      <c r="K30" s="53">
        <v>-5136</v>
      </c>
      <c r="L30" s="53" t="s">
        <v>136</v>
      </c>
      <c r="M30" s="54" t="s">
        <v>121</v>
      </c>
      <c r="N30" s="54"/>
      <c r="O30" s="55" t="s">
        <v>122</v>
      </c>
      <c r="P30" s="55" t="s">
        <v>177</v>
      </c>
    </row>
    <row r="31" spans="1:16" ht="12.75" customHeight="1" thickBot="1">
      <c r="A31" s="22" t="str">
        <f t="shared" si="0"/>
        <v> BBS 77 </v>
      </c>
      <c r="B31" s="6" t="str">
        <f t="shared" si="1"/>
        <v>I</v>
      </c>
      <c r="C31" s="22">
        <f t="shared" si="2"/>
        <v>46212.442999999999</v>
      </c>
      <c r="D31" s="21" t="str">
        <f t="shared" si="3"/>
        <v>vis</v>
      </c>
      <c r="E31" s="52">
        <f>VLOOKUP(C31,Active!C$21:E$973,3,FALSE)</f>
        <v>-4251.0279014886282</v>
      </c>
      <c r="F31" s="6" t="s">
        <v>116</v>
      </c>
      <c r="G31" s="21" t="str">
        <f t="shared" si="4"/>
        <v>46212.443</v>
      </c>
      <c r="H31" s="22">
        <f t="shared" si="5"/>
        <v>-5127</v>
      </c>
      <c r="I31" s="53" t="s">
        <v>178</v>
      </c>
      <c r="J31" s="54" t="s">
        <v>179</v>
      </c>
      <c r="K31" s="53">
        <v>-5127</v>
      </c>
      <c r="L31" s="53" t="s">
        <v>144</v>
      </c>
      <c r="M31" s="54" t="s">
        <v>121</v>
      </c>
      <c r="N31" s="54"/>
      <c r="O31" s="55" t="s">
        <v>122</v>
      </c>
      <c r="P31" s="55" t="s">
        <v>177</v>
      </c>
    </row>
    <row r="32" spans="1:16" ht="12.75" customHeight="1" thickBot="1">
      <c r="A32" s="22" t="str">
        <f t="shared" si="0"/>
        <v> BBS 78 </v>
      </c>
      <c r="B32" s="6" t="str">
        <f t="shared" si="1"/>
        <v>I</v>
      </c>
      <c r="C32" s="22">
        <f t="shared" si="2"/>
        <v>46299.517999999996</v>
      </c>
      <c r="D32" s="21" t="str">
        <f t="shared" si="3"/>
        <v>vis</v>
      </c>
      <c r="E32" s="52">
        <f>VLOOKUP(C32,Active!C$21:E$973,3,FALSE)</f>
        <v>-4180.0251874553778</v>
      </c>
      <c r="F32" s="6" t="s">
        <v>116</v>
      </c>
      <c r="G32" s="21" t="str">
        <f t="shared" si="4"/>
        <v>46299.518</v>
      </c>
      <c r="H32" s="22">
        <f t="shared" si="5"/>
        <v>-5056</v>
      </c>
      <c r="I32" s="53" t="s">
        <v>180</v>
      </c>
      <c r="J32" s="54" t="s">
        <v>181</v>
      </c>
      <c r="K32" s="53">
        <v>-5056</v>
      </c>
      <c r="L32" s="53" t="s">
        <v>182</v>
      </c>
      <c r="M32" s="54" t="s">
        <v>121</v>
      </c>
      <c r="N32" s="54"/>
      <c r="O32" s="55" t="s">
        <v>122</v>
      </c>
      <c r="P32" s="55" t="s">
        <v>183</v>
      </c>
    </row>
    <row r="33" spans="1:16" ht="12.75" customHeight="1" thickBot="1">
      <c r="A33" s="22" t="str">
        <f t="shared" si="0"/>
        <v> BBS 78 </v>
      </c>
      <c r="B33" s="6" t="str">
        <f t="shared" si="1"/>
        <v>I</v>
      </c>
      <c r="C33" s="22">
        <f t="shared" si="2"/>
        <v>46320.381999999998</v>
      </c>
      <c r="D33" s="21" t="str">
        <f t="shared" si="3"/>
        <v>vis</v>
      </c>
      <c r="E33" s="52">
        <f>VLOOKUP(C33,Active!C$21:E$973,3,FALSE)</f>
        <v>-4163.012260374242</v>
      </c>
      <c r="F33" s="6" t="s">
        <v>116</v>
      </c>
      <c r="G33" s="21" t="str">
        <f t="shared" si="4"/>
        <v>46320.382</v>
      </c>
      <c r="H33" s="22">
        <f t="shared" si="5"/>
        <v>-5039</v>
      </c>
      <c r="I33" s="53" t="s">
        <v>184</v>
      </c>
      <c r="J33" s="54" t="s">
        <v>185</v>
      </c>
      <c r="K33" s="53">
        <v>-5039</v>
      </c>
      <c r="L33" s="53" t="s">
        <v>186</v>
      </c>
      <c r="M33" s="54" t="s">
        <v>121</v>
      </c>
      <c r="N33" s="54"/>
      <c r="O33" s="55" t="s">
        <v>122</v>
      </c>
      <c r="P33" s="55" t="s">
        <v>183</v>
      </c>
    </row>
    <row r="34" spans="1:16" ht="12.75" customHeight="1" thickBot="1">
      <c r="A34" s="22" t="str">
        <f t="shared" si="0"/>
        <v> BBS 78 </v>
      </c>
      <c r="B34" s="6" t="str">
        <f t="shared" si="1"/>
        <v>I</v>
      </c>
      <c r="C34" s="22">
        <f t="shared" si="2"/>
        <v>46325.296000000002</v>
      </c>
      <c r="D34" s="21" t="str">
        <f t="shared" si="3"/>
        <v>vis</v>
      </c>
      <c r="E34" s="52">
        <f>VLOOKUP(C34,Active!C$21:E$973,3,FALSE)</f>
        <v>-4159.0052855047652</v>
      </c>
      <c r="F34" s="6" t="s">
        <v>116</v>
      </c>
      <c r="G34" s="21" t="str">
        <f t="shared" si="4"/>
        <v>46325.296</v>
      </c>
      <c r="H34" s="22">
        <f t="shared" si="5"/>
        <v>-5035</v>
      </c>
      <c r="I34" s="53" t="s">
        <v>187</v>
      </c>
      <c r="J34" s="54" t="s">
        <v>188</v>
      </c>
      <c r="K34" s="53">
        <v>-5035</v>
      </c>
      <c r="L34" s="53" t="s">
        <v>189</v>
      </c>
      <c r="M34" s="54" t="s">
        <v>121</v>
      </c>
      <c r="N34" s="54"/>
      <c r="O34" s="55" t="s">
        <v>122</v>
      </c>
      <c r="P34" s="55" t="s">
        <v>183</v>
      </c>
    </row>
    <row r="35" spans="1:16" ht="12.75" customHeight="1" thickBot="1">
      <c r="A35" s="22" t="str">
        <f t="shared" si="0"/>
        <v> BBS 78 </v>
      </c>
      <c r="B35" s="6" t="str">
        <f t="shared" si="1"/>
        <v>I</v>
      </c>
      <c r="C35" s="22">
        <f t="shared" si="2"/>
        <v>46326.500999999997</v>
      </c>
      <c r="D35" s="21" t="str">
        <f t="shared" si="3"/>
        <v>vis</v>
      </c>
      <c r="E35" s="52">
        <f>VLOOKUP(C35,Active!C$21:E$973,3,FALSE)</f>
        <v>-4158.0227041621329</v>
      </c>
      <c r="F35" s="6" t="s">
        <v>116</v>
      </c>
      <c r="G35" s="21" t="str">
        <f t="shared" si="4"/>
        <v>46326.501</v>
      </c>
      <c r="H35" s="22">
        <f t="shared" si="5"/>
        <v>-5034</v>
      </c>
      <c r="I35" s="53" t="s">
        <v>190</v>
      </c>
      <c r="J35" s="54" t="s">
        <v>191</v>
      </c>
      <c r="K35" s="53">
        <v>-5034</v>
      </c>
      <c r="L35" s="53" t="s">
        <v>158</v>
      </c>
      <c r="M35" s="54" t="s">
        <v>121</v>
      </c>
      <c r="N35" s="54"/>
      <c r="O35" s="55" t="s">
        <v>122</v>
      </c>
      <c r="P35" s="55" t="s">
        <v>183</v>
      </c>
    </row>
    <row r="36" spans="1:16" ht="12.75" customHeight="1" thickBot="1">
      <c r="A36" s="22" t="str">
        <f t="shared" si="0"/>
        <v> BBS 78 </v>
      </c>
      <c r="B36" s="6" t="str">
        <f t="shared" si="1"/>
        <v>I</v>
      </c>
      <c r="C36" s="22">
        <f t="shared" si="2"/>
        <v>46331.400999999998</v>
      </c>
      <c r="D36" s="21" t="str">
        <f t="shared" si="3"/>
        <v>vis</v>
      </c>
      <c r="E36" s="52">
        <f>VLOOKUP(C36,Active!C$21:E$973,3,FALSE)</f>
        <v>-4154.027145175477</v>
      </c>
      <c r="F36" s="6" t="s">
        <v>116</v>
      </c>
      <c r="G36" s="21" t="str">
        <f t="shared" si="4"/>
        <v>46331.401</v>
      </c>
      <c r="H36" s="22">
        <f t="shared" si="5"/>
        <v>-5030</v>
      </c>
      <c r="I36" s="53" t="s">
        <v>192</v>
      </c>
      <c r="J36" s="54" t="s">
        <v>193</v>
      </c>
      <c r="K36" s="53">
        <v>-5030</v>
      </c>
      <c r="L36" s="53" t="s">
        <v>194</v>
      </c>
      <c r="M36" s="54" t="s">
        <v>121</v>
      </c>
      <c r="N36" s="54"/>
      <c r="O36" s="55" t="s">
        <v>122</v>
      </c>
      <c r="P36" s="55" t="s">
        <v>183</v>
      </c>
    </row>
    <row r="37" spans="1:16" ht="12.75" customHeight="1" thickBot="1">
      <c r="A37" s="22" t="str">
        <f t="shared" si="0"/>
        <v> BBS 78 </v>
      </c>
      <c r="B37" s="6" t="str">
        <f t="shared" si="1"/>
        <v>I</v>
      </c>
      <c r="C37" s="22">
        <f t="shared" si="2"/>
        <v>46332.631999999998</v>
      </c>
      <c r="D37" s="21" t="str">
        <f t="shared" si="3"/>
        <v>vis</v>
      </c>
      <c r="E37" s="52">
        <f>VLOOKUP(C37,Active!C$21:E$973,3,FALSE)</f>
        <v>-4153.0233629076056</v>
      </c>
      <c r="F37" s="6" t="s">
        <v>116</v>
      </c>
      <c r="G37" s="21" t="str">
        <f t="shared" si="4"/>
        <v>46332.632</v>
      </c>
      <c r="H37" s="22">
        <f t="shared" si="5"/>
        <v>-5029</v>
      </c>
      <c r="I37" s="53" t="s">
        <v>195</v>
      </c>
      <c r="J37" s="54" t="s">
        <v>196</v>
      </c>
      <c r="K37" s="53">
        <v>-5029</v>
      </c>
      <c r="L37" s="53" t="s">
        <v>136</v>
      </c>
      <c r="M37" s="54" t="s">
        <v>121</v>
      </c>
      <c r="N37" s="54"/>
      <c r="O37" s="55" t="s">
        <v>122</v>
      </c>
      <c r="P37" s="55" t="s">
        <v>183</v>
      </c>
    </row>
    <row r="38" spans="1:16" ht="12.75" customHeight="1" thickBot="1">
      <c r="A38" s="22" t="str">
        <f t="shared" si="0"/>
        <v> BBS 78 </v>
      </c>
      <c r="B38" s="6" t="str">
        <f t="shared" si="1"/>
        <v>I</v>
      </c>
      <c r="C38" s="22">
        <f t="shared" si="2"/>
        <v>46342.434000000001</v>
      </c>
      <c r="D38" s="21" t="str">
        <f t="shared" si="3"/>
        <v>vis</v>
      </c>
      <c r="E38" s="52">
        <f>VLOOKUP(C38,Active!C$21:E$973,3,FALSE)</f>
        <v>-4145.030614093891</v>
      </c>
      <c r="F38" s="6" t="s">
        <v>116</v>
      </c>
      <c r="G38" s="21" t="str">
        <f t="shared" si="4"/>
        <v>46342.434</v>
      </c>
      <c r="H38" s="22">
        <f t="shared" si="5"/>
        <v>-5021</v>
      </c>
      <c r="I38" s="53" t="s">
        <v>197</v>
      </c>
      <c r="J38" s="54" t="s">
        <v>198</v>
      </c>
      <c r="K38" s="53">
        <v>-5021</v>
      </c>
      <c r="L38" s="53" t="s">
        <v>199</v>
      </c>
      <c r="M38" s="54" t="s">
        <v>121</v>
      </c>
      <c r="N38" s="54"/>
      <c r="O38" s="55" t="s">
        <v>122</v>
      </c>
      <c r="P38" s="55" t="s">
        <v>183</v>
      </c>
    </row>
    <row r="39" spans="1:16" ht="12.75" customHeight="1" thickBot="1">
      <c r="A39" s="22" t="str">
        <f t="shared" si="0"/>
        <v> BBS 79 </v>
      </c>
      <c r="B39" s="6" t="str">
        <f t="shared" si="1"/>
        <v>I</v>
      </c>
      <c r="C39" s="22">
        <f t="shared" si="2"/>
        <v>46412.337</v>
      </c>
      <c r="D39" s="21" t="str">
        <f t="shared" si="3"/>
        <v>vis</v>
      </c>
      <c r="E39" s="52">
        <f>VLOOKUP(C39,Active!C$21:E$973,3,FALSE)</f>
        <v>-4088.0302957583599</v>
      </c>
      <c r="F39" s="6" t="s">
        <v>116</v>
      </c>
      <c r="G39" s="21" t="str">
        <f t="shared" si="4"/>
        <v>46412.337</v>
      </c>
      <c r="H39" s="22">
        <f t="shared" si="5"/>
        <v>-4964</v>
      </c>
      <c r="I39" s="53" t="s">
        <v>200</v>
      </c>
      <c r="J39" s="54" t="s">
        <v>201</v>
      </c>
      <c r="K39" s="53">
        <v>-4964</v>
      </c>
      <c r="L39" s="53" t="s">
        <v>199</v>
      </c>
      <c r="M39" s="54" t="s">
        <v>121</v>
      </c>
      <c r="N39" s="54"/>
      <c r="O39" s="55" t="s">
        <v>122</v>
      </c>
      <c r="P39" s="55" t="s">
        <v>202</v>
      </c>
    </row>
    <row r="40" spans="1:16" ht="12.75" customHeight="1" thickBot="1">
      <c r="A40" s="22" t="str">
        <f t="shared" si="0"/>
        <v> BBS 79 </v>
      </c>
      <c r="B40" s="6" t="str">
        <f t="shared" si="1"/>
        <v>I</v>
      </c>
      <c r="C40" s="22">
        <f t="shared" si="2"/>
        <v>46434.419000000002</v>
      </c>
      <c r="D40" s="21" t="str">
        <f t="shared" si="3"/>
        <v>vis</v>
      </c>
      <c r="E40" s="52">
        <f>VLOOKUP(C40,Active!C$21:E$973,3,FALSE)</f>
        <v>-4070.0241868719695</v>
      </c>
      <c r="F40" s="6" t="s">
        <v>116</v>
      </c>
      <c r="G40" s="21" t="str">
        <f t="shared" si="4"/>
        <v>46434.419</v>
      </c>
      <c r="H40" s="22">
        <f t="shared" si="5"/>
        <v>-4946</v>
      </c>
      <c r="I40" s="53" t="s">
        <v>203</v>
      </c>
      <c r="J40" s="54" t="s">
        <v>204</v>
      </c>
      <c r="K40" s="53">
        <v>-4946</v>
      </c>
      <c r="L40" s="53" t="s">
        <v>136</v>
      </c>
      <c r="M40" s="54" t="s">
        <v>121</v>
      </c>
      <c r="N40" s="54"/>
      <c r="O40" s="55" t="s">
        <v>122</v>
      </c>
      <c r="P40" s="55" t="s">
        <v>202</v>
      </c>
    </row>
    <row r="41" spans="1:16" ht="12.75" customHeight="1" thickBot="1">
      <c r="A41" s="22" t="str">
        <f t="shared" si="0"/>
        <v> BBS 79 </v>
      </c>
      <c r="B41" s="6" t="str">
        <f t="shared" si="1"/>
        <v>I</v>
      </c>
      <c r="C41" s="22">
        <f t="shared" si="2"/>
        <v>46451.607000000004</v>
      </c>
      <c r="D41" s="21" t="str">
        <f t="shared" si="3"/>
        <v>vis</v>
      </c>
      <c r="E41" s="52">
        <f>VLOOKUP(C41,Active!C$21:E$973,3,FALSE)</f>
        <v>-4056.0087444510254</v>
      </c>
      <c r="F41" s="6" t="s">
        <v>116</v>
      </c>
      <c r="G41" s="21" t="str">
        <f t="shared" si="4"/>
        <v>46451.607</v>
      </c>
      <c r="H41" s="22">
        <f t="shared" si="5"/>
        <v>-4932</v>
      </c>
      <c r="I41" s="53" t="s">
        <v>205</v>
      </c>
      <c r="J41" s="54" t="s">
        <v>206</v>
      </c>
      <c r="K41" s="53">
        <v>-4932</v>
      </c>
      <c r="L41" s="53" t="s">
        <v>207</v>
      </c>
      <c r="M41" s="54" t="s">
        <v>121</v>
      </c>
      <c r="N41" s="54"/>
      <c r="O41" s="55" t="s">
        <v>122</v>
      </c>
      <c r="P41" s="55" t="s">
        <v>202</v>
      </c>
    </row>
    <row r="42" spans="1:16" ht="12.75" customHeight="1" thickBot="1">
      <c r="A42" s="22" t="str">
        <f t="shared" si="0"/>
        <v> BBS 80 </v>
      </c>
      <c r="B42" s="6" t="str">
        <f t="shared" si="1"/>
        <v>I</v>
      </c>
      <c r="C42" s="22">
        <f t="shared" si="2"/>
        <v>46597.525000000001</v>
      </c>
      <c r="D42" s="21" t="str">
        <f t="shared" si="3"/>
        <v>vis</v>
      </c>
      <c r="E42" s="52">
        <f>VLOOKUP(C42,Active!C$21:E$973,3,FALSE)</f>
        <v>-3937.0242595092618</v>
      </c>
      <c r="F42" s="6" t="s">
        <v>116</v>
      </c>
      <c r="G42" s="21" t="str">
        <f t="shared" si="4"/>
        <v>46597.525</v>
      </c>
      <c r="H42" s="22">
        <f t="shared" si="5"/>
        <v>-4813</v>
      </c>
      <c r="I42" s="53" t="s">
        <v>208</v>
      </c>
      <c r="J42" s="54" t="s">
        <v>209</v>
      </c>
      <c r="K42" s="53">
        <v>-4813</v>
      </c>
      <c r="L42" s="53" t="s">
        <v>164</v>
      </c>
      <c r="M42" s="54" t="s">
        <v>121</v>
      </c>
      <c r="N42" s="54"/>
      <c r="O42" s="55" t="s">
        <v>122</v>
      </c>
      <c r="P42" s="55" t="s">
        <v>210</v>
      </c>
    </row>
    <row r="43" spans="1:16" ht="12.75" customHeight="1" thickBot="1">
      <c r="A43" s="22" t="str">
        <f t="shared" ref="A43:A74" si="6">P43</f>
        <v> BBS 80 </v>
      </c>
      <c r="B43" s="6" t="str">
        <f t="shared" ref="B43:B74" si="7">IF(H43=INT(H43),"I","II")</f>
        <v>I</v>
      </c>
      <c r="C43" s="22">
        <f t="shared" ref="C43:C74" si="8">1*G43</f>
        <v>46613.47</v>
      </c>
      <c r="D43" s="21" t="str">
        <f t="shared" ref="D43:D74" si="9">VLOOKUP(F43,I$1:J$5,2,FALSE)</f>
        <v>vis</v>
      </c>
      <c r="E43" s="52">
        <f>VLOOKUP(C43,Active!C$21:E$973,3,FALSE)</f>
        <v>-3924.0223843986078</v>
      </c>
      <c r="F43" s="6" t="s">
        <v>116</v>
      </c>
      <c r="G43" s="21" t="str">
        <f t="shared" ref="G43:G74" si="10">MID(I43,3,LEN(I43)-3)</f>
        <v>46613.470</v>
      </c>
      <c r="H43" s="22">
        <f t="shared" ref="H43:H74" si="11">1*K43</f>
        <v>-4800</v>
      </c>
      <c r="I43" s="53" t="s">
        <v>211</v>
      </c>
      <c r="J43" s="54" t="s">
        <v>212</v>
      </c>
      <c r="K43" s="53">
        <v>-4800</v>
      </c>
      <c r="L43" s="53" t="s">
        <v>126</v>
      </c>
      <c r="M43" s="54" t="s">
        <v>121</v>
      </c>
      <c r="N43" s="54"/>
      <c r="O43" s="55" t="s">
        <v>122</v>
      </c>
      <c r="P43" s="55" t="s">
        <v>210</v>
      </c>
    </row>
    <row r="44" spans="1:16" ht="12.75" customHeight="1" thickBot="1">
      <c r="A44" s="22" t="str">
        <f t="shared" si="6"/>
        <v> BBS 80 </v>
      </c>
      <c r="B44" s="6" t="str">
        <f t="shared" si="7"/>
        <v>I</v>
      </c>
      <c r="C44" s="22">
        <f t="shared" si="8"/>
        <v>46624.508999999998</v>
      </c>
      <c r="D44" s="21" t="str">
        <f t="shared" si="9"/>
        <v>vis</v>
      </c>
      <c r="E44" s="52">
        <f>VLOOKUP(C44,Active!C$21:E$973,3,FALSE)</f>
        <v>-3915.0209607958186</v>
      </c>
      <c r="F44" s="6" t="s">
        <v>116</v>
      </c>
      <c r="G44" s="21" t="str">
        <f t="shared" si="10"/>
        <v>46624.509</v>
      </c>
      <c r="H44" s="22">
        <f t="shared" si="11"/>
        <v>-4791</v>
      </c>
      <c r="I44" s="53" t="s">
        <v>213</v>
      </c>
      <c r="J44" s="54" t="s">
        <v>214</v>
      </c>
      <c r="K44" s="53">
        <v>-4791</v>
      </c>
      <c r="L44" s="53" t="s">
        <v>139</v>
      </c>
      <c r="M44" s="54" t="s">
        <v>121</v>
      </c>
      <c r="N44" s="54"/>
      <c r="O44" s="55" t="s">
        <v>127</v>
      </c>
      <c r="P44" s="55" t="s">
        <v>210</v>
      </c>
    </row>
    <row r="45" spans="1:16" ht="12.75" customHeight="1" thickBot="1">
      <c r="A45" s="22" t="str">
        <f t="shared" si="6"/>
        <v> BBS 80 </v>
      </c>
      <c r="B45" s="6" t="str">
        <f t="shared" si="7"/>
        <v>I</v>
      </c>
      <c r="C45" s="22">
        <f t="shared" si="8"/>
        <v>46624.508999999998</v>
      </c>
      <c r="D45" s="21" t="str">
        <f t="shared" si="9"/>
        <v>vis</v>
      </c>
      <c r="E45" s="52">
        <f>VLOOKUP(C45,Active!C$21:E$973,3,FALSE)</f>
        <v>-3915.0209607958186</v>
      </c>
      <c r="F45" s="6" t="s">
        <v>116</v>
      </c>
      <c r="G45" s="21" t="str">
        <f t="shared" si="10"/>
        <v>46624.509</v>
      </c>
      <c r="H45" s="22">
        <f t="shared" si="11"/>
        <v>-4791</v>
      </c>
      <c r="I45" s="53" t="s">
        <v>213</v>
      </c>
      <c r="J45" s="54" t="s">
        <v>214</v>
      </c>
      <c r="K45" s="53">
        <v>-4791</v>
      </c>
      <c r="L45" s="53" t="s">
        <v>139</v>
      </c>
      <c r="M45" s="54" t="s">
        <v>121</v>
      </c>
      <c r="N45" s="54"/>
      <c r="O45" s="55" t="s">
        <v>122</v>
      </c>
      <c r="P45" s="55" t="s">
        <v>210</v>
      </c>
    </row>
    <row r="46" spans="1:16" ht="12.75" customHeight="1" thickBot="1">
      <c r="A46" s="22" t="str">
        <f t="shared" si="6"/>
        <v> BBS 81 </v>
      </c>
      <c r="B46" s="6" t="str">
        <f t="shared" si="7"/>
        <v>I</v>
      </c>
      <c r="C46" s="22">
        <f t="shared" si="8"/>
        <v>46651.481</v>
      </c>
      <c r="D46" s="21" t="str">
        <f t="shared" si="9"/>
        <v>vis</v>
      </c>
      <c r="E46" s="52">
        <f>VLOOKUP(C46,Active!C$21:E$973,3,FALSE)</f>
        <v>-3893.0274471247876</v>
      </c>
      <c r="F46" s="6" t="s">
        <v>116</v>
      </c>
      <c r="G46" s="21" t="str">
        <f t="shared" si="10"/>
        <v>46651.481</v>
      </c>
      <c r="H46" s="22">
        <f t="shared" si="11"/>
        <v>-4769</v>
      </c>
      <c r="I46" s="53" t="s">
        <v>215</v>
      </c>
      <c r="J46" s="54" t="s">
        <v>216</v>
      </c>
      <c r="K46" s="53">
        <v>-4769</v>
      </c>
      <c r="L46" s="53" t="s">
        <v>194</v>
      </c>
      <c r="M46" s="54" t="s">
        <v>121</v>
      </c>
      <c r="N46" s="54"/>
      <c r="O46" s="55" t="s">
        <v>122</v>
      </c>
      <c r="P46" s="55" t="s">
        <v>217</v>
      </c>
    </row>
    <row r="47" spans="1:16" ht="12.75" customHeight="1" thickBot="1">
      <c r="A47" s="22" t="str">
        <f t="shared" si="6"/>
        <v> BBS 81 </v>
      </c>
      <c r="B47" s="6" t="str">
        <f t="shared" si="7"/>
        <v>I</v>
      </c>
      <c r="C47" s="22">
        <f t="shared" si="8"/>
        <v>46678.466999999997</v>
      </c>
      <c r="D47" s="21" t="str">
        <f t="shared" si="9"/>
        <v>vis</v>
      </c>
      <c r="E47" s="52">
        <f>VLOOKUP(C47,Active!C$21:E$973,3,FALSE)</f>
        <v>-3871.0225175709415</v>
      </c>
      <c r="F47" s="6" t="s">
        <v>116</v>
      </c>
      <c r="G47" s="21" t="str">
        <f t="shared" si="10"/>
        <v>46678.467</v>
      </c>
      <c r="H47" s="22">
        <f t="shared" si="11"/>
        <v>-4747</v>
      </c>
      <c r="I47" s="53" t="s">
        <v>218</v>
      </c>
      <c r="J47" s="54" t="s">
        <v>219</v>
      </c>
      <c r="K47" s="53">
        <v>-4747</v>
      </c>
      <c r="L47" s="53" t="s">
        <v>126</v>
      </c>
      <c r="M47" s="54" t="s">
        <v>121</v>
      </c>
      <c r="N47" s="54"/>
      <c r="O47" s="55" t="s">
        <v>122</v>
      </c>
      <c r="P47" s="55" t="s">
        <v>217</v>
      </c>
    </row>
    <row r="48" spans="1:16" ht="12.75" customHeight="1" thickBot="1">
      <c r="A48" s="22" t="str">
        <f t="shared" si="6"/>
        <v> BBS 82 </v>
      </c>
      <c r="B48" s="6" t="str">
        <f t="shared" si="7"/>
        <v>I</v>
      </c>
      <c r="C48" s="22">
        <f t="shared" si="8"/>
        <v>46759.425999999999</v>
      </c>
      <c r="D48" s="21" t="str">
        <f t="shared" si="9"/>
        <v>vis</v>
      </c>
      <c r="E48" s="52">
        <f>VLOOKUP(C48,Active!C$21:E$973,3,FALSE)</f>
        <v>-3805.0069134891919</v>
      </c>
      <c r="F48" s="6" t="s">
        <v>116</v>
      </c>
      <c r="G48" s="21" t="str">
        <f t="shared" si="10"/>
        <v>46759.426</v>
      </c>
      <c r="H48" s="22">
        <f t="shared" si="11"/>
        <v>-4681</v>
      </c>
      <c r="I48" s="53" t="s">
        <v>220</v>
      </c>
      <c r="J48" s="54" t="s">
        <v>221</v>
      </c>
      <c r="K48" s="53">
        <v>-4681</v>
      </c>
      <c r="L48" s="53" t="s">
        <v>222</v>
      </c>
      <c r="M48" s="54" t="s">
        <v>121</v>
      </c>
      <c r="N48" s="54"/>
      <c r="O48" s="55" t="s">
        <v>122</v>
      </c>
      <c r="P48" s="55" t="s">
        <v>223</v>
      </c>
    </row>
    <row r="49" spans="1:16" ht="12.75" customHeight="1" thickBot="1">
      <c r="A49" s="22" t="str">
        <f t="shared" si="6"/>
        <v> BBS 82 </v>
      </c>
      <c r="B49" s="6" t="str">
        <f t="shared" si="7"/>
        <v>I</v>
      </c>
      <c r="C49" s="22">
        <f t="shared" si="8"/>
        <v>46760.633000000002</v>
      </c>
      <c r="D49" s="21" t="str">
        <f t="shared" si="9"/>
        <v>vis</v>
      </c>
      <c r="E49" s="52">
        <f>VLOOKUP(C49,Active!C$21:E$973,3,FALSE)</f>
        <v>-3804.0227013061508</v>
      </c>
      <c r="F49" s="6" t="s">
        <v>116</v>
      </c>
      <c r="G49" s="21" t="str">
        <f t="shared" si="10"/>
        <v>46760.633</v>
      </c>
      <c r="H49" s="22">
        <f t="shared" si="11"/>
        <v>-4680</v>
      </c>
      <c r="I49" s="53" t="s">
        <v>224</v>
      </c>
      <c r="J49" s="54" t="s">
        <v>225</v>
      </c>
      <c r="K49" s="53">
        <v>-4680</v>
      </c>
      <c r="L49" s="53" t="s">
        <v>158</v>
      </c>
      <c r="M49" s="54" t="s">
        <v>121</v>
      </c>
      <c r="N49" s="54"/>
      <c r="O49" s="55" t="s">
        <v>122</v>
      </c>
      <c r="P49" s="55" t="s">
        <v>223</v>
      </c>
    </row>
    <row r="50" spans="1:16" ht="12.75" customHeight="1" thickBot="1">
      <c r="A50" s="22" t="str">
        <f t="shared" si="6"/>
        <v> BBS 83 </v>
      </c>
      <c r="B50" s="6" t="str">
        <f t="shared" si="7"/>
        <v>I</v>
      </c>
      <c r="C50" s="22">
        <f t="shared" si="8"/>
        <v>46863.648999999998</v>
      </c>
      <c r="D50" s="21" t="str">
        <f t="shared" si="9"/>
        <v>vis</v>
      </c>
      <c r="E50" s="52">
        <f>VLOOKUP(C50,Active!C$21:E$973,3,FALSE)</f>
        <v>-3720.0213738430521</v>
      </c>
      <c r="F50" s="6" t="s">
        <v>116</v>
      </c>
      <c r="G50" s="21" t="str">
        <f t="shared" si="10"/>
        <v>46863.649</v>
      </c>
      <c r="H50" s="22">
        <f t="shared" si="11"/>
        <v>-4596</v>
      </c>
      <c r="I50" s="53" t="s">
        <v>226</v>
      </c>
      <c r="J50" s="54" t="s">
        <v>227</v>
      </c>
      <c r="K50" s="53">
        <v>-4596</v>
      </c>
      <c r="L50" s="53" t="s">
        <v>228</v>
      </c>
      <c r="M50" s="54" t="s">
        <v>121</v>
      </c>
      <c r="N50" s="54"/>
      <c r="O50" s="55" t="s">
        <v>122</v>
      </c>
      <c r="P50" s="55" t="s">
        <v>229</v>
      </c>
    </row>
    <row r="51" spans="1:16" ht="12.75" customHeight="1" thickBot="1">
      <c r="A51" s="22" t="str">
        <f t="shared" si="6"/>
        <v> BBS 83 </v>
      </c>
      <c r="B51" s="6" t="str">
        <f t="shared" si="7"/>
        <v>I</v>
      </c>
      <c r="C51" s="22">
        <f t="shared" si="8"/>
        <v>46917.605000000003</v>
      </c>
      <c r="D51" s="21" t="str">
        <f t="shared" si="9"/>
        <v>vis</v>
      </c>
      <c r="E51" s="52">
        <f>VLOOKUP(C51,Active!C$21:E$973,3,FALSE)</f>
        <v>-3676.024561458572</v>
      </c>
      <c r="F51" s="6" t="s">
        <v>116</v>
      </c>
      <c r="G51" s="21" t="str">
        <f t="shared" si="10"/>
        <v>46917.605</v>
      </c>
      <c r="H51" s="22">
        <f t="shared" si="11"/>
        <v>-4552</v>
      </c>
      <c r="I51" s="53" t="s">
        <v>230</v>
      </c>
      <c r="J51" s="54" t="s">
        <v>231</v>
      </c>
      <c r="K51" s="53">
        <v>-4552</v>
      </c>
      <c r="L51" s="53" t="s">
        <v>164</v>
      </c>
      <c r="M51" s="54" t="s">
        <v>121</v>
      </c>
      <c r="N51" s="54"/>
      <c r="O51" s="55" t="s">
        <v>122</v>
      </c>
      <c r="P51" s="55" t="s">
        <v>229</v>
      </c>
    </row>
    <row r="52" spans="1:16" ht="12.75" customHeight="1" thickBot="1">
      <c r="A52" s="22" t="str">
        <f t="shared" si="6"/>
        <v> BBS 84 </v>
      </c>
      <c r="B52" s="6" t="str">
        <f t="shared" si="7"/>
        <v>I</v>
      </c>
      <c r="C52" s="22">
        <f t="shared" si="8"/>
        <v>46938.446000000004</v>
      </c>
      <c r="D52" s="21" t="str">
        <f t="shared" si="9"/>
        <v>vis</v>
      </c>
      <c r="E52" s="52">
        <f>VLOOKUP(C52,Active!C$21:E$973,3,FALSE)</f>
        <v>-3659.0303890420687</v>
      </c>
      <c r="F52" s="6" t="s">
        <v>116</v>
      </c>
      <c r="G52" s="21" t="str">
        <f t="shared" si="10"/>
        <v>46938.446</v>
      </c>
      <c r="H52" s="22">
        <f t="shared" si="11"/>
        <v>-4535</v>
      </c>
      <c r="I52" s="53" t="s">
        <v>232</v>
      </c>
      <c r="J52" s="54" t="s">
        <v>233</v>
      </c>
      <c r="K52" s="53">
        <v>-4535</v>
      </c>
      <c r="L52" s="53" t="s">
        <v>199</v>
      </c>
      <c r="M52" s="54" t="s">
        <v>121</v>
      </c>
      <c r="N52" s="54"/>
      <c r="O52" s="55" t="s">
        <v>122</v>
      </c>
      <c r="P52" s="55" t="s">
        <v>234</v>
      </c>
    </row>
    <row r="53" spans="1:16" ht="12.75" customHeight="1" thickBot="1">
      <c r="A53" s="22" t="str">
        <f t="shared" si="6"/>
        <v> BBS 85 </v>
      </c>
      <c r="B53" s="6" t="str">
        <f t="shared" si="7"/>
        <v>I</v>
      </c>
      <c r="C53" s="22">
        <f t="shared" si="8"/>
        <v>47030.43</v>
      </c>
      <c r="D53" s="21" t="str">
        <f t="shared" si="9"/>
        <v>vis</v>
      </c>
      <c r="E53" s="52">
        <f>VLOOKUP(C53,Active!C$21:E$973,3,FALSE)</f>
        <v>-3584.0247772403513</v>
      </c>
      <c r="F53" s="6" t="s">
        <v>116</v>
      </c>
      <c r="G53" s="21" t="str">
        <f t="shared" si="10"/>
        <v>47030.430</v>
      </c>
      <c r="H53" s="22">
        <f t="shared" si="11"/>
        <v>-4460</v>
      </c>
      <c r="I53" s="53" t="s">
        <v>237</v>
      </c>
      <c r="J53" s="54" t="s">
        <v>238</v>
      </c>
      <c r="K53" s="53">
        <v>-4460</v>
      </c>
      <c r="L53" s="53" t="s">
        <v>164</v>
      </c>
      <c r="M53" s="54" t="s">
        <v>121</v>
      </c>
      <c r="N53" s="54"/>
      <c r="O53" s="55" t="s">
        <v>122</v>
      </c>
      <c r="P53" s="55" t="s">
        <v>239</v>
      </c>
    </row>
    <row r="54" spans="1:16" ht="12.75" customHeight="1" thickBot="1">
      <c r="A54" s="22" t="str">
        <f t="shared" si="6"/>
        <v> BBS 86 </v>
      </c>
      <c r="B54" s="6" t="str">
        <f t="shared" si="7"/>
        <v>I</v>
      </c>
      <c r="C54" s="22">
        <f t="shared" si="8"/>
        <v>47078.273999999998</v>
      </c>
      <c r="D54" s="21" t="str">
        <f t="shared" si="9"/>
        <v>vis</v>
      </c>
      <c r="E54" s="52">
        <f>VLOOKUP(C54,Active!C$21:E$973,3,FALSE)</f>
        <v>-3545.0118131265785</v>
      </c>
      <c r="F54" s="6" t="s">
        <v>116</v>
      </c>
      <c r="G54" s="21" t="str">
        <f t="shared" si="10"/>
        <v>47078.274</v>
      </c>
      <c r="H54" s="22">
        <f t="shared" si="11"/>
        <v>-4421</v>
      </c>
      <c r="I54" s="53" t="s">
        <v>240</v>
      </c>
      <c r="J54" s="54" t="s">
        <v>241</v>
      </c>
      <c r="K54" s="53">
        <v>-4421</v>
      </c>
      <c r="L54" s="53" t="s">
        <v>242</v>
      </c>
      <c r="M54" s="54" t="s">
        <v>121</v>
      </c>
      <c r="N54" s="54"/>
      <c r="O54" s="55" t="s">
        <v>122</v>
      </c>
      <c r="P54" s="55" t="s">
        <v>243</v>
      </c>
    </row>
    <row r="55" spans="1:16" ht="12.75" customHeight="1" thickBot="1">
      <c r="A55" s="22" t="str">
        <f t="shared" si="6"/>
        <v> BBS 87 </v>
      </c>
      <c r="B55" s="6" t="str">
        <f t="shared" si="7"/>
        <v>I</v>
      </c>
      <c r="C55" s="22">
        <f t="shared" si="8"/>
        <v>47170.243999999999</v>
      </c>
      <c r="D55" s="21" t="str">
        <f t="shared" si="9"/>
        <v>vis</v>
      </c>
      <c r="E55" s="52">
        <f>VLOOKUP(C55,Active!C$21:E$973,3,FALSE)</f>
        <v>-3470.0176172076767</v>
      </c>
      <c r="F55" s="6" t="s">
        <v>116</v>
      </c>
      <c r="G55" s="21" t="str">
        <f t="shared" si="10"/>
        <v>47170.244</v>
      </c>
      <c r="H55" s="22">
        <f t="shared" si="11"/>
        <v>-4346</v>
      </c>
      <c r="I55" s="53" t="s">
        <v>244</v>
      </c>
      <c r="J55" s="54" t="s">
        <v>245</v>
      </c>
      <c r="K55" s="53">
        <v>-4346</v>
      </c>
      <c r="L55" s="53" t="s">
        <v>161</v>
      </c>
      <c r="M55" s="54" t="s">
        <v>121</v>
      </c>
      <c r="N55" s="54"/>
      <c r="O55" s="55" t="s">
        <v>122</v>
      </c>
      <c r="P55" s="55" t="s">
        <v>246</v>
      </c>
    </row>
    <row r="56" spans="1:16" ht="12.75" customHeight="1" thickBot="1">
      <c r="A56" s="22" t="str">
        <f t="shared" si="6"/>
        <v> BBS 88 </v>
      </c>
      <c r="B56" s="6" t="str">
        <f t="shared" si="7"/>
        <v>I</v>
      </c>
      <c r="C56" s="22">
        <f t="shared" si="8"/>
        <v>47296.56</v>
      </c>
      <c r="D56" s="21" t="str">
        <f t="shared" si="9"/>
        <v>vis</v>
      </c>
      <c r="E56" s="52">
        <f>VLOOKUP(C56,Active!C$21:E$973,3,FALSE)</f>
        <v>-3367.0169990529325</v>
      </c>
      <c r="F56" s="6" t="s">
        <v>116</v>
      </c>
      <c r="G56" s="21" t="str">
        <f t="shared" si="10"/>
        <v>47296.560</v>
      </c>
      <c r="H56" s="22">
        <f t="shared" si="11"/>
        <v>-4243</v>
      </c>
      <c r="I56" s="53" t="s">
        <v>247</v>
      </c>
      <c r="J56" s="54" t="s">
        <v>248</v>
      </c>
      <c r="K56" s="53">
        <v>-4243</v>
      </c>
      <c r="L56" s="53" t="s">
        <v>249</v>
      </c>
      <c r="M56" s="54" t="s">
        <v>121</v>
      </c>
      <c r="N56" s="54"/>
      <c r="O56" s="55" t="s">
        <v>122</v>
      </c>
      <c r="P56" s="55" t="s">
        <v>250</v>
      </c>
    </row>
    <row r="57" spans="1:16" ht="12.75" customHeight="1" thickBot="1">
      <c r="A57" s="22" t="str">
        <f t="shared" si="6"/>
        <v> BBS 89 </v>
      </c>
      <c r="B57" s="6" t="str">
        <f t="shared" si="7"/>
        <v>I</v>
      </c>
      <c r="C57" s="22">
        <f t="shared" si="8"/>
        <v>47350.504999999997</v>
      </c>
      <c r="D57" s="21" t="str">
        <f t="shared" si="9"/>
        <v>vis</v>
      </c>
      <c r="E57" s="52">
        <f>VLOOKUP(C57,Active!C$21:E$973,3,FALSE)</f>
        <v>-3323.0291562906723</v>
      </c>
      <c r="F57" s="6" t="s">
        <v>116</v>
      </c>
      <c r="G57" s="21" t="str">
        <f t="shared" si="10"/>
        <v>47350.505</v>
      </c>
      <c r="H57" s="22">
        <f t="shared" si="11"/>
        <v>-4199</v>
      </c>
      <c r="I57" s="53" t="s">
        <v>251</v>
      </c>
      <c r="J57" s="54" t="s">
        <v>252</v>
      </c>
      <c r="K57" s="53">
        <v>-4199</v>
      </c>
      <c r="L57" s="53" t="s">
        <v>253</v>
      </c>
      <c r="M57" s="54" t="s">
        <v>121</v>
      </c>
      <c r="N57" s="54"/>
      <c r="O57" s="55" t="s">
        <v>122</v>
      </c>
      <c r="P57" s="55" t="s">
        <v>254</v>
      </c>
    </row>
    <row r="58" spans="1:16" ht="12.75" customHeight="1" thickBot="1">
      <c r="A58" s="22" t="str">
        <f t="shared" si="6"/>
        <v> BBS 90 </v>
      </c>
      <c r="B58" s="6" t="str">
        <f t="shared" si="7"/>
        <v>I</v>
      </c>
      <c r="C58" s="22">
        <f t="shared" si="8"/>
        <v>47458.432999999997</v>
      </c>
      <c r="D58" s="21" t="str">
        <f t="shared" si="9"/>
        <v>vis</v>
      </c>
      <c r="E58" s="52">
        <f>VLOOKUP(C58,Active!C$21:E$973,3,FALSE)</f>
        <v>-3235.0224847984996</v>
      </c>
      <c r="F58" s="6" t="s">
        <v>116</v>
      </c>
      <c r="G58" s="21" t="str">
        <f t="shared" si="10"/>
        <v>47458.433</v>
      </c>
      <c r="H58" s="22">
        <f t="shared" si="11"/>
        <v>-4111</v>
      </c>
      <c r="I58" s="53" t="s">
        <v>255</v>
      </c>
      <c r="J58" s="54" t="s">
        <v>256</v>
      </c>
      <c r="K58" s="53">
        <v>-4111</v>
      </c>
      <c r="L58" s="53" t="s">
        <v>126</v>
      </c>
      <c r="M58" s="54" t="s">
        <v>121</v>
      </c>
      <c r="N58" s="54"/>
      <c r="O58" s="55" t="s">
        <v>122</v>
      </c>
      <c r="P58" s="55" t="s">
        <v>257</v>
      </c>
    </row>
    <row r="59" spans="1:16" ht="12.75" customHeight="1" thickBot="1">
      <c r="A59" s="22" t="str">
        <f t="shared" si="6"/>
        <v> BBS 91 </v>
      </c>
      <c r="B59" s="6" t="str">
        <f t="shared" si="7"/>
        <v>I</v>
      </c>
      <c r="C59" s="22">
        <f t="shared" si="8"/>
        <v>47555.315999999999</v>
      </c>
      <c r="D59" s="21" t="str">
        <f t="shared" si="9"/>
        <v>vis</v>
      </c>
      <c r="E59" s="52">
        <f>VLOOKUP(C59,Active!C$21:E$973,3,FALSE)</f>
        <v>-3156.0221294303251</v>
      </c>
      <c r="F59" s="6" t="s">
        <v>116</v>
      </c>
      <c r="G59" s="21" t="str">
        <f t="shared" si="10"/>
        <v>47555.316</v>
      </c>
      <c r="H59" s="22">
        <f t="shared" si="11"/>
        <v>-4032</v>
      </c>
      <c r="I59" s="53" t="s">
        <v>258</v>
      </c>
      <c r="J59" s="54" t="s">
        <v>259</v>
      </c>
      <c r="K59" s="53">
        <v>-4032</v>
      </c>
      <c r="L59" s="53" t="s">
        <v>228</v>
      </c>
      <c r="M59" s="54" t="s">
        <v>121</v>
      </c>
      <c r="N59" s="54"/>
      <c r="O59" s="55" t="s">
        <v>122</v>
      </c>
      <c r="P59" s="55" t="s">
        <v>260</v>
      </c>
    </row>
    <row r="60" spans="1:16" ht="12.75" customHeight="1" thickBot="1">
      <c r="A60" s="22" t="str">
        <f t="shared" si="6"/>
        <v> BBS 92 </v>
      </c>
      <c r="B60" s="6" t="str">
        <f t="shared" si="7"/>
        <v>I</v>
      </c>
      <c r="C60" s="22">
        <f t="shared" si="8"/>
        <v>47713.525000000001</v>
      </c>
      <c r="D60" s="21" t="str">
        <f t="shared" si="9"/>
        <v>vis</v>
      </c>
      <c r="E60" s="52">
        <f>VLOOKUP(C60,Active!C$21:E$973,3,FALSE)</f>
        <v>-3027.0153147936653</v>
      </c>
      <c r="F60" s="6" t="s">
        <v>116</v>
      </c>
      <c r="G60" s="21" t="str">
        <f t="shared" si="10"/>
        <v>47713.525</v>
      </c>
      <c r="H60" s="22">
        <f t="shared" si="11"/>
        <v>-3903</v>
      </c>
      <c r="I60" s="53" t="s">
        <v>261</v>
      </c>
      <c r="J60" s="54" t="s">
        <v>262</v>
      </c>
      <c r="K60" s="53">
        <v>-3903</v>
      </c>
      <c r="L60" s="53" t="s">
        <v>263</v>
      </c>
      <c r="M60" s="54" t="s">
        <v>121</v>
      </c>
      <c r="N60" s="54"/>
      <c r="O60" s="55" t="s">
        <v>122</v>
      </c>
      <c r="P60" s="55" t="s">
        <v>264</v>
      </c>
    </row>
    <row r="61" spans="1:16" ht="12.75" customHeight="1" thickBot="1">
      <c r="A61" s="22" t="str">
        <f t="shared" si="6"/>
        <v> BBS 93 </v>
      </c>
      <c r="B61" s="6" t="str">
        <f t="shared" si="7"/>
        <v>I</v>
      </c>
      <c r="C61" s="22">
        <f t="shared" si="8"/>
        <v>47826.343000000001</v>
      </c>
      <c r="D61" s="21" t="str">
        <f t="shared" si="9"/>
        <v>vis</v>
      </c>
      <c r="E61" s="52">
        <f>VLOOKUP(C61,Active!C$21:E$973,3,FALSE)</f>
        <v>-2935.0212385168525</v>
      </c>
      <c r="F61" s="6" t="s">
        <v>116</v>
      </c>
      <c r="G61" s="21" t="str">
        <f t="shared" si="10"/>
        <v>47826.343</v>
      </c>
      <c r="H61" s="22">
        <f t="shared" si="11"/>
        <v>-3811</v>
      </c>
      <c r="I61" s="53" t="s">
        <v>265</v>
      </c>
      <c r="J61" s="54" t="s">
        <v>266</v>
      </c>
      <c r="K61" s="53">
        <v>-3811</v>
      </c>
      <c r="L61" s="53" t="s">
        <v>139</v>
      </c>
      <c r="M61" s="54" t="s">
        <v>121</v>
      </c>
      <c r="N61" s="54"/>
      <c r="O61" s="55" t="s">
        <v>122</v>
      </c>
      <c r="P61" s="55" t="s">
        <v>267</v>
      </c>
    </row>
    <row r="62" spans="1:16" ht="12.75" customHeight="1" thickBot="1">
      <c r="A62" s="22" t="str">
        <f t="shared" si="6"/>
        <v> BBS 94 </v>
      </c>
      <c r="B62" s="6" t="str">
        <f t="shared" si="7"/>
        <v>I</v>
      </c>
      <c r="C62" s="22">
        <f t="shared" si="8"/>
        <v>47940.394999999997</v>
      </c>
      <c r="D62" s="21" t="str">
        <f t="shared" si="9"/>
        <v>vis</v>
      </c>
      <c r="E62" s="52">
        <f>VLOOKUP(C62,Active!C$21:E$973,3,FALSE)</f>
        <v>-2842.0209337115657</v>
      </c>
      <c r="F62" s="6" t="s">
        <v>116</v>
      </c>
      <c r="G62" s="21" t="str">
        <f t="shared" si="10"/>
        <v>47940.395</v>
      </c>
      <c r="H62" s="22">
        <f t="shared" si="11"/>
        <v>-3718</v>
      </c>
      <c r="I62" s="53" t="s">
        <v>268</v>
      </c>
      <c r="J62" s="54" t="s">
        <v>269</v>
      </c>
      <c r="K62" s="53">
        <v>-3718</v>
      </c>
      <c r="L62" s="53" t="s">
        <v>139</v>
      </c>
      <c r="M62" s="54" t="s">
        <v>121</v>
      </c>
      <c r="N62" s="54"/>
      <c r="O62" s="55" t="s">
        <v>122</v>
      </c>
      <c r="P62" s="55" t="s">
        <v>270</v>
      </c>
    </row>
    <row r="63" spans="1:16" ht="12.75" customHeight="1" thickBot="1">
      <c r="A63" s="22" t="str">
        <f t="shared" si="6"/>
        <v> BBS 96 </v>
      </c>
      <c r="B63" s="6" t="str">
        <f t="shared" si="7"/>
        <v>I</v>
      </c>
      <c r="C63" s="22">
        <f t="shared" si="8"/>
        <v>48147.648000000001</v>
      </c>
      <c r="D63" s="21" t="str">
        <f t="shared" si="9"/>
        <v>vis</v>
      </c>
      <c r="E63" s="52">
        <f>VLOOKUP(C63,Active!C$21:E$973,3,FALSE)</f>
        <v>-2673.0226507195002</v>
      </c>
      <c r="F63" s="6" t="s">
        <v>116</v>
      </c>
      <c r="G63" s="21" t="str">
        <f t="shared" si="10"/>
        <v>48147.648</v>
      </c>
      <c r="H63" s="22">
        <f t="shared" si="11"/>
        <v>-3549</v>
      </c>
      <c r="I63" s="53" t="s">
        <v>271</v>
      </c>
      <c r="J63" s="54" t="s">
        <v>272</v>
      </c>
      <c r="K63" s="53">
        <v>-3549</v>
      </c>
      <c r="L63" s="53" t="s">
        <v>126</v>
      </c>
      <c r="M63" s="54" t="s">
        <v>121</v>
      </c>
      <c r="N63" s="54"/>
      <c r="O63" s="55" t="s">
        <v>122</v>
      </c>
      <c r="P63" s="55" t="s">
        <v>273</v>
      </c>
    </row>
    <row r="64" spans="1:16" ht="12.75" customHeight="1" thickBot="1">
      <c r="A64" s="22" t="str">
        <f t="shared" si="6"/>
        <v> BBS 97 </v>
      </c>
      <c r="B64" s="6" t="str">
        <f t="shared" si="7"/>
        <v>I</v>
      </c>
      <c r="C64" s="22">
        <f t="shared" si="8"/>
        <v>48346.317999999999</v>
      </c>
      <c r="D64" s="21" t="str">
        <f t="shared" si="9"/>
        <v>vis</v>
      </c>
      <c r="E64" s="52">
        <f>VLOOKUP(C64,Active!C$21:E$973,3,FALSE)</f>
        <v>-2511.0231193156956</v>
      </c>
      <c r="F64" s="6" t="s">
        <v>116</v>
      </c>
      <c r="G64" s="21" t="str">
        <f t="shared" si="10"/>
        <v>48346.318</v>
      </c>
      <c r="H64" s="22">
        <f t="shared" si="11"/>
        <v>-3387</v>
      </c>
      <c r="I64" s="53" t="s">
        <v>274</v>
      </c>
      <c r="J64" s="54" t="s">
        <v>275</v>
      </c>
      <c r="K64" s="53">
        <v>-3387</v>
      </c>
      <c r="L64" s="53" t="s">
        <v>126</v>
      </c>
      <c r="M64" s="54" t="s">
        <v>121</v>
      </c>
      <c r="N64" s="54"/>
      <c r="O64" s="55" t="s">
        <v>122</v>
      </c>
      <c r="P64" s="55" t="s">
        <v>276</v>
      </c>
    </row>
    <row r="65" spans="1:16" ht="12.75" customHeight="1" thickBot="1">
      <c r="A65" s="22" t="str">
        <f t="shared" si="6"/>
        <v> BBS 98 </v>
      </c>
      <c r="B65" s="6" t="str">
        <f t="shared" si="7"/>
        <v>I</v>
      </c>
      <c r="C65" s="22">
        <f t="shared" si="8"/>
        <v>48390.46</v>
      </c>
      <c r="D65" s="21" t="str">
        <f t="shared" si="9"/>
        <v>vis</v>
      </c>
      <c r="E65" s="52">
        <f>VLOOKUP(C65,Active!C$21:E$973,3,FALSE)</f>
        <v>-2475.0288407873481</v>
      </c>
      <c r="F65" s="6" t="s">
        <v>116</v>
      </c>
      <c r="G65" s="21" t="str">
        <f t="shared" si="10"/>
        <v>48390.460</v>
      </c>
      <c r="H65" s="22">
        <f t="shared" si="11"/>
        <v>-3351</v>
      </c>
      <c r="I65" s="53" t="s">
        <v>277</v>
      </c>
      <c r="J65" s="54" t="s">
        <v>278</v>
      </c>
      <c r="K65" s="53">
        <v>-3351</v>
      </c>
      <c r="L65" s="53" t="s">
        <v>144</v>
      </c>
      <c r="M65" s="54" t="s">
        <v>121</v>
      </c>
      <c r="N65" s="54"/>
      <c r="O65" s="55" t="s">
        <v>122</v>
      </c>
      <c r="P65" s="55" t="s">
        <v>279</v>
      </c>
    </row>
    <row r="66" spans="1:16" ht="12.75" customHeight="1" thickBot="1">
      <c r="A66" s="22" t="str">
        <f t="shared" si="6"/>
        <v> BBS 99 </v>
      </c>
      <c r="B66" s="6" t="str">
        <f t="shared" si="7"/>
        <v>I</v>
      </c>
      <c r="C66" s="22">
        <f t="shared" si="8"/>
        <v>48606.303</v>
      </c>
      <c r="D66" s="21" t="str">
        <f t="shared" si="9"/>
        <v>vis</v>
      </c>
      <c r="E66" s="52">
        <f>VLOOKUP(C66,Active!C$21:E$973,3,FALSE)</f>
        <v>-2299.0260982656196</v>
      </c>
      <c r="F66" s="6" t="s">
        <v>116</v>
      </c>
      <c r="G66" s="21" t="str">
        <f t="shared" si="10"/>
        <v>48606.303</v>
      </c>
      <c r="H66" s="22">
        <f t="shared" si="11"/>
        <v>-3175</v>
      </c>
      <c r="I66" s="53" t="s">
        <v>280</v>
      </c>
      <c r="J66" s="54" t="s">
        <v>281</v>
      </c>
      <c r="K66" s="53">
        <v>-3175</v>
      </c>
      <c r="L66" s="53" t="s">
        <v>182</v>
      </c>
      <c r="M66" s="54" t="s">
        <v>121</v>
      </c>
      <c r="N66" s="54"/>
      <c r="O66" s="55" t="s">
        <v>122</v>
      </c>
      <c r="P66" s="55" t="s">
        <v>282</v>
      </c>
    </row>
    <row r="67" spans="1:16" ht="12.75" customHeight="1" thickBot="1">
      <c r="A67" s="22" t="str">
        <f t="shared" si="6"/>
        <v> BBS 100 </v>
      </c>
      <c r="B67" s="6" t="str">
        <f t="shared" si="7"/>
        <v>I</v>
      </c>
      <c r="C67" s="22">
        <f t="shared" si="8"/>
        <v>48683.567999999999</v>
      </c>
      <c r="D67" s="21" t="str">
        <f t="shared" si="9"/>
        <v>vis</v>
      </c>
      <c r="E67" s="52">
        <f>VLOOKUP(C67,Active!C$21:E$973,3,FALSE)</f>
        <v>-2236.0226564076893</v>
      </c>
      <c r="F67" s="6" t="s">
        <v>116</v>
      </c>
      <c r="G67" s="21" t="str">
        <f t="shared" si="10"/>
        <v>48683.568</v>
      </c>
      <c r="H67" s="22">
        <f t="shared" si="11"/>
        <v>-3112</v>
      </c>
      <c r="I67" s="53" t="s">
        <v>283</v>
      </c>
      <c r="J67" s="54" t="s">
        <v>284</v>
      </c>
      <c r="K67" s="53">
        <v>-3112</v>
      </c>
      <c r="L67" s="53" t="s">
        <v>126</v>
      </c>
      <c r="M67" s="54" t="s">
        <v>121</v>
      </c>
      <c r="N67" s="54"/>
      <c r="O67" s="55" t="s">
        <v>122</v>
      </c>
      <c r="P67" s="55" t="s">
        <v>285</v>
      </c>
    </row>
    <row r="68" spans="1:16" ht="12.75" customHeight="1" thickBot="1">
      <c r="A68" s="22" t="str">
        <f t="shared" si="6"/>
        <v> BBS 103 </v>
      </c>
      <c r="B68" s="6" t="str">
        <f t="shared" si="7"/>
        <v>I</v>
      </c>
      <c r="C68" s="22">
        <f t="shared" si="8"/>
        <v>49041.659</v>
      </c>
      <c r="D68" s="21" t="str">
        <f t="shared" si="9"/>
        <v>vis</v>
      </c>
      <c r="E68" s="52">
        <f>VLOOKUP(C68,Active!C$21:E$973,3,FALSE)</f>
        <v>-1944.0280210831795</v>
      </c>
      <c r="F68" s="6" t="s">
        <v>116</v>
      </c>
      <c r="G68" s="21" t="str">
        <f t="shared" si="10"/>
        <v>49041.659</v>
      </c>
      <c r="H68" s="22">
        <f t="shared" si="11"/>
        <v>-2820</v>
      </c>
      <c r="I68" s="53" t="s">
        <v>286</v>
      </c>
      <c r="J68" s="54" t="s">
        <v>287</v>
      </c>
      <c r="K68" s="53">
        <v>-2820</v>
      </c>
      <c r="L68" s="53" t="s">
        <v>194</v>
      </c>
      <c r="M68" s="54" t="s">
        <v>121</v>
      </c>
      <c r="N68" s="54"/>
      <c r="O68" s="55" t="s">
        <v>122</v>
      </c>
      <c r="P68" s="55" t="s">
        <v>288</v>
      </c>
    </row>
    <row r="69" spans="1:16" ht="12.75" customHeight="1" thickBot="1">
      <c r="A69" s="22" t="str">
        <f t="shared" si="6"/>
        <v> BBS 104 </v>
      </c>
      <c r="B69" s="6" t="str">
        <f t="shared" si="7"/>
        <v>I</v>
      </c>
      <c r="C69" s="22">
        <f t="shared" si="8"/>
        <v>49176.571000000004</v>
      </c>
      <c r="D69" s="21" t="str">
        <f t="shared" si="9"/>
        <v>vis</v>
      </c>
      <c r="E69" s="52">
        <f>VLOOKUP(C69,Active!C$21:E$973,3,FALSE)</f>
        <v>-1834.0180508775577</v>
      </c>
      <c r="F69" s="6" t="s">
        <v>116</v>
      </c>
      <c r="G69" s="21" t="str">
        <f t="shared" si="10"/>
        <v>49176.571</v>
      </c>
      <c r="H69" s="22">
        <f t="shared" si="11"/>
        <v>-2710</v>
      </c>
      <c r="I69" s="53" t="s">
        <v>289</v>
      </c>
      <c r="J69" s="54" t="s">
        <v>290</v>
      </c>
      <c r="K69" s="53">
        <v>-2710</v>
      </c>
      <c r="L69" s="53" t="s">
        <v>161</v>
      </c>
      <c r="M69" s="54" t="s">
        <v>121</v>
      </c>
      <c r="N69" s="54"/>
      <c r="O69" s="55" t="s">
        <v>122</v>
      </c>
      <c r="P69" s="55" t="s">
        <v>291</v>
      </c>
    </row>
    <row r="70" spans="1:16" ht="12.75" customHeight="1" thickBot="1">
      <c r="A70" s="22" t="str">
        <f t="shared" si="6"/>
        <v> BBS 106 </v>
      </c>
      <c r="B70" s="6" t="str">
        <f t="shared" si="7"/>
        <v>I</v>
      </c>
      <c r="C70" s="22">
        <f t="shared" si="8"/>
        <v>49474.557999999997</v>
      </c>
      <c r="D70" s="21" t="str">
        <f t="shared" si="9"/>
        <v>vis</v>
      </c>
      <c r="E70" s="52">
        <f>VLOOKUP(C70,Active!C$21:E$973,3,FALSE)</f>
        <v>-1591.0334313354781</v>
      </c>
      <c r="F70" s="6" t="s">
        <v>116</v>
      </c>
      <c r="G70" s="21" t="str">
        <f t="shared" si="10"/>
        <v>49474.558</v>
      </c>
      <c r="H70" s="22">
        <f t="shared" si="11"/>
        <v>-2467</v>
      </c>
      <c r="I70" s="53" t="s">
        <v>292</v>
      </c>
      <c r="J70" s="54" t="s">
        <v>293</v>
      </c>
      <c r="K70" s="53">
        <v>-2467</v>
      </c>
      <c r="L70" s="53" t="s">
        <v>170</v>
      </c>
      <c r="M70" s="54" t="s">
        <v>121</v>
      </c>
      <c r="N70" s="54"/>
      <c r="O70" s="55" t="s">
        <v>122</v>
      </c>
      <c r="P70" s="55" t="s">
        <v>294</v>
      </c>
    </row>
    <row r="71" spans="1:16" ht="12.75" customHeight="1" thickBot="1">
      <c r="A71" s="22" t="str">
        <f t="shared" si="6"/>
        <v> BBS 107 </v>
      </c>
      <c r="B71" s="6" t="str">
        <f t="shared" si="7"/>
        <v>I</v>
      </c>
      <c r="C71" s="22">
        <f t="shared" si="8"/>
        <v>49604.561000000002</v>
      </c>
      <c r="D71" s="21" t="str">
        <f t="shared" si="9"/>
        <v>vis</v>
      </c>
      <c r="E71" s="52">
        <f>VLOOKUP(C71,Active!C$21:E$973,3,FALSE)</f>
        <v>-1485.0263588983228</v>
      </c>
      <c r="F71" s="6" t="s">
        <v>116</v>
      </c>
      <c r="G71" s="21" t="str">
        <f t="shared" si="10"/>
        <v>49604.561</v>
      </c>
      <c r="H71" s="22">
        <f t="shared" si="11"/>
        <v>-2361</v>
      </c>
      <c r="I71" s="53" t="s">
        <v>295</v>
      </c>
      <c r="J71" s="54" t="s">
        <v>296</v>
      </c>
      <c r="K71" s="53">
        <v>-2361</v>
      </c>
      <c r="L71" s="53" t="s">
        <v>182</v>
      </c>
      <c r="M71" s="54" t="s">
        <v>121</v>
      </c>
      <c r="N71" s="54"/>
      <c r="O71" s="55" t="s">
        <v>122</v>
      </c>
      <c r="P71" s="55" t="s">
        <v>297</v>
      </c>
    </row>
    <row r="72" spans="1:16" ht="12.75" customHeight="1" thickBot="1">
      <c r="A72" s="22" t="str">
        <f t="shared" si="6"/>
        <v> BBS 108 </v>
      </c>
      <c r="B72" s="6" t="str">
        <f t="shared" si="7"/>
        <v>I</v>
      </c>
      <c r="C72" s="22">
        <f t="shared" si="8"/>
        <v>49777.487999999998</v>
      </c>
      <c r="D72" s="21" t="str">
        <f t="shared" si="9"/>
        <v>vis</v>
      </c>
      <c r="E72" s="52">
        <f>VLOOKUP(C72,Active!C$21:E$973,3,FALSE)</f>
        <v>-1344.0181897380805</v>
      </c>
      <c r="F72" s="6" t="s">
        <v>116</v>
      </c>
      <c r="G72" s="21" t="str">
        <f t="shared" si="10"/>
        <v>49777.488</v>
      </c>
      <c r="H72" s="22">
        <f t="shared" si="11"/>
        <v>-2220</v>
      </c>
      <c r="I72" s="53" t="s">
        <v>298</v>
      </c>
      <c r="J72" s="54" t="s">
        <v>299</v>
      </c>
      <c r="K72" s="53">
        <v>-2220</v>
      </c>
      <c r="L72" s="53" t="s">
        <v>161</v>
      </c>
      <c r="M72" s="54" t="s">
        <v>121</v>
      </c>
      <c r="N72" s="54"/>
      <c r="O72" s="55" t="s">
        <v>122</v>
      </c>
      <c r="P72" s="55" t="s">
        <v>300</v>
      </c>
    </row>
    <row r="73" spans="1:16" ht="12.75" customHeight="1" thickBot="1">
      <c r="A73" s="22" t="str">
        <f t="shared" si="6"/>
        <v> BBS 109 </v>
      </c>
      <c r="B73" s="6" t="str">
        <f t="shared" si="7"/>
        <v>I</v>
      </c>
      <c r="C73" s="22">
        <f t="shared" si="8"/>
        <v>49842.487000000001</v>
      </c>
      <c r="D73" s="21" t="str">
        <f t="shared" si="9"/>
        <v>vis</v>
      </c>
      <c r="E73" s="52">
        <f>VLOOKUP(C73,Active!C$21:E$973,3,FALSE)</f>
        <v>-1291.0166920700051</v>
      </c>
      <c r="F73" s="6" t="s">
        <v>116</v>
      </c>
      <c r="G73" s="21" t="str">
        <f t="shared" si="10"/>
        <v>49842.487</v>
      </c>
      <c r="H73" s="22">
        <f t="shared" si="11"/>
        <v>-2167</v>
      </c>
      <c r="I73" s="53" t="s">
        <v>301</v>
      </c>
      <c r="J73" s="54" t="s">
        <v>302</v>
      </c>
      <c r="K73" s="53">
        <v>-2167</v>
      </c>
      <c r="L73" s="53" t="s">
        <v>120</v>
      </c>
      <c r="M73" s="54" t="s">
        <v>121</v>
      </c>
      <c r="N73" s="54"/>
      <c r="O73" s="55" t="s">
        <v>122</v>
      </c>
      <c r="P73" s="55" t="s">
        <v>303</v>
      </c>
    </row>
    <row r="74" spans="1:16" ht="12.75" customHeight="1" thickBot="1">
      <c r="A74" s="22" t="str">
        <f t="shared" si="6"/>
        <v> BBS 110 </v>
      </c>
      <c r="B74" s="6" t="str">
        <f t="shared" si="7"/>
        <v>I</v>
      </c>
      <c r="C74" s="22">
        <f t="shared" si="8"/>
        <v>49983.514999999999</v>
      </c>
      <c r="D74" s="21" t="str">
        <f t="shared" si="9"/>
        <v>vis</v>
      </c>
      <c r="E74" s="52">
        <f>VLOOKUP(C74,Active!C$21:E$973,3,FALSE)</f>
        <v>-1176.0196119128816</v>
      </c>
      <c r="F74" s="6" t="s">
        <v>116</v>
      </c>
      <c r="G74" s="21" t="str">
        <f t="shared" si="10"/>
        <v>49983.515</v>
      </c>
      <c r="H74" s="22">
        <f t="shared" si="11"/>
        <v>-2052</v>
      </c>
      <c r="I74" s="53" t="s">
        <v>304</v>
      </c>
      <c r="J74" s="54" t="s">
        <v>305</v>
      </c>
      <c r="K74" s="53">
        <v>-2052</v>
      </c>
      <c r="L74" s="53" t="s">
        <v>130</v>
      </c>
      <c r="M74" s="54" t="s">
        <v>121</v>
      </c>
      <c r="N74" s="54"/>
      <c r="O74" s="55" t="s">
        <v>122</v>
      </c>
      <c r="P74" s="55" t="s">
        <v>306</v>
      </c>
    </row>
    <row r="75" spans="1:16" ht="12.75" customHeight="1" thickBot="1">
      <c r="A75" s="22" t="str">
        <f t="shared" ref="A75:A95" si="12">P75</f>
        <v> BBS 111 </v>
      </c>
      <c r="B75" s="6" t="str">
        <f t="shared" ref="B75:B95" si="13">IF(H75=INT(H75),"I","II")</f>
        <v>I</v>
      </c>
      <c r="C75" s="22">
        <f t="shared" ref="C75:C95" si="14">1*G75</f>
        <v>50157.658000000003</v>
      </c>
      <c r="D75" s="21" t="str">
        <f t="shared" ref="D75:D95" si="15">VLOOKUP(F75,I$1:J$5,2,FALSE)</f>
        <v>vis</v>
      </c>
      <c r="E75" s="52">
        <f>VLOOKUP(C75,Active!C$21:E$973,3,FALSE)</f>
        <v>-1034.0198917877817</v>
      </c>
      <c r="F75" s="6" t="s">
        <v>116</v>
      </c>
      <c r="G75" s="21" t="str">
        <f t="shared" ref="G75:G95" si="16">MID(I75,3,LEN(I75)-3)</f>
        <v>50157.658</v>
      </c>
      <c r="H75" s="22">
        <f t="shared" ref="H75:H95" si="17">1*K75</f>
        <v>-1910</v>
      </c>
      <c r="I75" s="53" t="s">
        <v>307</v>
      </c>
      <c r="J75" s="54" t="s">
        <v>308</v>
      </c>
      <c r="K75" s="53">
        <v>-1910</v>
      </c>
      <c r="L75" s="53" t="s">
        <v>130</v>
      </c>
      <c r="M75" s="54" t="s">
        <v>121</v>
      </c>
      <c r="N75" s="54"/>
      <c r="O75" s="55" t="s">
        <v>122</v>
      </c>
      <c r="P75" s="55" t="s">
        <v>309</v>
      </c>
    </row>
    <row r="76" spans="1:16" ht="12.75" customHeight="1" thickBot="1">
      <c r="A76" s="22" t="str">
        <f t="shared" si="12"/>
        <v> BBS 112 </v>
      </c>
      <c r="B76" s="6" t="str">
        <f t="shared" si="13"/>
        <v>I</v>
      </c>
      <c r="C76" s="22">
        <f t="shared" si="14"/>
        <v>50210.389000000003</v>
      </c>
      <c r="D76" s="21" t="str">
        <f t="shared" si="15"/>
        <v>vis</v>
      </c>
      <c r="E76" s="52">
        <f>VLOOKUP(C76,Active!C$21:E$973,3,FALSE)</f>
        <v>-991.02196914997</v>
      </c>
      <c r="F76" s="6" t="s">
        <v>116</v>
      </c>
      <c r="G76" s="21" t="str">
        <f t="shared" si="16"/>
        <v>50210.389</v>
      </c>
      <c r="H76" s="22">
        <f t="shared" si="17"/>
        <v>-1867</v>
      </c>
      <c r="I76" s="53" t="s">
        <v>310</v>
      </c>
      <c r="J76" s="54" t="s">
        <v>311</v>
      </c>
      <c r="K76" s="53">
        <v>-1867</v>
      </c>
      <c r="L76" s="53" t="s">
        <v>139</v>
      </c>
      <c r="M76" s="54" t="s">
        <v>121</v>
      </c>
      <c r="N76" s="54"/>
      <c r="O76" s="55" t="s">
        <v>122</v>
      </c>
      <c r="P76" s="55" t="s">
        <v>312</v>
      </c>
    </row>
    <row r="77" spans="1:16" ht="12.75" customHeight="1" thickBot="1">
      <c r="A77" s="22" t="str">
        <f t="shared" si="12"/>
        <v> BBS 114 </v>
      </c>
      <c r="B77" s="6" t="str">
        <f t="shared" si="13"/>
        <v>I</v>
      </c>
      <c r="C77" s="22">
        <f t="shared" si="14"/>
        <v>50390.68</v>
      </c>
      <c r="D77" s="21" t="str">
        <f t="shared" si="15"/>
        <v>vis</v>
      </c>
      <c r="E77" s="52">
        <f>VLOOKUP(C77,Active!C$21:E$973,3,FALSE)</f>
        <v>-844.00904562692597</v>
      </c>
      <c r="F77" s="6" t="str">
        <f>LEFT(M77,1)</f>
        <v>V</v>
      </c>
      <c r="G77" s="21" t="str">
        <f t="shared" si="16"/>
        <v>50390.680</v>
      </c>
      <c r="H77" s="22">
        <f t="shared" si="17"/>
        <v>-1720</v>
      </c>
      <c r="I77" s="53" t="s">
        <v>313</v>
      </c>
      <c r="J77" s="54" t="s">
        <v>314</v>
      </c>
      <c r="K77" s="53">
        <v>-1720</v>
      </c>
      <c r="L77" s="53" t="s">
        <v>315</v>
      </c>
      <c r="M77" s="54" t="s">
        <v>121</v>
      </c>
      <c r="N77" s="54"/>
      <c r="O77" s="55" t="s">
        <v>122</v>
      </c>
      <c r="P77" s="55" t="s">
        <v>316</v>
      </c>
    </row>
    <row r="78" spans="1:16" ht="12.75" customHeight="1" thickBot="1">
      <c r="A78" s="22" t="str">
        <f t="shared" si="12"/>
        <v> BBS 118 </v>
      </c>
      <c r="B78" s="6" t="str">
        <f t="shared" si="13"/>
        <v>I</v>
      </c>
      <c r="C78" s="22">
        <f t="shared" si="14"/>
        <v>50985.449000000001</v>
      </c>
      <c r="D78" s="21" t="str">
        <f t="shared" si="15"/>
        <v>vis</v>
      </c>
      <c r="E78" s="52">
        <f>VLOOKUP(C78,Active!C$21:E$973,3,FALSE)</f>
        <v>-359.02238788539302</v>
      </c>
      <c r="F78" s="6" t="str">
        <f>LEFT(M78,1)</f>
        <v>V</v>
      </c>
      <c r="G78" s="21" t="str">
        <f t="shared" si="16"/>
        <v>50985.449</v>
      </c>
      <c r="H78" s="22">
        <f t="shared" si="17"/>
        <v>-1235</v>
      </c>
      <c r="I78" s="53" t="s">
        <v>317</v>
      </c>
      <c r="J78" s="54" t="s">
        <v>318</v>
      </c>
      <c r="K78" s="53">
        <v>-1235</v>
      </c>
      <c r="L78" s="53" t="s">
        <v>139</v>
      </c>
      <c r="M78" s="54" t="s">
        <v>121</v>
      </c>
      <c r="N78" s="54"/>
      <c r="O78" s="55" t="s">
        <v>122</v>
      </c>
      <c r="P78" s="55" t="s">
        <v>319</v>
      </c>
    </row>
    <row r="79" spans="1:16" ht="12.75" customHeight="1" thickBot="1">
      <c r="A79" s="22" t="str">
        <f t="shared" si="12"/>
        <v> BBS 129 </v>
      </c>
      <c r="B79" s="6" t="str">
        <f t="shared" si="13"/>
        <v>I</v>
      </c>
      <c r="C79" s="22">
        <f t="shared" si="14"/>
        <v>52524.56</v>
      </c>
      <c r="D79" s="21" t="str">
        <f t="shared" si="15"/>
        <v>vis</v>
      </c>
      <c r="E79" s="52">
        <f>VLOOKUP(C79,Active!C$21:E$973,3,FALSE)</f>
        <v>895.99981364701171</v>
      </c>
      <c r="F79" s="6" t="s">
        <v>116</v>
      </c>
      <c r="G79" s="21" t="str">
        <f t="shared" si="16"/>
        <v>52524.560</v>
      </c>
      <c r="H79" s="22">
        <f t="shared" si="17"/>
        <v>20</v>
      </c>
      <c r="I79" s="53" t="s">
        <v>356</v>
      </c>
      <c r="J79" s="54" t="s">
        <v>357</v>
      </c>
      <c r="K79" s="53">
        <v>20</v>
      </c>
      <c r="L79" s="53" t="s">
        <v>358</v>
      </c>
      <c r="M79" s="54" t="s">
        <v>121</v>
      </c>
      <c r="N79" s="54"/>
      <c r="O79" s="55" t="s">
        <v>122</v>
      </c>
      <c r="P79" s="55" t="s">
        <v>359</v>
      </c>
    </row>
    <row r="80" spans="1:16" ht="12.75" customHeight="1" thickBot="1">
      <c r="A80" s="22" t="str">
        <f t="shared" si="12"/>
        <v> BBS 130 </v>
      </c>
      <c r="B80" s="6" t="str">
        <f t="shared" si="13"/>
        <v>I</v>
      </c>
      <c r="C80" s="22">
        <f t="shared" si="14"/>
        <v>52908.411999999997</v>
      </c>
      <c r="D80" s="21" t="str">
        <f t="shared" si="15"/>
        <v>vis</v>
      </c>
      <c r="E80" s="52">
        <f>VLOOKUP(C80,Active!C$21:E$973,3,FALSE)</f>
        <v>1209.0004887787054</v>
      </c>
      <c r="F80" s="6" t="s">
        <v>116</v>
      </c>
      <c r="G80" s="21" t="str">
        <f t="shared" si="16"/>
        <v>52908.412</v>
      </c>
      <c r="H80" s="22">
        <f t="shared" si="17"/>
        <v>333</v>
      </c>
      <c r="I80" s="53" t="s">
        <v>360</v>
      </c>
      <c r="J80" s="54" t="s">
        <v>361</v>
      </c>
      <c r="K80" s="53">
        <v>333</v>
      </c>
      <c r="L80" s="53" t="s">
        <v>362</v>
      </c>
      <c r="M80" s="54" t="s">
        <v>121</v>
      </c>
      <c r="N80" s="54"/>
      <c r="O80" s="55" t="s">
        <v>122</v>
      </c>
      <c r="P80" s="55" t="s">
        <v>363</v>
      </c>
    </row>
    <row r="81" spans="1:16" ht="12.75" customHeight="1" thickBot="1">
      <c r="A81" s="22" t="str">
        <f t="shared" si="12"/>
        <v>OEJV 0003 </v>
      </c>
      <c r="B81" s="6" t="str">
        <f t="shared" si="13"/>
        <v>I</v>
      </c>
      <c r="C81" s="22">
        <f t="shared" si="14"/>
        <v>53239.53</v>
      </c>
      <c r="D81" s="21" t="str">
        <f t="shared" si="15"/>
        <v>vis</v>
      </c>
      <c r="E81" s="52">
        <f>VLOOKUP(C81,Active!C$21:E$973,3,FALSE)</f>
        <v>1479.0007950119857</v>
      </c>
      <c r="F81" s="6" t="s">
        <v>116</v>
      </c>
      <c r="G81" s="21" t="str">
        <f t="shared" si="16"/>
        <v>53239.530</v>
      </c>
      <c r="H81" s="22">
        <f t="shared" si="17"/>
        <v>603</v>
      </c>
      <c r="I81" s="53" t="s">
        <v>364</v>
      </c>
      <c r="J81" s="54" t="s">
        <v>365</v>
      </c>
      <c r="K81" s="53">
        <v>603</v>
      </c>
      <c r="L81" s="53" t="s">
        <v>362</v>
      </c>
      <c r="M81" s="54" t="s">
        <v>121</v>
      </c>
      <c r="N81" s="54"/>
      <c r="O81" s="55" t="s">
        <v>122</v>
      </c>
      <c r="P81" s="56" t="s">
        <v>366</v>
      </c>
    </row>
    <row r="82" spans="1:16" ht="12.75" customHeight="1" thickBot="1">
      <c r="A82" s="22" t="str">
        <f t="shared" si="12"/>
        <v>BAVM 178 </v>
      </c>
      <c r="B82" s="6" t="str">
        <f t="shared" si="13"/>
        <v>I</v>
      </c>
      <c r="C82" s="22">
        <f t="shared" si="14"/>
        <v>53716.570699999997</v>
      </c>
      <c r="D82" s="21" t="str">
        <f t="shared" si="15"/>
        <v>vis</v>
      </c>
      <c r="E82" s="52">
        <f>VLOOKUP(C82,Active!C$21:E$973,3,FALSE)</f>
        <v>1867.9894186619745</v>
      </c>
      <c r="F82" s="6" t="s">
        <v>116</v>
      </c>
      <c r="G82" s="21" t="str">
        <f t="shared" si="16"/>
        <v>53716.5707</v>
      </c>
      <c r="H82" s="22">
        <f t="shared" si="17"/>
        <v>992</v>
      </c>
      <c r="I82" s="53" t="s">
        <v>367</v>
      </c>
      <c r="J82" s="54" t="s">
        <v>368</v>
      </c>
      <c r="K82" s="53">
        <v>992</v>
      </c>
      <c r="L82" s="53" t="s">
        <v>369</v>
      </c>
      <c r="M82" s="54" t="s">
        <v>370</v>
      </c>
      <c r="N82" s="54" t="s">
        <v>371</v>
      </c>
      <c r="O82" s="55" t="s">
        <v>372</v>
      </c>
      <c r="P82" s="56" t="s">
        <v>373</v>
      </c>
    </row>
    <row r="83" spans="1:16" ht="12.75" customHeight="1" thickBot="1">
      <c r="A83" s="22" t="str">
        <f t="shared" si="12"/>
        <v> BBS 133 (=IBVS 5781) </v>
      </c>
      <c r="B83" s="6" t="str">
        <f t="shared" si="13"/>
        <v>I</v>
      </c>
      <c r="C83" s="22">
        <f t="shared" si="14"/>
        <v>53932.412499999999</v>
      </c>
      <c r="D83" s="21" t="str">
        <f t="shared" si="15"/>
        <v>vis</v>
      </c>
      <c r="E83" s="52">
        <f>VLOOKUP(C83,Active!C$21:E$973,3,FALSE)</f>
        <v>2043.9911826794623</v>
      </c>
      <c r="F83" s="6" t="s">
        <v>116</v>
      </c>
      <c r="G83" s="21" t="str">
        <f t="shared" si="16"/>
        <v>53932.4125</v>
      </c>
      <c r="H83" s="22">
        <f t="shared" si="17"/>
        <v>1168</v>
      </c>
      <c r="I83" s="53" t="s">
        <v>374</v>
      </c>
      <c r="J83" s="54" t="s">
        <v>375</v>
      </c>
      <c r="K83" s="53">
        <v>1168</v>
      </c>
      <c r="L83" s="53" t="s">
        <v>376</v>
      </c>
      <c r="M83" s="54" t="s">
        <v>370</v>
      </c>
      <c r="N83" s="54" t="s">
        <v>116</v>
      </c>
      <c r="O83" s="55" t="s">
        <v>377</v>
      </c>
      <c r="P83" s="55" t="s">
        <v>378</v>
      </c>
    </row>
    <row r="84" spans="1:16" ht="12.75" customHeight="1" thickBot="1">
      <c r="A84" s="22" t="str">
        <f t="shared" si="12"/>
        <v>BAVM 220 </v>
      </c>
      <c r="B84" s="6" t="str">
        <f t="shared" si="13"/>
        <v>I</v>
      </c>
      <c r="C84" s="22">
        <f t="shared" si="14"/>
        <v>55628.4686</v>
      </c>
      <c r="D84" s="21" t="str">
        <f t="shared" si="15"/>
        <v>vis</v>
      </c>
      <c r="E84" s="52">
        <f>VLOOKUP(C84,Active!C$21:E$973,3,FALSE)</f>
        <v>3426.9895892560316</v>
      </c>
      <c r="F84" s="6" t="s">
        <v>116</v>
      </c>
      <c r="G84" s="21" t="str">
        <f t="shared" si="16"/>
        <v>55628.4686</v>
      </c>
      <c r="H84" s="22">
        <f t="shared" si="17"/>
        <v>2551</v>
      </c>
      <c r="I84" s="53" t="s">
        <v>379</v>
      </c>
      <c r="J84" s="54" t="s">
        <v>380</v>
      </c>
      <c r="K84" s="53">
        <v>2551</v>
      </c>
      <c r="L84" s="53" t="s">
        <v>381</v>
      </c>
      <c r="M84" s="54" t="s">
        <v>370</v>
      </c>
      <c r="N84" s="54" t="s">
        <v>382</v>
      </c>
      <c r="O84" s="55" t="s">
        <v>383</v>
      </c>
      <c r="P84" s="56" t="s">
        <v>384</v>
      </c>
    </row>
    <row r="85" spans="1:16" ht="12.75" customHeight="1" thickBot="1">
      <c r="A85" s="22" t="str">
        <f t="shared" si="12"/>
        <v> BBS 84 </v>
      </c>
      <c r="B85" s="6" t="str">
        <f t="shared" si="13"/>
        <v>I</v>
      </c>
      <c r="C85" s="22">
        <f t="shared" si="14"/>
        <v>47008.356</v>
      </c>
      <c r="D85" s="21" t="str">
        <f t="shared" si="15"/>
        <v>vis</v>
      </c>
      <c r="E85" s="52">
        <f>VLOOKUP(C85,Active!C$21:E$973,3,FALSE)</f>
        <v>-3602.0243627651294</v>
      </c>
      <c r="F85" s="6" t="s">
        <v>116</v>
      </c>
      <c r="G85" s="21" t="str">
        <f t="shared" si="16"/>
        <v>47008.356</v>
      </c>
      <c r="H85" s="22">
        <f t="shared" si="17"/>
        <v>-4478</v>
      </c>
      <c r="I85" s="53" t="s">
        <v>235</v>
      </c>
      <c r="J85" s="54" t="s">
        <v>236</v>
      </c>
      <c r="K85" s="53">
        <v>-4478</v>
      </c>
      <c r="L85" s="53" t="s">
        <v>136</v>
      </c>
      <c r="M85" s="54" t="s">
        <v>121</v>
      </c>
      <c r="N85" s="54"/>
      <c r="O85" s="55" t="s">
        <v>122</v>
      </c>
      <c r="P85" s="55" t="s">
        <v>234</v>
      </c>
    </row>
    <row r="86" spans="1:16" ht="12.75" customHeight="1" thickBot="1">
      <c r="A86" s="22" t="str">
        <f t="shared" si="12"/>
        <v> BBS 119 </v>
      </c>
      <c r="B86" s="6" t="str">
        <f t="shared" si="13"/>
        <v>I</v>
      </c>
      <c r="C86" s="22">
        <f t="shared" si="14"/>
        <v>51163.286</v>
      </c>
      <c r="D86" s="21" t="str">
        <f t="shared" si="15"/>
        <v>vis</v>
      </c>
      <c r="E86" s="52">
        <f>VLOOKUP(C86,Active!C$21:E$973,3,FALSE)</f>
        <v>-214.01050553647983</v>
      </c>
      <c r="F86" s="6" t="str">
        <f>LEFT(M86,1)</f>
        <v>V</v>
      </c>
      <c r="G86" s="21" t="str">
        <f t="shared" si="16"/>
        <v>51163.286</v>
      </c>
      <c r="H86" s="22">
        <f t="shared" si="17"/>
        <v>-1090</v>
      </c>
      <c r="I86" s="53" t="s">
        <v>320</v>
      </c>
      <c r="J86" s="54" t="s">
        <v>321</v>
      </c>
      <c r="K86" s="53">
        <v>-1090</v>
      </c>
      <c r="L86" s="53" t="s">
        <v>207</v>
      </c>
      <c r="M86" s="54" t="s">
        <v>121</v>
      </c>
      <c r="N86" s="54"/>
      <c r="O86" s="55" t="s">
        <v>122</v>
      </c>
      <c r="P86" s="55" t="s">
        <v>322</v>
      </c>
    </row>
    <row r="87" spans="1:16" ht="12.75" customHeight="1" thickBot="1">
      <c r="A87" s="22" t="str">
        <f t="shared" si="12"/>
        <v> BBS 120 </v>
      </c>
      <c r="B87" s="6" t="str">
        <f t="shared" si="13"/>
        <v>I</v>
      </c>
      <c r="C87" s="22">
        <f t="shared" si="14"/>
        <v>51262.614999999998</v>
      </c>
      <c r="D87" s="21" t="str">
        <f t="shared" si="15"/>
        <v>vis</v>
      </c>
      <c r="E87" s="52">
        <f>VLOOKUP(C87,Active!C$21:E$973,3,FALSE)</f>
        <v>-133.01563235578666</v>
      </c>
      <c r="F87" s="6" t="str">
        <f>LEFT(M87,1)</f>
        <v>V</v>
      </c>
      <c r="G87" s="21" t="str">
        <f t="shared" si="16"/>
        <v>51262.615</v>
      </c>
      <c r="H87" s="22">
        <f t="shared" si="17"/>
        <v>-1009</v>
      </c>
      <c r="I87" s="53" t="s">
        <v>323</v>
      </c>
      <c r="J87" s="54" t="s">
        <v>324</v>
      </c>
      <c r="K87" s="53">
        <v>-1009</v>
      </c>
      <c r="L87" s="53" t="s">
        <v>325</v>
      </c>
      <c r="M87" s="54" t="s">
        <v>121</v>
      </c>
      <c r="N87" s="54"/>
      <c r="O87" s="55" t="s">
        <v>122</v>
      </c>
      <c r="P87" s="55" t="s">
        <v>326</v>
      </c>
    </row>
    <row r="88" spans="1:16" ht="12.75" customHeight="1" thickBot="1">
      <c r="A88" s="22" t="str">
        <f t="shared" si="12"/>
        <v> BBS 121 </v>
      </c>
      <c r="B88" s="6" t="str">
        <f t="shared" si="13"/>
        <v>I</v>
      </c>
      <c r="C88" s="22">
        <f t="shared" si="14"/>
        <v>51429.406000000003</v>
      </c>
      <c r="D88" s="21" t="str">
        <f t="shared" si="15"/>
        <v>vis</v>
      </c>
      <c r="E88" s="52">
        <f>VLOOKUP(C88,Active!C$21:E$973,3,FALSE)</f>
        <v>2.9891184489295668</v>
      </c>
      <c r="F88" s="6" t="str">
        <f>LEFT(M88,1)</f>
        <v>V</v>
      </c>
      <c r="G88" s="21" t="str">
        <f t="shared" si="16"/>
        <v>51429.406</v>
      </c>
      <c r="H88" s="22">
        <f t="shared" si="17"/>
        <v>-873</v>
      </c>
      <c r="I88" s="53" t="s">
        <v>327</v>
      </c>
      <c r="J88" s="54" t="s">
        <v>328</v>
      </c>
      <c r="K88" s="53">
        <v>-873</v>
      </c>
      <c r="L88" s="53" t="s">
        <v>207</v>
      </c>
      <c r="M88" s="54" t="s">
        <v>121</v>
      </c>
      <c r="N88" s="54"/>
      <c r="O88" s="55" t="s">
        <v>122</v>
      </c>
      <c r="P88" s="55" t="s">
        <v>329</v>
      </c>
    </row>
    <row r="89" spans="1:16" ht="12.75" customHeight="1" thickBot="1">
      <c r="A89" s="22" t="str">
        <f t="shared" si="12"/>
        <v> BBS 122 </v>
      </c>
      <c r="B89" s="6" t="str">
        <f t="shared" si="13"/>
        <v>I</v>
      </c>
      <c r="C89" s="22">
        <f t="shared" si="14"/>
        <v>51619.500999999997</v>
      </c>
      <c r="D89" s="21" t="str">
        <f t="shared" si="15"/>
        <v>vis</v>
      </c>
      <c r="E89" s="52">
        <f>VLOOKUP(C89,Active!C$21:E$973,3,FALSE)</f>
        <v>157.99642162608524</v>
      </c>
      <c r="F89" s="6" t="s">
        <v>116</v>
      </c>
      <c r="G89" s="21" t="str">
        <f t="shared" si="16"/>
        <v>51619.501</v>
      </c>
      <c r="H89" s="22">
        <f t="shared" si="17"/>
        <v>-718</v>
      </c>
      <c r="I89" s="53" t="s">
        <v>330</v>
      </c>
      <c r="J89" s="54" t="s">
        <v>331</v>
      </c>
      <c r="K89" s="53">
        <v>-718</v>
      </c>
      <c r="L89" s="53" t="s">
        <v>332</v>
      </c>
      <c r="M89" s="54" t="s">
        <v>121</v>
      </c>
      <c r="N89" s="54"/>
      <c r="O89" s="55" t="s">
        <v>122</v>
      </c>
      <c r="P89" s="55" t="s">
        <v>333</v>
      </c>
    </row>
    <row r="90" spans="1:16" ht="12.75" customHeight="1" thickBot="1">
      <c r="A90" s="22" t="str">
        <f t="shared" si="12"/>
        <v> BBS 123 </v>
      </c>
      <c r="B90" s="6" t="str">
        <f t="shared" si="13"/>
        <v>I</v>
      </c>
      <c r="C90" s="22">
        <f t="shared" si="14"/>
        <v>51673.444000000003</v>
      </c>
      <c r="D90" s="21" t="str">
        <f t="shared" si="15"/>
        <v>vis</v>
      </c>
      <c r="E90" s="52">
        <f>VLOOKUP(C90,Active!C$21:E$973,3,FALSE)</f>
        <v>201.9826335479485</v>
      </c>
      <c r="F90" s="6" t="s">
        <v>116</v>
      </c>
      <c r="G90" s="21" t="str">
        <f t="shared" si="16"/>
        <v>51673.444</v>
      </c>
      <c r="H90" s="22">
        <f t="shared" si="17"/>
        <v>-674</v>
      </c>
      <c r="I90" s="53" t="s">
        <v>334</v>
      </c>
      <c r="J90" s="54" t="s">
        <v>335</v>
      </c>
      <c r="K90" s="53">
        <v>-674</v>
      </c>
      <c r="L90" s="53" t="s">
        <v>120</v>
      </c>
      <c r="M90" s="54" t="s">
        <v>121</v>
      </c>
      <c r="N90" s="54"/>
      <c r="O90" s="55" t="s">
        <v>122</v>
      </c>
      <c r="P90" s="55" t="s">
        <v>336</v>
      </c>
    </row>
    <row r="91" spans="1:16" ht="12.75" customHeight="1" thickBot="1">
      <c r="A91" s="22" t="str">
        <f t="shared" si="12"/>
        <v> BBS 124 </v>
      </c>
      <c r="B91" s="6" t="str">
        <f t="shared" si="13"/>
        <v>I</v>
      </c>
      <c r="C91" s="22">
        <f t="shared" si="14"/>
        <v>51841.464999999997</v>
      </c>
      <c r="D91" s="21" t="str">
        <f t="shared" si="15"/>
        <v>vis</v>
      </c>
      <c r="E91" s="52">
        <f>VLOOKUP(C91,Active!C$21:E$973,3,FALSE)</f>
        <v>338.9903512003259</v>
      </c>
      <c r="F91" s="6" t="s">
        <v>116</v>
      </c>
      <c r="G91" s="21" t="str">
        <f t="shared" si="16"/>
        <v>51841.465</v>
      </c>
      <c r="H91" s="22">
        <f t="shared" si="17"/>
        <v>-537</v>
      </c>
      <c r="I91" s="53" t="s">
        <v>337</v>
      </c>
      <c r="J91" s="54" t="s">
        <v>338</v>
      </c>
      <c r="K91" s="53">
        <v>-537</v>
      </c>
      <c r="L91" s="53" t="s">
        <v>315</v>
      </c>
      <c r="M91" s="54" t="s">
        <v>121</v>
      </c>
      <c r="N91" s="54"/>
      <c r="O91" s="55" t="s">
        <v>122</v>
      </c>
      <c r="P91" s="55" t="s">
        <v>339</v>
      </c>
    </row>
    <row r="92" spans="1:16" ht="12.75" customHeight="1" thickBot="1">
      <c r="A92" s="22" t="str">
        <f t="shared" si="12"/>
        <v> BBS 125 </v>
      </c>
      <c r="B92" s="6" t="str">
        <f t="shared" si="13"/>
        <v>I</v>
      </c>
      <c r="C92" s="22">
        <f t="shared" si="14"/>
        <v>52074.472999999998</v>
      </c>
      <c r="D92" s="21" t="str">
        <f t="shared" si="15"/>
        <v>vis</v>
      </c>
      <c r="E92" s="52">
        <f>VLOOKUP(C92,Active!C$21:E$973,3,FALSE)</f>
        <v>528.98978147836635</v>
      </c>
      <c r="F92" s="6" t="s">
        <v>116</v>
      </c>
      <c r="G92" s="21" t="str">
        <f t="shared" si="16"/>
        <v>52074.473</v>
      </c>
      <c r="H92" s="22">
        <f t="shared" si="17"/>
        <v>-347</v>
      </c>
      <c r="I92" s="53" t="s">
        <v>340</v>
      </c>
      <c r="J92" s="54" t="s">
        <v>341</v>
      </c>
      <c r="K92" s="53">
        <v>-347</v>
      </c>
      <c r="L92" s="53" t="s">
        <v>342</v>
      </c>
      <c r="M92" s="54" t="s">
        <v>121</v>
      </c>
      <c r="N92" s="54"/>
      <c r="O92" s="55" t="s">
        <v>122</v>
      </c>
      <c r="P92" s="55" t="s">
        <v>343</v>
      </c>
    </row>
    <row r="93" spans="1:16" ht="12.75" customHeight="1" thickBot="1">
      <c r="A93" s="22" t="str">
        <f t="shared" si="12"/>
        <v> BBS 126 </v>
      </c>
      <c r="B93" s="6" t="str">
        <f t="shared" si="13"/>
        <v>I</v>
      </c>
      <c r="C93" s="22">
        <f t="shared" si="14"/>
        <v>52150.512999999999</v>
      </c>
      <c r="D93" s="21" t="str">
        <f t="shared" si="15"/>
        <v>vis</v>
      </c>
      <c r="E93" s="52">
        <f>VLOOKUP(C93,Active!C$21:E$973,3,FALSE)</f>
        <v>590.99433358963404</v>
      </c>
      <c r="F93" s="6" t="s">
        <v>116</v>
      </c>
      <c r="G93" s="21" t="str">
        <f t="shared" si="16"/>
        <v>52150.513</v>
      </c>
      <c r="H93" s="22">
        <f t="shared" si="17"/>
        <v>-285</v>
      </c>
      <c r="I93" s="53" t="s">
        <v>344</v>
      </c>
      <c r="J93" s="54" t="s">
        <v>345</v>
      </c>
      <c r="K93" s="53">
        <v>-285</v>
      </c>
      <c r="L93" s="53" t="s">
        <v>346</v>
      </c>
      <c r="M93" s="54" t="s">
        <v>121</v>
      </c>
      <c r="N93" s="54"/>
      <c r="O93" s="55" t="s">
        <v>122</v>
      </c>
      <c r="P93" s="55" t="s">
        <v>347</v>
      </c>
    </row>
    <row r="94" spans="1:16" ht="12.75" customHeight="1" thickBot="1">
      <c r="A94" s="22" t="str">
        <f t="shared" si="12"/>
        <v> BBS 127 </v>
      </c>
      <c r="B94" s="6" t="str">
        <f t="shared" si="13"/>
        <v>I</v>
      </c>
      <c r="C94" s="22">
        <f t="shared" si="14"/>
        <v>52351.652999999998</v>
      </c>
      <c r="D94" s="21" t="str">
        <f t="shared" si="15"/>
        <v>vis</v>
      </c>
      <c r="E94" s="52">
        <f>VLOOKUP(C94,Active!C$21:E$973,3,FALSE)</f>
        <v>755.00795289079406</v>
      </c>
      <c r="F94" s="6" t="s">
        <v>116</v>
      </c>
      <c r="G94" s="21" t="str">
        <f t="shared" si="16"/>
        <v>52351.653</v>
      </c>
      <c r="H94" s="22">
        <f t="shared" si="17"/>
        <v>-121</v>
      </c>
      <c r="I94" s="53" t="s">
        <v>348</v>
      </c>
      <c r="J94" s="54" t="s">
        <v>349</v>
      </c>
      <c r="K94" s="53">
        <v>-121</v>
      </c>
      <c r="L94" s="53" t="s">
        <v>350</v>
      </c>
      <c r="M94" s="54" t="s">
        <v>121</v>
      </c>
      <c r="N94" s="54"/>
      <c r="O94" s="55" t="s">
        <v>122</v>
      </c>
      <c r="P94" s="55" t="s">
        <v>351</v>
      </c>
    </row>
    <row r="95" spans="1:16" ht="12.75" customHeight="1" thickBot="1">
      <c r="A95" s="22" t="str">
        <f t="shared" si="12"/>
        <v> BBS 128 </v>
      </c>
      <c r="B95" s="6" t="str">
        <f t="shared" si="13"/>
        <v>I</v>
      </c>
      <c r="C95" s="22">
        <f t="shared" si="14"/>
        <v>52426.447</v>
      </c>
      <c r="D95" s="21" t="str">
        <f t="shared" si="15"/>
        <v>vis</v>
      </c>
      <c r="E95" s="52">
        <f>VLOOKUP(C95,Active!C$21:E$973,3,FALSE)</f>
        <v>815.99649143117028</v>
      </c>
      <c r="F95" s="6" t="s">
        <v>116</v>
      </c>
      <c r="G95" s="21" t="str">
        <f t="shared" si="16"/>
        <v>52426.447</v>
      </c>
      <c r="H95" s="22">
        <f t="shared" si="17"/>
        <v>-60</v>
      </c>
      <c r="I95" s="53" t="s">
        <v>352</v>
      </c>
      <c r="J95" s="54" t="s">
        <v>353</v>
      </c>
      <c r="K95" s="53">
        <v>-60</v>
      </c>
      <c r="L95" s="53" t="s">
        <v>354</v>
      </c>
      <c r="M95" s="54" t="s">
        <v>121</v>
      </c>
      <c r="N95" s="54"/>
      <c r="O95" s="55" t="s">
        <v>122</v>
      </c>
      <c r="P95" s="55" t="s">
        <v>355</v>
      </c>
    </row>
    <row r="96" spans="1:1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  <row r="804" spans="2:6">
      <c r="B804" s="6"/>
      <c r="F804" s="6"/>
    </row>
    <row r="805" spans="2:6">
      <c r="B805" s="6"/>
      <c r="F805" s="6"/>
    </row>
    <row r="806" spans="2:6">
      <c r="B806" s="6"/>
      <c r="F806" s="6"/>
    </row>
    <row r="807" spans="2:6">
      <c r="B807" s="6"/>
      <c r="F807" s="6"/>
    </row>
    <row r="808" spans="2:6">
      <c r="B808" s="6"/>
      <c r="F808" s="6"/>
    </row>
    <row r="809" spans="2:6">
      <c r="B809" s="6"/>
      <c r="F809" s="6"/>
    </row>
    <row r="810" spans="2:6">
      <c r="B810" s="6"/>
      <c r="F810" s="6"/>
    </row>
    <row r="811" spans="2:6">
      <c r="B811" s="6"/>
      <c r="F811" s="6"/>
    </row>
    <row r="812" spans="2:6">
      <c r="B812" s="6"/>
      <c r="F812" s="6"/>
    </row>
    <row r="813" spans="2:6">
      <c r="B813" s="6"/>
      <c r="F813" s="6"/>
    </row>
    <row r="814" spans="2:6">
      <c r="B814" s="6"/>
      <c r="F814" s="6"/>
    </row>
    <row r="815" spans="2:6">
      <c r="B815" s="6"/>
      <c r="F815" s="6"/>
    </row>
    <row r="816" spans="2:6">
      <c r="B816" s="6"/>
      <c r="F816" s="6"/>
    </row>
    <row r="817" spans="2:6">
      <c r="B817" s="6"/>
      <c r="F817" s="6"/>
    </row>
    <row r="818" spans="2:6">
      <c r="B818" s="6"/>
      <c r="F818" s="6"/>
    </row>
    <row r="819" spans="2:6">
      <c r="B819" s="6"/>
      <c r="F819" s="6"/>
    </row>
    <row r="820" spans="2:6">
      <c r="B820" s="6"/>
      <c r="F820" s="6"/>
    </row>
    <row r="821" spans="2:6">
      <c r="B821" s="6"/>
      <c r="F821" s="6"/>
    </row>
    <row r="822" spans="2:6">
      <c r="B822" s="6"/>
      <c r="F822" s="6"/>
    </row>
    <row r="823" spans="2:6">
      <c r="B823" s="6"/>
      <c r="F823" s="6"/>
    </row>
    <row r="824" spans="2:6">
      <c r="B824" s="6"/>
      <c r="F824" s="6"/>
    </row>
    <row r="825" spans="2:6">
      <c r="B825" s="6"/>
      <c r="F825" s="6"/>
    </row>
    <row r="826" spans="2:6">
      <c r="B826" s="6"/>
      <c r="F826" s="6"/>
    </row>
    <row r="827" spans="2:6">
      <c r="B827" s="6"/>
      <c r="F827" s="6"/>
    </row>
    <row r="828" spans="2:6">
      <c r="B828" s="6"/>
      <c r="F828" s="6"/>
    </row>
    <row r="829" spans="2:6">
      <c r="B829" s="6"/>
      <c r="F829" s="6"/>
    </row>
    <row r="830" spans="2:6">
      <c r="B830" s="6"/>
      <c r="F830" s="6"/>
    </row>
    <row r="831" spans="2:6">
      <c r="B831" s="6"/>
      <c r="F831" s="6"/>
    </row>
    <row r="832" spans="2:6">
      <c r="B832" s="6"/>
      <c r="F832" s="6"/>
    </row>
    <row r="833" spans="2:6">
      <c r="B833" s="6"/>
      <c r="F833" s="6"/>
    </row>
    <row r="834" spans="2:6">
      <c r="B834" s="6"/>
      <c r="F834" s="6"/>
    </row>
    <row r="835" spans="2:6">
      <c r="B835" s="6"/>
      <c r="F835" s="6"/>
    </row>
    <row r="836" spans="2:6">
      <c r="B836" s="6"/>
      <c r="F836" s="6"/>
    </row>
    <row r="837" spans="2:6">
      <c r="B837" s="6"/>
      <c r="F837" s="6"/>
    </row>
    <row r="838" spans="2:6">
      <c r="B838" s="6"/>
      <c r="F838" s="6"/>
    </row>
    <row r="839" spans="2:6">
      <c r="B839" s="6"/>
      <c r="F839" s="6"/>
    </row>
    <row r="840" spans="2:6">
      <c r="B840" s="6"/>
      <c r="F840" s="6"/>
    </row>
    <row r="841" spans="2:6">
      <c r="B841" s="6"/>
      <c r="F841" s="6"/>
    </row>
    <row r="842" spans="2:6">
      <c r="B842" s="6"/>
      <c r="F842" s="6"/>
    </row>
    <row r="843" spans="2:6">
      <c r="B843" s="6"/>
      <c r="F843" s="6"/>
    </row>
    <row r="844" spans="2:6">
      <c r="B844" s="6"/>
      <c r="F844" s="6"/>
    </row>
    <row r="845" spans="2:6">
      <c r="B845" s="6"/>
      <c r="F845" s="6"/>
    </row>
    <row r="846" spans="2:6">
      <c r="B846" s="6"/>
      <c r="F846" s="6"/>
    </row>
    <row r="847" spans="2:6">
      <c r="B847" s="6"/>
      <c r="F847" s="6"/>
    </row>
    <row r="848" spans="2:6">
      <c r="B848" s="6"/>
      <c r="F848" s="6"/>
    </row>
    <row r="849" spans="2:6">
      <c r="B849" s="6"/>
      <c r="F849" s="6"/>
    </row>
    <row r="850" spans="2:6">
      <c r="B850" s="6"/>
      <c r="F850" s="6"/>
    </row>
    <row r="851" spans="2:6">
      <c r="B851" s="6"/>
      <c r="F851" s="6"/>
    </row>
    <row r="852" spans="2:6">
      <c r="B852" s="6"/>
      <c r="F852" s="6"/>
    </row>
    <row r="853" spans="2:6">
      <c r="B853" s="6"/>
      <c r="F853" s="6"/>
    </row>
    <row r="854" spans="2:6">
      <c r="B854" s="6"/>
      <c r="F854" s="6"/>
    </row>
    <row r="855" spans="2:6">
      <c r="B855" s="6"/>
      <c r="F855" s="6"/>
    </row>
    <row r="856" spans="2:6">
      <c r="B856" s="6"/>
      <c r="F856" s="6"/>
    </row>
    <row r="857" spans="2:6">
      <c r="B857" s="6"/>
      <c r="F857" s="6"/>
    </row>
    <row r="858" spans="2:6">
      <c r="B858" s="6"/>
      <c r="F858" s="6"/>
    </row>
    <row r="859" spans="2:6">
      <c r="B859" s="6"/>
      <c r="F859" s="6"/>
    </row>
  </sheetData>
  <phoneticPr fontId="7" type="noConversion"/>
  <hyperlinks>
    <hyperlink ref="P81" r:id="rId1" display="http://var.astro.cz/oejv/issues/oejv0003.pdf" xr:uid="{00000000-0004-0000-0300-000000000000}"/>
    <hyperlink ref="P82" r:id="rId2" display="http://www.bav-astro.de/sfs/BAVM_link.php?BAVMnr=178" xr:uid="{00000000-0004-0000-0300-000001000000}"/>
    <hyperlink ref="P84" r:id="rId3" display="http://www.bav-astro.de/sfs/BAVM_link.php?BAVMnr=220" xr:uid="{00000000-0004-0000-0300-000002000000}"/>
  </hyperlink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AG94"/>
  <sheetViews>
    <sheetView workbookViewId="0">
      <selection activeCell="C1" sqref="C1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9" width="9.85546875" customWidth="1"/>
  </cols>
  <sheetData>
    <row r="1" spans="1:20" ht="20.25">
      <c r="A1" s="1" t="s">
        <v>32</v>
      </c>
      <c r="C1" s="15" t="s">
        <v>89</v>
      </c>
    </row>
    <row r="2" spans="1:20">
      <c r="A2" t="s">
        <v>28</v>
      </c>
      <c r="B2" s="11" t="s">
        <v>87</v>
      </c>
    </row>
    <row r="3" spans="1:20" ht="13.5" thickBot="1"/>
    <row r="4" spans="1:20">
      <c r="A4" s="8" t="s">
        <v>0</v>
      </c>
      <c r="C4" s="12" t="s">
        <v>14</v>
      </c>
      <c r="D4" s="13" t="s">
        <v>14</v>
      </c>
    </row>
    <row r="6" spans="1:20">
      <c r="A6" s="8" t="s">
        <v>1</v>
      </c>
    </row>
    <row r="7" spans="1:20">
      <c r="A7" t="s">
        <v>2</v>
      </c>
      <c r="C7" s="11">
        <v>45887.472000000002</v>
      </c>
    </row>
    <row r="8" spans="1:20">
      <c r="A8" t="s">
        <v>3</v>
      </c>
      <c r="C8">
        <v>2.4527231440538899</v>
      </c>
      <c r="D8" s="20" t="s">
        <v>88</v>
      </c>
    </row>
    <row r="9" spans="1:20">
      <c r="T9" s="11"/>
    </row>
    <row r="10" spans="1:20" ht="13.5" thickBot="1">
      <c r="C10" s="7" t="s">
        <v>23</v>
      </c>
      <c r="D10" s="7" t="s">
        <v>24</v>
      </c>
    </row>
    <row r="11" spans="1:20">
      <c r="A11" t="s">
        <v>16</v>
      </c>
      <c r="C11">
        <f>INTERCEPT(G21:G992,$F21:$F992)</f>
        <v>-8.8580735732534631E-3</v>
      </c>
      <c r="D11" s="6"/>
    </row>
    <row r="12" spans="1:20">
      <c r="A12" t="s">
        <v>17</v>
      </c>
      <c r="C12">
        <f>SLOPE(G21:G992,$F21:$F992)</f>
        <v>3.3965053609949202E-6</v>
      </c>
      <c r="D12" s="6"/>
    </row>
    <row r="13" spans="1:20">
      <c r="A13" t="s">
        <v>22</v>
      </c>
      <c r="C13" s="6" t="s">
        <v>14</v>
      </c>
      <c r="D13" s="6"/>
    </row>
    <row r="14" spans="1:20">
      <c r="A14" t="s">
        <v>27</v>
      </c>
    </row>
    <row r="15" spans="1:20">
      <c r="A15" s="3" t="s">
        <v>18</v>
      </c>
      <c r="C15" s="19">
        <v>52908.411999999997</v>
      </c>
    </row>
    <row r="16" spans="1:20">
      <c r="A16" s="8" t="s">
        <v>4</v>
      </c>
      <c r="C16">
        <f>+$C8+C12</f>
        <v>2.4527265405592509</v>
      </c>
    </row>
    <row r="17" spans="1:33" ht="13.5" thickBot="1"/>
    <row r="18" spans="1:33">
      <c r="A18" s="8" t="s">
        <v>5</v>
      </c>
      <c r="C18" s="4">
        <f>+C15</f>
        <v>52908.411999999997</v>
      </c>
      <c r="D18" s="5">
        <f>+C16</f>
        <v>2.4527265405592509</v>
      </c>
    </row>
    <row r="19" spans="1:33" ht="13.5" thickTop="1">
      <c r="C19">
        <f>COUNT(C21:C2833)</f>
        <v>74</v>
      </c>
    </row>
    <row r="20" spans="1:33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19</v>
      </c>
      <c r="J20" s="10" t="s">
        <v>20</v>
      </c>
      <c r="K20" s="10" t="s">
        <v>21</v>
      </c>
      <c r="L20" s="10" t="s">
        <v>29</v>
      </c>
      <c r="M20" s="10" t="s">
        <v>30</v>
      </c>
      <c r="N20" s="10" t="s">
        <v>31</v>
      </c>
      <c r="O20" s="10" t="s">
        <v>26</v>
      </c>
      <c r="P20" s="9" t="s">
        <v>25</v>
      </c>
      <c r="Q20" s="7" t="s">
        <v>15</v>
      </c>
      <c r="R20" s="6"/>
      <c r="S20" s="6" t="s">
        <v>80</v>
      </c>
    </row>
    <row r="21" spans="1:33">
      <c r="A21" t="s">
        <v>34</v>
      </c>
      <c r="C21" s="11">
        <v>45887.472000000002</v>
      </c>
      <c r="D21" s="6"/>
      <c r="E21">
        <f t="shared" ref="E21:E52" si="0">+(C21-C$7)/C$8</f>
        <v>0</v>
      </c>
      <c r="F21">
        <f t="shared" ref="F21:F52" si="1">ROUND(2*E21,0)/2</f>
        <v>0</v>
      </c>
      <c r="G21">
        <f t="shared" ref="G21:G34" si="2">+C21-(C$7+F21*C$8)</f>
        <v>0</v>
      </c>
      <c r="I21">
        <f t="shared" ref="I21:I34" si="3">+G21</f>
        <v>0</v>
      </c>
      <c r="O21">
        <f t="shared" ref="O21:O52" si="4">+C$11+C$12*$F21</f>
        <v>-8.8580735732534631E-3</v>
      </c>
      <c r="Q21" s="2">
        <f t="shared" ref="Q21:Q52" si="5">+C21-15018.5</f>
        <v>30868.972000000002</v>
      </c>
      <c r="R21">
        <f t="shared" ref="R21:R52" si="6">+(O21-G21)^2</f>
        <v>7.846546742917138E-5</v>
      </c>
    </row>
    <row r="22" spans="1:33">
      <c r="A22" t="s">
        <v>34</v>
      </c>
      <c r="C22" s="11">
        <v>45892.37</v>
      </c>
      <c r="D22" s="6"/>
      <c r="E22">
        <f t="shared" si="0"/>
        <v>1.9969640731263192</v>
      </c>
      <c r="F22">
        <f t="shared" si="1"/>
        <v>2</v>
      </c>
      <c r="G22">
        <f t="shared" si="2"/>
        <v>-7.4462881093495525E-3</v>
      </c>
      <c r="I22">
        <f t="shared" si="3"/>
        <v>-7.4462881093495525E-3</v>
      </c>
      <c r="O22">
        <f t="shared" si="4"/>
        <v>-8.8512805625314741E-3</v>
      </c>
      <c r="Q22" s="2">
        <f t="shared" si="5"/>
        <v>30873.870000000003</v>
      </c>
      <c r="R22">
        <f t="shared" si="6"/>
        <v>1.9740037934981542E-6</v>
      </c>
      <c r="AC22">
        <v>11</v>
      </c>
      <c r="AE22" t="s">
        <v>36</v>
      </c>
      <c r="AG22" t="s">
        <v>35</v>
      </c>
    </row>
    <row r="23" spans="1:33">
      <c r="A23" t="s">
        <v>34</v>
      </c>
      <c r="C23" s="11">
        <v>45892.375</v>
      </c>
      <c r="D23" s="6"/>
      <c r="E23">
        <f t="shared" si="0"/>
        <v>1.9990026236286464</v>
      </c>
      <c r="F23">
        <f t="shared" si="1"/>
        <v>2</v>
      </c>
      <c r="G23">
        <f t="shared" si="2"/>
        <v>-2.4462881119688973E-3</v>
      </c>
      <c r="I23">
        <f t="shared" si="3"/>
        <v>-2.4462881119688973E-3</v>
      </c>
      <c r="O23">
        <f t="shared" si="4"/>
        <v>-8.8512805625314741E-3</v>
      </c>
      <c r="Q23" s="2">
        <f t="shared" si="5"/>
        <v>30873.875</v>
      </c>
      <c r="R23">
        <f t="shared" si="6"/>
        <v>4.1023928291763604E-5</v>
      </c>
      <c r="AC23">
        <v>11</v>
      </c>
      <c r="AE23" t="s">
        <v>33</v>
      </c>
      <c r="AG23" t="s">
        <v>35</v>
      </c>
    </row>
    <row r="24" spans="1:33">
      <c r="A24" t="s">
        <v>34</v>
      </c>
      <c r="C24" s="11">
        <v>45898.504999999997</v>
      </c>
      <c r="D24" s="6"/>
      <c r="E24">
        <f t="shared" si="0"/>
        <v>4.4982655407900358</v>
      </c>
      <c r="F24">
        <f t="shared" si="1"/>
        <v>4.5</v>
      </c>
      <c r="G24">
        <f t="shared" si="2"/>
        <v>-4.2541482471278869E-3</v>
      </c>
      <c r="I24">
        <f t="shared" si="3"/>
        <v>-4.2541482471278869E-3</v>
      </c>
      <c r="O24">
        <f t="shared" si="4"/>
        <v>-8.8427892991289857E-3</v>
      </c>
      <c r="Q24" s="2">
        <f t="shared" si="5"/>
        <v>30880.004999999997</v>
      </c>
      <c r="R24">
        <f t="shared" si="6"/>
        <v>2.1055626704109751E-5</v>
      </c>
      <c r="AC24">
        <v>8</v>
      </c>
      <c r="AE24" t="s">
        <v>36</v>
      </c>
      <c r="AG24" t="s">
        <v>35</v>
      </c>
    </row>
    <row r="25" spans="1:33">
      <c r="A25" t="s">
        <v>34</v>
      </c>
      <c r="C25" s="11">
        <v>45898.504999999997</v>
      </c>
      <c r="D25" s="6"/>
      <c r="E25">
        <f t="shared" si="0"/>
        <v>4.4982655407900358</v>
      </c>
      <c r="F25">
        <f t="shared" si="1"/>
        <v>4.5</v>
      </c>
      <c r="G25">
        <f t="shared" si="2"/>
        <v>-4.2541482471278869E-3</v>
      </c>
      <c r="I25">
        <f t="shared" si="3"/>
        <v>-4.2541482471278869E-3</v>
      </c>
      <c r="O25">
        <f t="shared" si="4"/>
        <v>-8.8427892991289857E-3</v>
      </c>
      <c r="Q25" s="2">
        <f t="shared" si="5"/>
        <v>30880.004999999997</v>
      </c>
      <c r="R25">
        <f t="shared" si="6"/>
        <v>2.1055626704109751E-5</v>
      </c>
      <c r="AC25">
        <v>9</v>
      </c>
      <c r="AE25" t="s">
        <v>33</v>
      </c>
      <c r="AG25" t="s">
        <v>35</v>
      </c>
    </row>
    <row r="26" spans="1:33">
      <c r="A26" t="s">
        <v>34</v>
      </c>
      <c r="C26" s="11">
        <v>45914.442000000003</v>
      </c>
      <c r="D26" s="6"/>
      <c r="E26">
        <f t="shared" si="0"/>
        <v>10.995941415313931</v>
      </c>
      <c r="F26">
        <f t="shared" si="1"/>
        <v>11</v>
      </c>
      <c r="G26">
        <f t="shared" si="2"/>
        <v>-9.9545845951070078E-3</v>
      </c>
      <c r="I26">
        <f t="shared" si="3"/>
        <v>-9.9545845951070078E-3</v>
      </c>
      <c r="O26">
        <f t="shared" si="4"/>
        <v>-8.8207120142825193E-3</v>
      </c>
      <c r="Q26" s="2">
        <f t="shared" si="5"/>
        <v>30895.942000000003</v>
      </c>
      <c r="R26">
        <f t="shared" si="6"/>
        <v>1.2856670295455862E-6</v>
      </c>
      <c r="AC26">
        <v>17</v>
      </c>
      <c r="AE26" t="s">
        <v>36</v>
      </c>
      <c r="AG26" t="s">
        <v>35</v>
      </c>
    </row>
    <row r="27" spans="1:33">
      <c r="A27" t="s">
        <v>34</v>
      </c>
      <c r="C27" s="11">
        <v>45919.351999999999</v>
      </c>
      <c r="D27" s="6"/>
      <c r="E27">
        <f t="shared" si="0"/>
        <v>12.997798009646429</v>
      </c>
      <c r="F27">
        <f t="shared" si="1"/>
        <v>13</v>
      </c>
      <c r="G27">
        <f t="shared" si="2"/>
        <v>-5.4008727020118386E-3</v>
      </c>
      <c r="I27">
        <f t="shared" si="3"/>
        <v>-5.4008727020118386E-3</v>
      </c>
      <c r="O27">
        <f t="shared" si="4"/>
        <v>-8.8139190035605285E-3</v>
      </c>
      <c r="Q27" s="2">
        <f t="shared" si="5"/>
        <v>30900.851999999999</v>
      </c>
      <c r="R27">
        <f t="shared" si="6"/>
        <v>1.164888505651519E-5</v>
      </c>
      <c r="AC27">
        <v>10</v>
      </c>
      <c r="AE27" t="s">
        <v>33</v>
      </c>
      <c r="AG27" t="s">
        <v>35</v>
      </c>
    </row>
    <row r="28" spans="1:33">
      <c r="A28" t="s">
        <v>34</v>
      </c>
      <c r="C28" s="11">
        <v>45920.576000000001</v>
      </c>
      <c r="D28" s="6"/>
      <c r="E28">
        <f t="shared" si="0"/>
        <v>13.496835172878368</v>
      </c>
      <c r="F28">
        <f t="shared" si="1"/>
        <v>13.5</v>
      </c>
      <c r="G28">
        <f t="shared" si="2"/>
        <v>-7.7624447294510901E-3</v>
      </c>
      <c r="I28">
        <f t="shared" si="3"/>
        <v>-7.7624447294510901E-3</v>
      </c>
      <c r="O28">
        <f t="shared" si="4"/>
        <v>-8.8122207508800308E-3</v>
      </c>
      <c r="Q28" s="2">
        <f t="shared" si="5"/>
        <v>30902.076000000001</v>
      </c>
      <c r="R28">
        <f t="shared" si="6"/>
        <v>1.102029695167176E-6</v>
      </c>
      <c r="AC28">
        <v>16</v>
      </c>
      <c r="AE28" t="s">
        <v>33</v>
      </c>
      <c r="AG28" t="s">
        <v>35</v>
      </c>
    </row>
    <row r="29" spans="1:33">
      <c r="A29" t="s">
        <v>34</v>
      </c>
      <c r="C29" s="11">
        <v>45931.606</v>
      </c>
      <c r="D29" s="6"/>
      <c r="E29">
        <f t="shared" si="0"/>
        <v>17.993877583367603</v>
      </c>
      <c r="F29">
        <f t="shared" si="1"/>
        <v>18</v>
      </c>
      <c r="G29">
        <f t="shared" si="2"/>
        <v>-1.5016592973552179E-2</v>
      </c>
      <c r="I29">
        <f t="shared" si="3"/>
        <v>-1.5016592973552179E-2</v>
      </c>
      <c r="O29">
        <f t="shared" si="4"/>
        <v>-8.7969364767555552E-3</v>
      </c>
      <c r="Q29" s="2">
        <f t="shared" si="5"/>
        <v>30913.106</v>
      </c>
      <c r="R29">
        <f t="shared" si="6"/>
        <v>3.8684126938144448E-5</v>
      </c>
      <c r="AC29">
        <v>5</v>
      </c>
      <c r="AE29" t="s">
        <v>33</v>
      </c>
      <c r="AG29" t="s">
        <v>35</v>
      </c>
    </row>
    <row r="30" spans="1:33">
      <c r="A30" t="s">
        <v>34</v>
      </c>
      <c r="C30" s="11">
        <v>45941.428</v>
      </c>
      <c r="D30" s="6"/>
      <c r="E30">
        <f t="shared" si="0"/>
        <v>21.998406192237088</v>
      </c>
      <c r="F30">
        <f t="shared" si="1"/>
        <v>22</v>
      </c>
      <c r="G30">
        <f t="shared" si="2"/>
        <v>-3.9091691869543865E-3</v>
      </c>
      <c r="I30">
        <f t="shared" si="3"/>
        <v>-3.9091691869543865E-3</v>
      </c>
      <c r="O30">
        <f t="shared" si="4"/>
        <v>-8.7833504553115754E-3</v>
      </c>
      <c r="Q30" s="2">
        <f t="shared" si="5"/>
        <v>30922.928</v>
      </c>
      <c r="R30">
        <f t="shared" si="6"/>
        <v>2.3757643036804095E-5</v>
      </c>
      <c r="AC30">
        <v>14</v>
      </c>
      <c r="AE30" t="s">
        <v>33</v>
      </c>
      <c r="AG30" t="s">
        <v>35</v>
      </c>
    </row>
    <row r="31" spans="1:33">
      <c r="A31" t="s">
        <v>37</v>
      </c>
      <c r="C31" s="11">
        <v>45946.332000000002</v>
      </c>
      <c r="D31" s="6"/>
      <c r="E31">
        <f t="shared" si="0"/>
        <v>23.997816525967981</v>
      </c>
      <c r="F31">
        <f t="shared" si="1"/>
        <v>24</v>
      </c>
      <c r="G31">
        <f t="shared" si="2"/>
        <v>-5.3554572950815782E-3</v>
      </c>
      <c r="I31">
        <f t="shared" si="3"/>
        <v>-5.3554572950815782E-3</v>
      </c>
      <c r="O31">
        <f t="shared" si="4"/>
        <v>-8.7765574445895847E-3</v>
      </c>
      <c r="Q31" s="2">
        <f t="shared" si="5"/>
        <v>30927.832000000002</v>
      </c>
      <c r="R31">
        <f t="shared" si="6"/>
        <v>1.1703926232963704E-5</v>
      </c>
      <c r="AC31">
        <v>8</v>
      </c>
      <c r="AE31" t="s">
        <v>33</v>
      </c>
      <c r="AG31" t="s">
        <v>35</v>
      </c>
    </row>
    <row r="32" spans="1:33">
      <c r="A32" t="s">
        <v>37</v>
      </c>
      <c r="C32" s="11">
        <v>45957.362000000001</v>
      </c>
      <c r="D32" s="6"/>
      <c r="E32">
        <f t="shared" si="0"/>
        <v>28.494858936457213</v>
      </c>
      <c r="F32">
        <f t="shared" si="1"/>
        <v>28.5</v>
      </c>
      <c r="G32">
        <f t="shared" si="2"/>
        <v>-1.2609605539182667E-2</v>
      </c>
      <c r="I32">
        <f t="shared" si="3"/>
        <v>-1.2609605539182667E-2</v>
      </c>
      <c r="O32">
        <f t="shared" si="4"/>
        <v>-8.7612731704651073E-3</v>
      </c>
      <c r="Q32" s="2">
        <f t="shared" si="5"/>
        <v>30938.862000000001</v>
      </c>
      <c r="R32">
        <f t="shared" si="6"/>
        <v>1.4809662020119302E-5</v>
      </c>
      <c r="AC32">
        <v>6</v>
      </c>
      <c r="AE32" t="s">
        <v>33</v>
      </c>
      <c r="AG32" t="s">
        <v>35</v>
      </c>
    </row>
    <row r="33" spans="1:33">
      <c r="A33" t="s">
        <v>37</v>
      </c>
      <c r="C33" s="11">
        <v>45995.387000000002</v>
      </c>
      <c r="D33" s="6"/>
      <c r="E33">
        <f t="shared" si="0"/>
        <v>43.998035514777946</v>
      </c>
      <c r="F33">
        <f t="shared" si="1"/>
        <v>44</v>
      </c>
      <c r="G33">
        <f t="shared" si="2"/>
        <v>-4.8183383696596138E-3</v>
      </c>
      <c r="I33">
        <f t="shared" si="3"/>
        <v>-4.8183383696596138E-3</v>
      </c>
      <c r="O33">
        <f t="shared" si="4"/>
        <v>-8.708627337369686E-3</v>
      </c>
      <c r="Q33" s="2">
        <f t="shared" si="5"/>
        <v>30976.887000000002</v>
      </c>
      <c r="R33">
        <f t="shared" si="6"/>
        <v>1.51343482522867E-5</v>
      </c>
      <c r="AC33">
        <v>17</v>
      </c>
      <c r="AE33" t="s">
        <v>33</v>
      </c>
      <c r="AG33" t="s">
        <v>35</v>
      </c>
    </row>
    <row r="34" spans="1:33">
      <c r="A34" t="s">
        <v>37</v>
      </c>
      <c r="C34" s="11">
        <v>46007.646999999997</v>
      </c>
      <c r="D34" s="6"/>
      <c r="E34">
        <f t="shared" si="0"/>
        <v>48.996561349100723</v>
      </c>
      <c r="F34">
        <f t="shared" si="1"/>
        <v>49</v>
      </c>
      <c r="G34">
        <f t="shared" si="2"/>
        <v>-8.4340586472535506E-3</v>
      </c>
      <c r="I34">
        <f t="shared" si="3"/>
        <v>-8.4340586472535506E-3</v>
      </c>
      <c r="O34">
        <f t="shared" si="4"/>
        <v>-8.6916448105647127E-3</v>
      </c>
      <c r="Q34" s="2">
        <f t="shared" si="5"/>
        <v>30989.146999999997</v>
      </c>
      <c r="R34">
        <f t="shared" si="6"/>
        <v>6.635063152936467E-8</v>
      </c>
      <c r="AC34">
        <v>6</v>
      </c>
      <c r="AE34" t="s">
        <v>33</v>
      </c>
      <c r="AG34" t="s">
        <v>35</v>
      </c>
    </row>
    <row r="35" spans="1:33">
      <c r="A35" t="s">
        <v>39</v>
      </c>
      <c r="B35" s="16" t="s">
        <v>86</v>
      </c>
      <c r="C35" s="11">
        <v>46008.356</v>
      </c>
      <c r="E35">
        <f t="shared" si="0"/>
        <v>49.285627810483206</v>
      </c>
      <c r="F35">
        <f t="shared" si="1"/>
        <v>49.5</v>
      </c>
      <c r="I35" s="14">
        <v>8.738515534059843E-2</v>
      </c>
      <c r="O35">
        <f t="shared" si="4"/>
        <v>-8.689946557884215E-3</v>
      </c>
      <c r="Q35" s="2">
        <f t="shared" si="5"/>
        <v>30989.856</v>
      </c>
      <c r="R35">
        <f t="shared" si="6"/>
        <v>7.5515171178883715E-5</v>
      </c>
      <c r="AC35">
        <v>10</v>
      </c>
      <c r="AE35" t="s">
        <v>33</v>
      </c>
      <c r="AG35" t="s">
        <v>35</v>
      </c>
    </row>
    <row r="36" spans="1:33">
      <c r="A36" t="s">
        <v>37</v>
      </c>
      <c r="C36" s="11">
        <v>46033.406999999999</v>
      </c>
      <c r="D36" s="6"/>
      <c r="E36">
        <f t="shared" si="0"/>
        <v>59.499173542593383</v>
      </c>
      <c r="F36">
        <f t="shared" si="1"/>
        <v>59.5</v>
      </c>
      <c r="G36">
        <f t="shared" ref="G36:G67" si="7">+C36-(C$7+F36*C$8)</f>
        <v>-2.0270712120691314E-3</v>
      </c>
      <c r="I36">
        <f t="shared" ref="I36:I67" si="8">+G36</f>
        <v>-2.0270712120691314E-3</v>
      </c>
      <c r="O36">
        <f t="shared" si="4"/>
        <v>-8.6559815042742648E-3</v>
      </c>
      <c r="Q36" s="2">
        <f t="shared" si="5"/>
        <v>31014.906999999999</v>
      </c>
      <c r="R36">
        <f t="shared" si="6"/>
        <v>4.3942451662103145E-5</v>
      </c>
      <c r="AC36">
        <v>7</v>
      </c>
      <c r="AE36" t="s">
        <v>33</v>
      </c>
      <c r="AG36" t="s">
        <v>35</v>
      </c>
    </row>
    <row r="37" spans="1:33">
      <c r="A37" t="s">
        <v>40</v>
      </c>
      <c r="C37" s="11">
        <v>46039.53</v>
      </c>
      <c r="D37" s="6"/>
      <c r="E37">
        <f t="shared" si="0"/>
        <v>61.995582489050925</v>
      </c>
      <c r="F37">
        <f t="shared" si="1"/>
        <v>62</v>
      </c>
      <c r="G37">
        <f t="shared" si="7"/>
        <v>-1.083493134501623E-2</v>
      </c>
      <c r="I37">
        <f t="shared" si="8"/>
        <v>-1.083493134501623E-2</v>
      </c>
      <c r="O37">
        <f t="shared" si="4"/>
        <v>-8.6474902408717781E-3</v>
      </c>
      <c r="Q37" s="2">
        <f t="shared" si="5"/>
        <v>31021.03</v>
      </c>
      <c r="R37">
        <f t="shared" si="6"/>
        <v>4.7848985841006983E-6</v>
      </c>
      <c r="AC37">
        <v>6</v>
      </c>
      <c r="AE37" t="s">
        <v>33</v>
      </c>
      <c r="AG37" t="s">
        <v>35</v>
      </c>
    </row>
    <row r="38" spans="1:33">
      <c r="A38" t="s">
        <v>40</v>
      </c>
      <c r="C38" s="11">
        <v>46054.25</v>
      </c>
      <c r="D38" s="6"/>
      <c r="E38">
        <f t="shared" si="0"/>
        <v>67.997075171046731</v>
      </c>
      <c r="F38">
        <f t="shared" si="1"/>
        <v>68</v>
      </c>
      <c r="G38">
        <f t="shared" si="7"/>
        <v>-7.1737956677679904E-3</v>
      </c>
      <c r="I38">
        <f t="shared" si="8"/>
        <v>-7.1737956677679904E-3</v>
      </c>
      <c r="O38">
        <f t="shared" si="4"/>
        <v>-8.6271112087058094E-3</v>
      </c>
      <c r="Q38" s="2">
        <f t="shared" si="5"/>
        <v>31035.75</v>
      </c>
      <c r="R38">
        <f t="shared" si="6"/>
        <v>2.1121260615313853E-6</v>
      </c>
      <c r="AC38">
        <v>6</v>
      </c>
      <c r="AE38" t="s">
        <v>33</v>
      </c>
      <c r="AG38" t="s">
        <v>35</v>
      </c>
    </row>
    <row r="39" spans="1:33">
      <c r="A39" t="s">
        <v>41</v>
      </c>
      <c r="C39" s="11">
        <v>46148.667000000001</v>
      </c>
      <c r="D39" s="6"/>
      <c r="E39">
        <f t="shared" si="0"/>
        <v>106.49183974685928</v>
      </c>
      <c r="F39">
        <f t="shared" si="1"/>
        <v>106.5</v>
      </c>
      <c r="G39">
        <f t="shared" si="7"/>
        <v>-2.0014841742522549E-2</v>
      </c>
      <c r="I39">
        <f t="shared" si="8"/>
        <v>-2.0014841742522549E-2</v>
      </c>
      <c r="O39">
        <f t="shared" si="4"/>
        <v>-8.4963457523075034E-3</v>
      </c>
      <c r="Q39" s="2">
        <f t="shared" si="5"/>
        <v>31130.167000000001</v>
      </c>
      <c r="R39">
        <f t="shared" si="6"/>
        <v>1.3267574987660009E-4</v>
      </c>
      <c r="AC39">
        <v>4</v>
      </c>
      <c r="AE39" t="s">
        <v>33</v>
      </c>
      <c r="AG39" t="s">
        <v>35</v>
      </c>
    </row>
    <row r="40" spans="1:33">
      <c r="A40" t="s">
        <v>41</v>
      </c>
      <c r="C40" s="11">
        <v>46180.55</v>
      </c>
      <c r="D40" s="6"/>
      <c r="E40">
        <f t="shared" si="0"/>
        <v>119.49086088680949</v>
      </c>
      <c r="F40">
        <f t="shared" si="1"/>
        <v>119.5</v>
      </c>
      <c r="G40">
        <f t="shared" si="7"/>
        <v>-2.2415714440285228E-2</v>
      </c>
      <c r="I40">
        <f t="shared" si="8"/>
        <v>-2.2415714440285228E-2</v>
      </c>
      <c r="O40">
        <f t="shared" si="4"/>
        <v>-8.4521911826145706E-3</v>
      </c>
      <c r="Q40" s="2">
        <f t="shared" si="5"/>
        <v>31162.050000000003</v>
      </c>
      <c r="R40">
        <f t="shared" si="6"/>
        <v>1.9497998176750938E-4</v>
      </c>
      <c r="AC40">
        <v>6</v>
      </c>
      <c r="AE40" t="s">
        <v>33</v>
      </c>
      <c r="AG40" t="s">
        <v>35</v>
      </c>
    </row>
    <row r="41" spans="1:33">
      <c r="A41" t="s">
        <v>42</v>
      </c>
      <c r="C41" s="11">
        <v>46201.411</v>
      </c>
      <c r="D41" s="6"/>
      <c r="E41">
        <f t="shared" si="0"/>
        <v>127.99610129707358</v>
      </c>
      <c r="F41">
        <f t="shared" si="1"/>
        <v>128</v>
      </c>
      <c r="G41">
        <f t="shared" si="7"/>
        <v>-9.5624388995929621E-3</v>
      </c>
      <c r="I41">
        <f t="shared" si="8"/>
        <v>-9.5624388995929621E-3</v>
      </c>
      <c r="O41">
        <f t="shared" si="4"/>
        <v>-8.4233208870461134E-3</v>
      </c>
      <c r="Q41" s="2">
        <f t="shared" si="5"/>
        <v>31182.911</v>
      </c>
      <c r="R41">
        <f t="shared" si="6"/>
        <v>1.2975898465086826E-6</v>
      </c>
      <c r="AC41">
        <v>5</v>
      </c>
      <c r="AE41" t="s">
        <v>33</v>
      </c>
      <c r="AG41" t="s">
        <v>35</v>
      </c>
    </row>
    <row r="42" spans="1:33">
      <c r="A42" t="s">
        <v>42</v>
      </c>
      <c r="C42" s="11">
        <v>46212.442999999999</v>
      </c>
      <c r="D42" s="6"/>
      <c r="E42">
        <f t="shared" si="0"/>
        <v>132.49395912776433</v>
      </c>
      <c r="F42">
        <f t="shared" si="1"/>
        <v>132.5</v>
      </c>
      <c r="G42">
        <f t="shared" si="7"/>
        <v>-1.4816587143286597E-2</v>
      </c>
      <c r="I42">
        <f t="shared" si="8"/>
        <v>-1.4816587143286597E-2</v>
      </c>
      <c r="O42">
        <f t="shared" si="4"/>
        <v>-8.408036612921636E-3</v>
      </c>
      <c r="Q42" s="2">
        <f t="shared" si="5"/>
        <v>31193.942999999999</v>
      </c>
      <c r="R42">
        <f t="shared" si="6"/>
        <v>4.1069519900241025E-5</v>
      </c>
      <c r="AC42">
        <v>6</v>
      </c>
      <c r="AE42" t="s">
        <v>33</v>
      </c>
      <c r="AG42" t="s">
        <v>35</v>
      </c>
    </row>
    <row r="43" spans="1:33">
      <c r="A43" t="s">
        <v>43</v>
      </c>
      <c r="C43" s="11">
        <v>46299.517999999996</v>
      </c>
      <c r="D43" s="6"/>
      <c r="E43">
        <f t="shared" si="0"/>
        <v>167.99531614438973</v>
      </c>
      <c r="F43">
        <f t="shared" si="1"/>
        <v>168</v>
      </c>
      <c r="G43">
        <f t="shared" si="7"/>
        <v>-1.148820106027415E-2</v>
      </c>
      <c r="I43">
        <f t="shared" si="8"/>
        <v>-1.148820106027415E-2</v>
      </c>
      <c r="O43">
        <f t="shared" si="4"/>
        <v>-8.2874606726063161E-3</v>
      </c>
      <c r="Q43" s="2">
        <f t="shared" si="5"/>
        <v>31281.017999999996</v>
      </c>
      <c r="R43">
        <f t="shared" si="6"/>
        <v>1.0244739029248038E-5</v>
      </c>
      <c r="AC43">
        <v>11</v>
      </c>
      <c r="AE43" t="s">
        <v>33</v>
      </c>
      <c r="AG43" t="s">
        <v>35</v>
      </c>
    </row>
    <row r="44" spans="1:33">
      <c r="A44" t="s">
        <v>43</v>
      </c>
      <c r="C44" s="11">
        <v>46320.381999999998</v>
      </c>
      <c r="D44" s="6"/>
      <c r="E44">
        <f t="shared" si="0"/>
        <v>176.5017796849576</v>
      </c>
      <c r="F44">
        <f t="shared" si="1"/>
        <v>176.5</v>
      </c>
      <c r="G44">
        <f t="shared" si="7"/>
        <v>4.3650744846672751E-3</v>
      </c>
      <c r="I44">
        <f t="shared" si="8"/>
        <v>4.3650744846672751E-3</v>
      </c>
      <c r="O44">
        <f t="shared" si="4"/>
        <v>-8.2585903770378589E-3</v>
      </c>
      <c r="Q44" s="2">
        <f t="shared" si="5"/>
        <v>31301.881999999998</v>
      </c>
      <c r="R44">
        <f t="shared" si="6"/>
        <v>1.593569145406489E-4</v>
      </c>
      <c r="AC44">
        <v>6</v>
      </c>
      <c r="AE44" t="s">
        <v>33</v>
      </c>
      <c r="AG44" t="s">
        <v>35</v>
      </c>
    </row>
    <row r="45" spans="1:33">
      <c r="A45" t="s">
        <v>43</v>
      </c>
      <c r="C45" s="11">
        <v>46325.296000000002</v>
      </c>
      <c r="D45" s="6"/>
      <c r="E45">
        <f t="shared" si="0"/>
        <v>178.50526711969613</v>
      </c>
      <c r="F45">
        <f t="shared" si="1"/>
        <v>178.5</v>
      </c>
      <c r="G45">
        <f t="shared" si="7"/>
        <v>1.2918786378577352E-2</v>
      </c>
      <c r="I45">
        <f t="shared" si="8"/>
        <v>1.2918786378577352E-2</v>
      </c>
      <c r="O45">
        <f t="shared" si="4"/>
        <v>-8.2517973663158699E-3</v>
      </c>
      <c r="Q45" s="2">
        <f t="shared" si="5"/>
        <v>31306.796000000002</v>
      </c>
      <c r="R45">
        <f t="shared" si="6"/>
        <v>4.4819361609953716E-4</v>
      </c>
      <c r="AC45">
        <v>6</v>
      </c>
      <c r="AE45" t="s">
        <v>33</v>
      </c>
      <c r="AG45" t="s">
        <v>35</v>
      </c>
    </row>
    <row r="46" spans="1:33">
      <c r="A46" t="s">
        <v>43</v>
      </c>
      <c r="C46" s="11">
        <v>46326.500999999997</v>
      </c>
      <c r="E46">
        <f t="shared" si="0"/>
        <v>178.99655779101209</v>
      </c>
      <c r="F46">
        <f t="shared" si="1"/>
        <v>179</v>
      </c>
      <c r="G46">
        <f t="shared" si="7"/>
        <v>-8.4427856490947306E-3</v>
      </c>
      <c r="I46">
        <f t="shared" si="8"/>
        <v>-8.4427856490947306E-3</v>
      </c>
      <c r="O46">
        <f t="shared" si="4"/>
        <v>-8.2500991136353723E-3</v>
      </c>
      <c r="Q46" s="2">
        <f t="shared" si="5"/>
        <v>31308.000999999997</v>
      </c>
      <c r="R46">
        <f t="shared" si="6"/>
        <v>3.7128100947330561E-8</v>
      </c>
      <c r="AC46">
        <v>6</v>
      </c>
      <c r="AE46" t="s">
        <v>33</v>
      </c>
      <c r="AG46" t="s">
        <v>35</v>
      </c>
    </row>
    <row r="47" spans="1:33">
      <c r="A47" t="s">
        <v>43</v>
      </c>
      <c r="C47" s="11">
        <v>46331.400999999998</v>
      </c>
      <c r="E47">
        <f t="shared" si="0"/>
        <v>180.99433728433993</v>
      </c>
      <c r="F47">
        <f t="shared" si="1"/>
        <v>181</v>
      </c>
      <c r="G47">
        <f t="shared" si="7"/>
        <v>-1.388907375803683E-2</v>
      </c>
      <c r="I47">
        <f t="shared" si="8"/>
        <v>-1.388907375803683E-2</v>
      </c>
      <c r="O47">
        <f t="shared" si="4"/>
        <v>-8.2433061029133833E-3</v>
      </c>
      <c r="Q47" s="2">
        <f t="shared" si="5"/>
        <v>31312.900999999998</v>
      </c>
      <c r="R47">
        <f t="shared" si="6"/>
        <v>3.1874692415638098E-5</v>
      </c>
      <c r="AC47">
        <v>13</v>
      </c>
      <c r="AE47" t="s">
        <v>33</v>
      </c>
      <c r="AG47" t="s">
        <v>35</v>
      </c>
    </row>
    <row r="48" spans="1:33">
      <c r="A48" t="s">
        <v>43</v>
      </c>
      <c r="C48" s="11">
        <v>46332.631999999998</v>
      </c>
      <c r="E48">
        <f t="shared" si="0"/>
        <v>181.49622841827573</v>
      </c>
      <c r="F48">
        <f t="shared" si="1"/>
        <v>181.5</v>
      </c>
      <c r="G48">
        <f t="shared" si="7"/>
        <v>-9.2506457876879722E-3</v>
      </c>
      <c r="I48">
        <f t="shared" si="8"/>
        <v>-9.2506457876879722E-3</v>
      </c>
      <c r="O48">
        <f t="shared" si="4"/>
        <v>-8.2416078502328856E-3</v>
      </c>
      <c r="Q48" s="2">
        <f t="shared" si="5"/>
        <v>31314.131999999998</v>
      </c>
      <c r="R48">
        <f t="shared" si="6"/>
        <v>1.0181575592236154E-6</v>
      </c>
      <c r="AC48">
        <v>6</v>
      </c>
      <c r="AE48" t="s">
        <v>33</v>
      </c>
      <c r="AG48" t="s">
        <v>35</v>
      </c>
    </row>
    <row r="49" spans="1:33">
      <c r="A49" t="s">
        <v>43</v>
      </c>
      <c r="C49" s="11">
        <v>46342.434000000001</v>
      </c>
      <c r="E49">
        <f t="shared" si="0"/>
        <v>185.49260282513293</v>
      </c>
      <c r="F49">
        <f t="shared" si="1"/>
        <v>185.5</v>
      </c>
      <c r="G49">
        <f t="shared" si="7"/>
        <v>-1.8143221997888759E-2</v>
      </c>
      <c r="I49">
        <f t="shared" si="8"/>
        <v>-1.8143221997888759E-2</v>
      </c>
      <c r="O49">
        <f t="shared" si="4"/>
        <v>-8.2280218287889059E-3</v>
      </c>
      <c r="Q49" s="2">
        <f t="shared" si="5"/>
        <v>31323.934000000001</v>
      </c>
      <c r="R49">
        <f t="shared" si="6"/>
        <v>9.8311194393317755E-5</v>
      </c>
      <c r="AC49">
        <v>8</v>
      </c>
      <c r="AE49" t="s">
        <v>33</v>
      </c>
      <c r="AG49" t="s">
        <v>35</v>
      </c>
    </row>
    <row r="50" spans="1:33">
      <c r="A50" t="s">
        <v>44</v>
      </c>
      <c r="C50" s="11">
        <v>46412.337</v>
      </c>
      <c r="E50">
        <f t="shared" si="0"/>
        <v>213.99276199289858</v>
      </c>
      <c r="F50">
        <f t="shared" si="1"/>
        <v>214</v>
      </c>
      <c r="G50">
        <f t="shared" si="7"/>
        <v>-1.7752827538060956E-2</v>
      </c>
      <c r="I50">
        <f t="shared" si="8"/>
        <v>-1.7752827538060956E-2</v>
      </c>
      <c r="O50">
        <f t="shared" si="4"/>
        <v>-8.13122142600055E-3</v>
      </c>
      <c r="Q50" s="2">
        <f t="shared" si="5"/>
        <v>31393.837</v>
      </c>
      <c r="R50">
        <f t="shared" si="6"/>
        <v>9.2575304175638155E-5</v>
      </c>
      <c r="AC50">
        <v>5</v>
      </c>
      <c r="AE50" t="s">
        <v>33</v>
      </c>
      <c r="AG50" t="s">
        <v>35</v>
      </c>
    </row>
    <row r="51" spans="1:33">
      <c r="A51" t="s">
        <v>44</v>
      </c>
      <c r="C51" s="11">
        <v>46434.419000000002</v>
      </c>
      <c r="E51">
        <f t="shared" si="0"/>
        <v>222.9958164360938</v>
      </c>
      <c r="F51">
        <f t="shared" si="1"/>
        <v>223</v>
      </c>
      <c r="G51">
        <f t="shared" si="7"/>
        <v>-1.0261124014505185E-2</v>
      </c>
      <c r="I51">
        <f t="shared" si="8"/>
        <v>-1.0261124014505185E-2</v>
      </c>
      <c r="O51">
        <f t="shared" si="4"/>
        <v>-8.1006528777515952E-3</v>
      </c>
      <c r="Q51" s="2">
        <f t="shared" si="5"/>
        <v>31415.919000000002</v>
      </c>
      <c r="R51">
        <f t="shared" si="6"/>
        <v>4.6676355327453489E-6</v>
      </c>
      <c r="AC51">
        <v>11</v>
      </c>
      <c r="AE51" t="s">
        <v>33</v>
      </c>
      <c r="AG51" t="s">
        <v>35</v>
      </c>
    </row>
    <row r="52" spans="1:33">
      <c r="A52" t="s">
        <v>44</v>
      </c>
      <c r="C52" s="11">
        <v>46451.607000000004</v>
      </c>
      <c r="E52">
        <f t="shared" si="0"/>
        <v>230.00353764656577</v>
      </c>
      <c r="F52">
        <f t="shared" si="1"/>
        <v>230</v>
      </c>
      <c r="G52">
        <f t="shared" si="7"/>
        <v>8.6768676046631299E-3</v>
      </c>
      <c r="I52">
        <f t="shared" si="8"/>
        <v>8.6768676046631299E-3</v>
      </c>
      <c r="O52">
        <f t="shared" si="4"/>
        <v>-8.0768773402246311E-3</v>
      </c>
      <c r="Q52" s="2">
        <f t="shared" si="5"/>
        <v>31433.107000000004</v>
      </c>
      <c r="R52">
        <f t="shared" si="6"/>
        <v>2.8068796967835216E-4</v>
      </c>
      <c r="AC52">
        <v>6</v>
      </c>
      <c r="AE52" t="s">
        <v>33</v>
      </c>
      <c r="AG52" t="s">
        <v>35</v>
      </c>
    </row>
    <row r="53" spans="1:33">
      <c r="A53" t="s">
        <v>45</v>
      </c>
      <c r="C53" s="11">
        <v>46597.525000000001</v>
      </c>
      <c r="E53">
        <f t="shared" ref="E53:E84" si="9">+(C53-C$7)/C$8</f>
        <v>289.49578011744768</v>
      </c>
      <c r="F53">
        <f t="shared" ref="F53:F84" si="10">ROUND(2*E53,0)/2</f>
        <v>289.5</v>
      </c>
      <c r="G53">
        <f t="shared" si="7"/>
        <v>-1.0350203599955421E-2</v>
      </c>
      <c r="I53">
        <f t="shared" si="8"/>
        <v>-1.0350203599955421E-2</v>
      </c>
      <c r="O53">
        <f t="shared" ref="O53:O84" si="11">+C$11+C$12*$F53</f>
        <v>-7.8747852712454346E-3</v>
      </c>
      <c r="Q53" s="2">
        <f t="shared" ref="Q53:Q84" si="12">+C53-15018.5</f>
        <v>31579.025000000001</v>
      </c>
      <c r="R53">
        <f t="shared" ref="R53:R84" si="13">+(O53-G53)^2</f>
        <v>6.1276959021133419E-6</v>
      </c>
      <c r="AC53">
        <v>6</v>
      </c>
      <c r="AE53" t="s">
        <v>33</v>
      </c>
      <c r="AG53" t="s">
        <v>35</v>
      </c>
    </row>
    <row r="54" spans="1:33">
      <c r="A54" t="s">
        <v>45</v>
      </c>
      <c r="C54" s="11">
        <v>46613.47</v>
      </c>
      <c r="E54">
        <f t="shared" si="9"/>
        <v>295.99671767277471</v>
      </c>
      <c r="F54">
        <f t="shared" si="10"/>
        <v>296</v>
      </c>
      <c r="G54">
        <f t="shared" si="7"/>
        <v>-8.050639953580685E-3</v>
      </c>
      <c r="I54">
        <f t="shared" si="8"/>
        <v>-8.050639953580685E-3</v>
      </c>
      <c r="O54">
        <f t="shared" si="11"/>
        <v>-7.8527079863989664E-3</v>
      </c>
      <c r="Q54" s="2">
        <f t="shared" si="12"/>
        <v>31594.97</v>
      </c>
      <c r="R54">
        <f t="shared" si="13"/>
        <v>3.9177063632424905E-8</v>
      </c>
      <c r="AC54">
        <v>10</v>
      </c>
      <c r="AE54" t="s">
        <v>33</v>
      </c>
      <c r="AG54" t="s">
        <v>35</v>
      </c>
    </row>
    <row r="55" spans="1:33">
      <c r="A55" t="s">
        <v>45</v>
      </c>
      <c r="C55" s="11">
        <v>46624.508999999998</v>
      </c>
      <c r="E55">
        <f t="shared" si="9"/>
        <v>300.49742947416934</v>
      </c>
      <c r="F55">
        <f t="shared" si="10"/>
        <v>300.5</v>
      </c>
      <c r="G55">
        <f t="shared" si="7"/>
        <v>-6.3047881994862109E-3</v>
      </c>
      <c r="I55">
        <f t="shared" si="8"/>
        <v>-6.3047881994862109E-3</v>
      </c>
      <c r="O55">
        <f t="shared" si="11"/>
        <v>-7.837423712274489E-3</v>
      </c>
      <c r="Q55" s="2">
        <f t="shared" si="12"/>
        <v>31606.008999999998</v>
      </c>
      <c r="R55">
        <f t="shared" si="13"/>
        <v>2.3489716150597882E-6</v>
      </c>
      <c r="AC55">
        <v>13</v>
      </c>
      <c r="AE55" t="s">
        <v>33</v>
      </c>
      <c r="AG55" t="s">
        <v>35</v>
      </c>
    </row>
    <row r="56" spans="1:33">
      <c r="A56" t="s">
        <v>45</v>
      </c>
      <c r="C56" s="11">
        <v>46624.508999999998</v>
      </c>
      <c r="E56">
        <f t="shared" si="9"/>
        <v>300.49742947416934</v>
      </c>
      <c r="F56">
        <f t="shared" si="10"/>
        <v>300.5</v>
      </c>
      <c r="G56">
        <f t="shared" si="7"/>
        <v>-6.3047881994862109E-3</v>
      </c>
      <c r="I56">
        <f t="shared" si="8"/>
        <v>-6.3047881994862109E-3</v>
      </c>
      <c r="O56">
        <f t="shared" si="11"/>
        <v>-7.837423712274489E-3</v>
      </c>
      <c r="Q56" s="2">
        <f t="shared" si="12"/>
        <v>31606.008999999998</v>
      </c>
      <c r="R56">
        <f t="shared" si="13"/>
        <v>2.3489716150597882E-6</v>
      </c>
      <c r="AC56">
        <v>17</v>
      </c>
      <c r="AE56" t="s">
        <v>36</v>
      </c>
      <c r="AG56" t="s">
        <v>35</v>
      </c>
    </row>
    <row r="57" spans="1:33">
      <c r="A57" t="s">
        <v>46</v>
      </c>
      <c r="C57" s="11">
        <v>46651.481</v>
      </c>
      <c r="E57">
        <f t="shared" si="9"/>
        <v>311.49418630968478</v>
      </c>
      <c r="F57">
        <f t="shared" si="10"/>
        <v>311.5</v>
      </c>
      <c r="G57">
        <f t="shared" si="7"/>
        <v>-1.4259372786909807E-2</v>
      </c>
      <c r="I57">
        <f t="shared" si="8"/>
        <v>-1.4259372786909807E-2</v>
      </c>
      <c r="O57">
        <f t="shared" si="11"/>
        <v>-7.8000621533035452E-3</v>
      </c>
      <c r="Q57" s="2">
        <f t="shared" si="12"/>
        <v>31632.981</v>
      </c>
      <c r="R57">
        <f t="shared" si="13"/>
        <v>4.1722693861418935E-5</v>
      </c>
      <c r="AC57">
        <v>6</v>
      </c>
      <c r="AE57" t="s">
        <v>33</v>
      </c>
      <c r="AG57" t="s">
        <v>35</v>
      </c>
    </row>
    <row r="58" spans="1:33">
      <c r="A58" t="s">
        <v>46</v>
      </c>
      <c r="C58" s="11">
        <v>46678.466999999997</v>
      </c>
      <c r="E58">
        <f t="shared" si="9"/>
        <v>322.49665108660793</v>
      </c>
      <c r="F58">
        <f t="shared" si="10"/>
        <v>322.5</v>
      </c>
      <c r="G58">
        <f t="shared" si="7"/>
        <v>-8.2139573860331438E-3</v>
      </c>
      <c r="I58">
        <f t="shared" si="8"/>
        <v>-8.2139573860331438E-3</v>
      </c>
      <c r="O58">
        <f t="shared" si="11"/>
        <v>-7.7627005943326013E-3</v>
      </c>
      <c r="Q58" s="2">
        <f t="shared" si="12"/>
        <v>31659.966999999997</v>
      </c>
      <c r="R58">
        <f t="shared" si="13"/>
        <v>2.036326920558668E-7</v>
      </c>
      <c r="AC58">
        <v>6</v>
      </c>
      <c r="AE58" t="s">
        <v>33</v>
      </c>
      <c r="AG58" t="s">
        <v>35</v>
      </c>
    </row>
    <row r="59" spans="1:33">
      <c r="A59" t="s">
        <v>47</v>
      </c>
      <c r="C59" s="11">
        <v>46759.425999999999</v>
      </c>
      <c r="E59">
        <f t="shared" si="9"/>
        <v>355.50445312748263</v>
      </c>
      <c r="F59">
        <f t="shared" si="10"/>
        <v>355.5</v>
      </c>
      <c r="G59">
        <f t="shared" si="7"/>
        <v>1.0922288842266425E-2</v>
      </c>
      <c r="I59">
        <f t="shared" si="8"/>
        <v>1.0922288842266425E-2</v>
      </c>
      <c r="O59">
        <f t="shared" si="11"/>
        <v>-7.650615917419769E-3</v>
      </c>
      <c r="Q59" s="2">
        <f t="shared" si="12"/>
        <v>31740.925999999999</v>
      </c>
      <c r="R59">
        <f t="shared" si="13"/>
        <v>3.4495279121237409E-4</v>
      </c>
      <c r="AC59">
        <v>5</v>
      </c>
      <c r="AE59" t="s">
        <v>33</v>
      </c>
      <c r="AG59" t="s">
        <v>35</v>
      </c>
    </row>
    <row r="60" spans="1:33">
      <c r="A60" t="s">
        <v>47</v>
      </c>
      <c r="C60" s="11">
        <v>46760.633000000002</v>
      </c>
      <c r="E60">
        <f t="shared" si="9"/>
        <v>355.99655921900307</v>
      </c>
      <c r="F60">
        <f t="shared" si="10"/>
        <v>356</v>
      </c>
      <c r="G60">
        <f t="shared" si="7"/>
        <v>-8.4392831849982031E-3</v>
      </c>
      <c r="I60">
        <f t="shared" si="8"/>
        <v>-8.4392831849982031E-3</v>
      </c>
      <c r="O60">
        <f t="shared" si="11"/>
        <v>-7.6489176647392713E-3</v>
      </c>
      <c r="Q60" s="2">
        <f t="shared" si="12"/>
        <v>31742.133000000002</v>
      </c>
      <c r="R60">
        <f t="shared" si="13"/>
        <v>6.2467765561417191E-7</v>
      </c>
      <c r="AC60">
        <v>5</v>
      </c>
      <c r="AE60" t="s">
        <v>33</v>
      </c>
      <c r="AG60" t="s">
        <v>35</v>
      </c>
    </row>
    <row r="61" spans="1:33">
      <c r="A61" t="s">
        <v>48</v>
      </c>
      <c r="C61" s="11">
        <v>46863.648999999998</v>
      </c>
      <c r="E61">
        <f t="shared" si="9"/>
        <v>397.99722295055244</v>
      </c>
      <c r="F61">
        <f t="shared" si="10"/>
        <v>398</v>
      </c>
      <c r="G61">
        <f t="shared" si="7"/>
        <v>-6.81133344914997E-3</v>
      </c>
      <c r="I61">
        <f t="shared" si="8"/>
        <v>-6.81133344914997E-3</v>
      </c>
      <c r="O61">
        <f t="shared" si="11"/>
        <v>-7.506264439577485E-3</v>
      </c>
      <c r="Q61" s="2">
        <f t="shared" si="12"/>
        <v>31845.148999999998</v>
      </c>
      <c r="R61">
        <f t="shared" si="13"/>
        <v>4.8292908145656696E-7</v>
      </c>
      <c r="AC61">
        <v>6</v>
      </c>
      <c r="AE61" t="s">
        <v>33</v>
      </c>
      <c r="AG61" t="s">
        <v>35</v>
      </c>
    </row>
    <row r="62" spans="1:33">
      <c r="A62" t="s">
        <v>48</v>
      </c>
      <c r="C62" s="11">
        <v>46917.605000000003</v>
      </c>
      <c r="E62">
        <f t="shared" si="9"/>
        <v>419.9956291427925</v>
      </c>
      <c r="F62">
        <f t="shared" si="10"/>
        <v>420</v>
      </c>
      <c r="G62">
        <f t="shared" si="7"/>
        <v>-1.0720502628828399E-2</v>
      </c>
      <c r="I62">
        <f t="shared" si="8"/>
        <v>-1.0720502628828399E-2</v>
      </c>
      <c r="O62">
        <f t="shared" si="11"/>
        <v>-7.4315413216355965E-3</v>
      </c>
      <c r="Q62" s="2">
        <f t="shared" si="12"/>
        <v>31899.105000000003</v>
      </c>
      <c r="R62">
        <f t="shared" si="13"/>
        <v>1.0817266480211388E-5</v>
      </c>
      <c r="AC62">
        <v>8</v>
      </c>
      <c r="AE62" t="s">
        <v>33</v>
      </c>
      <c r="AG62" t="s">
        <v>35</v>
      </c>
    </row>
    <row r="63" spans="1:33">
      <c r="A63" t="s">
        <v>39</v>
      </c>
      <c r="C63" s="11">
        <v>46938.446000000004</v>
      </c>
      <c r="E63">
        <f t="shared" si="9"/>
        <v>428.49271535104435</v>
      </c>
      <c r="F63">
        <f t="shared" si="10"/>
        <v>428.5</v>
      </c>
      <c r="G63">
        <f t="shared" si="7"/>
        <v>-1.7867227092210669E-2</v>
      </c>
      <c r="I63">
        <f t="shared" si="8"/>
        <v>-1.7867227092210669E-2</v>
      </c>
      <c r="O63">
        <f t="shared" si="11"/>
        <v>-7.4026710260671393E-3</v>
      </c>
      <c r="Q63" s="2">
        <f t="shared" si="12"/>
        <v>31919.946000000004</v>
      </c>
      <c r="R63">
        <f t="shared" si="13"/>
        <v>1.0950693366146134E-4</v>
      </c>
      <c r="AC63">
        <v>7</v>
      </c>
      <c r="AE63" t="s">
        <v>33</v>
      </c>
      <c r="AG63" t="s">
        <v>35</v>
      </c>
    </row>
    <row r="64" spans="1:33">
      <c r="A64" t="s">
        <v>49</v>
      </c>
      <c r="C64" s="11">
        <v>47030.43</v>
      </c>
      <c r="E64">
        <f t="shared" si="9"/>
        <v>465.99552125190297</v>
      </c>
      <c r="F64">
        <f t="shared" si="10"/>
        <v>466</v>
      </c>
      <c r="G64">
        <f t="shared" si="7"/>
        <v>-1.0985129112668801E-2</v>
      </c>
      <c r="I64">
        <f t="shared" si="8"/>
        <v>-1.0985129112668801E-2</v>
      </c>
      <c r="O64">
        <f t="shared" si="11"/>
        <v>-7.2753020750298304E-3</v>
      </c>
      <c r="Q64" s="2">
        <f t="shared" si="12"/>
        <v>32011.93</v>
      </c>
      <c r="R64">
        <f t="shared" si="13"/>
        <v>1.376281664919714E-5</v>
      </c>
      <c r="AC64">
        <v>8</v>
      </c>
      <c r="AE64" t="s">
        <v>33</v>
      </c>
      <c r="AG64" t="s">
        <v>35</v>
      </c>
    </row>
    <row r="65" spans="1:33">
      <c r="A65" t="s">
        <v>50</v>
      </c>
      <c r="C65" s="11">
        <v>47078.273999999998</v>
      </c>
      <c r="E65">
        <f t="shared" si="9"/>
        <v>485.50200330878943</v>
      </c>
      <c r="F65">
        <f t="shared" si="10"/>
        <v>485.5</v>
      </c>
      <c r="G65">
        <f t="shared" si="7"/>
        <v>4.913561831926927E-3</v>
      </c>
      <c r="I65">
        <f t="shared" si="8"/>
        <v>4.913561831926927E-3</v>
      </c>
      <c r="O65">
        <f t="shared" si="11"/>
        <v>-7.2090702204904294E-3</v>
      </c>
      <c r="Q65" s="2">
        <f t="shared" si="12"/>
        <v>32059.773999999998</v>
      </c>
      <c r="R65">
        <f t="shared" si="13"/>
        <v>1.4695820787829665E-4</v>
      </c>
      <c r="AC65">
        <v>6</v>
      </c>
      <c r="AE65" t="s">
        <v>33</v>
      </c>
      <c r="AG65" t="s">
        <v>35</v>
      </c>
    </row>
    <row r="66" spans="1:33">
      <c r="A66" t="s">
        <v>51</v>
      </c>
      <c r="C66" s="11">
        <v>47170.243999999999</v>
      </c>
      <c r="E66">
        <f t="shared" si="9"/>
        <v>522.99910126824034</v>
      </c>
      <c r="F66">
        <f t="shared" si="10"/>
        <v>523</v>
      </c>
      <c r="G66">
        <f t="shared" si="7"/>
        <v>-2.2043401841074228E-3</v>
      </c>
      <c r="I66">
        <f t="shared" si="8"/>
        <v>-2.2043401841074228E-3</v>
      </c>
      <c r="O66">
        <f t="shared" si="11"/>
        <v>-7.0817012694531197E-3</v>
      </c>
      <c r="Q66" s="2">
        <f t="shared" si="12"/>
        <v>32151.743999999999</v>
      </c>
      <c r="R66">
        <f t="shared" si="13"/>
        <v>2.3788651156844553E-5</v>
      </c>
      <c r="AC66">
        <v>6</v>
      </c>
      <c r="AE66" t="s">
        <v>33</v>
      </c>
      <c r="AG66" t="s">
        <v>35</v>
      </c>
    </row>
    <row r="67" spans="1:33">
      <c r="A67" t="s">
        <v>52</v>
      </c>
      <c r="C67" s="11">
        <v>47296.56</v>
      </c>
      <c r="E67">
        <f t="shared" si="9"/>
        <v>574.49941034561232</v>
      </c>
      <c r="F67">
        <f t="shared" si="10"/>
        <v>574.5</v>
      </c>
      <c r="G67">
        <f t="shared" si="7"/>
        <v>-1.4462589606409892E-3</v>
      </c>
      <c r="I67">
        <f t="shared" si="8"/>
        <v>-1.4462589606409892E-3</v>
      </c>
      <c r="O67">
        <f t="shared" si="11"/>
        <v>-6.9067812433618817E-3</v>
      </c>
      <c r="Q67" s="2">
        <f t="shared" si="12"/>
        <v>32278.059999999998</v>
      </c>
      <c r="R67">
        <f t="shared" si="13"/>
        <v>2.9817303600091386E-5</v>
      </c>
      <c r="AC67">
        <v>6</v>
      </c>
      <c r="AE67" t="s">
        <v>33</v>
      </c>
      <c r="AG67" t="s">
        <v>35</v>
      </c>
    </row>
    <row r="68" spans="1:33">
      <c r="A68" t="s">
        <v>53</v>
      </c>
      <c r="C68" s="11">
        <v>47350.504999999997</v>
      </c>
      <c r="E68">
        <f t="shared" si="9"/>
        <v>596.49333172674255</v>
      </c>
      <c r="F68">
        <f t="shared" si="10"/>
        <v>596.5</v>
      </c>
      <c r="G68">
        <f t="shared" ref="G68:G94" si="14">+C68-(C$7+F68*C$8)</f>
        <v>-1.6355428146198392E-2</v>
      </c>
      <c r="I68">
        <f t="shared" ref="I68:I93" si="15">+G68</f>
        <v>-1.6355428146198392E-2</v>
      </c>
      <c r="O68">
        <f t="shared" si="11"/>
        <v>-6.8320581254199932E-3</v>
      </c>
      <c r="Q68" s="2">
        <f t="shared" si="12"/>
        <v>32332.004999999997</v>
      </c>
      <c r="R68">
        <f t="shared" si="13"/>
        <v>9.069457655266078E-5</v>
      </c>
      <c r="AC68">
        <v>4</v>
      </c>
      <c r="AE68" t="s">
        <v>33</v>
      </c>
      <c r="AG68" t="s">
        <v>35</v>
      </c>
    </row>
    <row r="69" spans="1:33">
      <c r="A69" t="s">
        <v>54</v>
      </c>
      <c r="C69" s="11">
        <v>47458.432999999997</v>
      </c>
      <c r="E69">
        <f t="shared" si="9"/>
        <v>640.4966674728289</v>
      </c>
      <c r="F69">
        <f t="shared" si="10"/>
        <v>640.5</v>
      </c>
      <c r="G69">
        <f t="shared" si="14"/>
        <v>-8.1737665241234936E-3</v>
      </c>
      <c r="I69">
        <f t="shared" si="15"/>
        <v>-8.1737665241234936E-3</v>
      </c>
      <c r="O69">
        <f t="shared" si="11"/>
        <v>-6.682611889536217E-3</v>
      </c>
      <c r="Q69" s="2">
        <f t="shared" si="12"/>
        <v>32439.932999999997</v>
      </c>
      <c r="R69">
        <f t="shared" si="13"/>
        <v>2.2235421442511143E-6</v>
      </c>
      <c r="AC69">
        <v>10</v>
      </c>
      <c r="AE69" t="s">
        <v>33</v>
      </c>
      <c r="AG69" t="s">
        <v>35</v>
      </c>
    </row>
    <row r="70" spans="1:33">
      <c r="A70" t="s">
        <v>55</v>
      </c>
      <c r="C70" s="11">
        <v>47555.315999999999</v>
      </c>
      <c r="E70">
        <f t="shared" si="9"/>
        <v>679.99684515691604</v>
      </c>
      <c r="F70">
        <f t="shared" si="10"/>
        <v>680</v>
      </c>
      <c r="G70">
        <f t="shared" si="14"/>
        <v>-7.7379566500894725E-3</v>
      </c>
      <c r="I70">
        <f t="shared" si="15"/>
        <v>-7.7379566500894725E-3</v>
      </c>
      <c r="O70">
        <f t="shared" si="11"/>
        <v>-6.5484499277769174E-3</v>
      </c>
      <c r="Q70" s="2">
        <f t="shared" si="12"/>
        <v>32536.815999999999</v>
      </c>
      <c r="R70">
        <f t="shared" si="13"/>
        <v>1.4149262424267582E-6</v>
      </c>
      <c r="AC70">
        <v>6</v>
      </c>
      <c r="AE70" t="s">
        <v>33</v>
      </c>
      <c r="AG70" t="s">
        <v>35</v>
      </c>
    </row>
    <row r="71" spans="1:33">
      <c r="A71" t="s">
        <v>56</v>
      </c>
      <c r="C71" s="11">
        <v>47713.525000000001</v>
      </c>
      <c r="E71">
        <f t="shared" si="9"/>
        <v>744.50025247524582</v>
      </c>
      <c r="F71">
        <f t="shared" si="10"/>
        <v>744.5</v>
      </c>
      <c r="G71">
        <f t="shared" si="14"/>
        <v>6.1925187765154988E-4</v>
      </c>
      <c r="I71">
        <f t="shared" si="15"/>
        <v>6.1925187765154988E-4</v>
      </c>
      <c r="O71">
        <f t="shared" si="11"/>
        <v>-6.3293753319927449E-3</v>
      </c>
      <c r="Q71" s="2">
        <f t="shared" si="12"/>
        <v>32695.025000000001</v>
      </c>
      <c r="R71">
        <f t="shared" si="13"/>
        <v>4.8283420098609056E-5</v>
      </c>
      <c r="AC71">
        <v>5</v>
      </c>
      <c r="AE71" t="s">
        <v>33</v>
      </c>
      <c r="AG71" t="s">
        <v>35</v>
      </c>
    </row>
    <row r="72" spans="1:33">
      <c r="A72" t="s">
        <v>57</v>
      </c>
      <c r="C72" s="11">
        <v>47826.343000000001</v>
      </c>
      <c r="E72">
        <f t="shared" si="9"/>
        <v>790.49729061365247</v>
      </c>
      <c r="F72">
        <f t="shared" si="10"/>
        <v>790.5</v>
      </c>
      <c r="G72">
        <f t="shared" si="14"/>
        <v>-6.6453746039769612E-3</v>
      </c>
      <c r="I72">
        <f t="shared" si="15"/>
        <v>-6.6453746039769612E-3</v>
      </c>
      <c r="O72">
        <f t="shared" si="11"/>
        <v>-6.1731360853869788E-3</v>
      </c>
      <c r="Q72" s="2">
        <f t="shared" si="12"/>
        <v>32807.843000000001</v>
      </c>
      <c r="R72">
        <f t="shared" si="13"/>
        <v>2.2300921844006118E-7</v>
      </c>
      <c r="AC72">
        <v>6</v>
      </c>
      <c r="AE72" t="s">
        <v>33</v>
      </c>
      <c r="AG72" t="s">
        <v>35</v>
      </c>
    </row>
    <row r="73" spans="1:33">
      <c r="A73" t="s">
        <v>58</v>
      </c>
      <c r="C73" s="11">
        <v>47940.394999999997</v>
      </c>
      <c r="E73">
        <f t="shared" si="9"/>
        <v>836.99744301629562</v>
      </c>
      <c r="F73">
        <f t="shared" si="10"/>
        <v>837</v>
      </c>
      <c r="G73">
        <f t="shared" si="14"/>
        <v>-6.2715731110074557E-3</v>
      </c>
      <c r="I73">
        <f t="shared" si="15"/>
        <v>-6.2715731110074557E-3</v>
      </c>
      <c r="O73">
        <f t="shared" si="11"/>
        <v>-6.0151985861007151E-3</v>
      </c>
      <c r="Q73" s="2">
        <f t="shared" si="12"/>
        <v>32921.894999999997</v>
      </c>
      <c r="R73">
        <f t="shared" si="13"/>
        <v>6.5727897021156979E-8</v>
      </c>
      <c r="AC73">
        <v>6</v>
      </c>
      <c r="AE73" t="s">
        <v>33</v>
      </c>
      <c r="AG73" t="s">
        <v>35</v>
      </c>
    </row>
    <row r="74" spans="1:33">
      <c r="A74" t="s">
        <v>59</v>
      </c>
      <c r="C74" s="11">
        <v>48147.648000000001</v>
      </c>
      <c r="E74">
        <f t="shared" si="9"/>
        <v>921.49658451232847</v>
      </c>
      <c r="F74">
        <f t="shared" si="10"/>
        <v>921.5</v>
      </c>
      <c r="G74">
        <f t="shared" si="14"/>
        <v>-8.3772456564474851E-3</v>
      </c>
      <c r="I74">
        <f t="shared" si="15"/>
        <v>-8.3772456564474851E-3</v>
      </c>
      <c r="O74">
        <f t="shared" si="11"/>
        <v>-5.7281938830966439E-3</v>
      </c>
      <c r="Q74" s="2">
        <f t="shared" si="12"/>
        <v>33129.148000000001</v>
      </c>
      <c r="R74">
        <f t="shared" si="13"/>
        <v>7.0174752978932367E-6</v>
      </c>
      <c r="AC74">
        <v>4</v>
      </c>
      <c r="AE74" t="s">
        <v>33</v>
      </c>
      <c r="AG74" t="s">
        <v>35</v>
      </c>
    </row>
    <row r="75" spans="1:33">
      <c r="A75" t="s">
        <v>60</v>
      </c>
      <c r="C75" s="11">
        <v>48346.317999999999</v>
      </c>
      <c r="D75">
        <v>5.0000000000000001E-3</v>
      </c>
      <c r="E75">
        <f t="shared" si="9"/>
        <v>1002.4963502142308</v>
      </c>
      <c r="F75">
        <f t="shared" si="10"/>
        <v>1002.5</v>
      </c>
      <c r="G75">
        <f t="shared" si="14"/>
        <v>-8.9519140237825923E-3</v>
      </c>
      <c r="I75">
        <f t="shared" si="15"/>
        <v>-8.9519140237825923E-3</v>
      </c>
      <c r="O75">
        <f t="shared" si="11"/>
        <v>-5.4530769488560556E-3</v>
      </c>
      <c r="Q75" s="2">
        <f t="shared" si="12"/>
        <v>33327.817999999999</v>
      </c>
      <c r="R75">
        <f t="shared" si="13"/>
        <v>1.2241860876880484E-5</v>
      </c>
      <c r="AC75">
        <v>5</v>
      </c>
      <c r="AE75" t="s">
        <v>33</v>
      </c>
      <c r="AG75" t="s">
        <v>35</v>
      </c>
    </row>
    <row r="76" spans="1:33">
      <c r="A76" t="s">
        <v>61</v>
      </c>
      <c r="C76" s="11">
        <v>48390.46</v>
      </c>
      <c r="D76">
        <v>3.0000000000000001E-3</v>
      </c>
      <c r="E76">
        <f t="shared" si="9"/>
        <v>1020.4934894784045</v>
      </c>
      <c r="F76">
        <f t="shared" si="10"/>
        <v>1020.5</v>
      </c>
      <c r="G76">
        <f t="shared" si="14"/>
        <v>-1.5968506995704956E-2</v>
      </c>
      <c r="I76">
        <f t="shared" si="15"/>
        <v>-1.5968506995704956E-2</v>
      </c>
      <c r="O76">
        <f t="shared" si="11"/>
        <v>-5.3919398523581468E-3</v>
      </c>
      <c r="Q76" s="2">
        <f t="shared" si="12"/>
        <v>33371.96</v>
      </c>
      <c r="R76">
        <f t="shared" si="13"/>
        <v>1.1186377253772327E-4</v>
      </c>
      <c r="AC76">
        <v>7</v>
      </c>
      <c r="AE76" t="s">
        <v>33</v>
      </c>
      <c r="AG76" t="s">
        <v>35</v>
      </c>
    </row>
    <row r="77" spans="1:33">
      <c r="A77" t="s">
        <v>62</v>
      </c>
      <c r="C77" s="11">
        <v>48606.303</v>
      </c>
      <c r="D77">
        <v>3.0000000000000001E-3</v>
      </c>
      <c r="E77">
        <f t="shared" si="9"/>
        <v>1108.4948607392689</v>
      </c>
      <c r="F77">
        <f t="shared" si="10"/>
        <v>1108.5</v>
      </c>
      <c r="G77">
        <f t="shared" si="14"/>
        <v>-1.2605183736013714E-2</v>
      </c>
      <c r="I77">
        <f t="shared" si="15"/>
        <v>-1.2605183736013714E-2</v>
      </c>
      <c r="O77">
        <f t="shared" si="11"/>
        <v>-5.0930473805905936E-3</v>
      </c>
      <c r="Q77" s="2">
        <f t="shared" si="12"/>
        <v>33587.803</v>
      </c>
      <c r="R77">
        <f t="shared" si="13"/>
        <v>5.6432192622469764E-5</v>
      </c>
      <c r="AC77">
        <v>10</v>
      </c>
      <c r="AE77" t="s">
        <v>33</v>
      </c>
      <c r="AG77" t="s">
        <v>35</v>
      </c>
    </row>
    <row r="78" spans="1:33">
      <c r="A78" t="s">
        <v>63</v>
      </c>
      <c r="C78" s="11">
        <v>48683.567999999999</v>
      </c>
      <c r="D78">
        <v>3.0000000000000001E-3</v>
      </c>
      <c r="E78">
        <f t="shared" si="9"/>
        <v>1139.9965816682338</v>
      </c>
      <c r="F78">
        <f t="shared" si="10"/>
        <v>1140</v>
      </c>
      <c r="G78">
        <f t="shared" si="14"/>
        <v>-8.3842214371543378E-3</v>
      </c>
      <c r="I78">
        <f t="shared" si="15"/>
        <v>-8.3842214371543378E-3</v>
      </c>
      <c r="O78">
        <f t="shared" si="11"/>
        <v>-4.9860574617192534E-3</v>
      </c>
      <c r="Q78" s="2">
        <f t="shared" si="12"/>
        <v>33665.067999999999</v>
      </c>
      <c r="R78">
        <f t="shared" si="13"/>
        <v>1.1547518403944776E-5</v>
      </c>
      <c r="AC78">
        <v>6</v>
      </c>
      <c r="AE78" t="s">
        <v>33</v>
      </c>
      <c r="AG78" t="s">
        <v>35</v>
      </c>
    </row>
    <row r="79" spans="1:33">
      <c r="A79" t="s">
        <v>64</v>
      </c>
      <c r="C79" s="11">
        <v>48780.455999999998</v>
      </c>
      <c r="D79">
        <v>6.0000000000000001E-3</v>
      </c>
      <c r="E79">
        <f t="shared" si="9"/>
        <v>1179.4987979028235</v>
      </c>
      <c r="F79">
        <f t="shared" si="10"/>
        <v>1179.5</v>
      </c>
      <c r="G79">
        <f t="shared" si="14"/>
        <v>-2.9484115657396615E-3</v>
      </c>
      <c r="I79">
        <f t="shared" si="15"/>
        <v>-2.9484115657396615E-3</v>
      </c>
      <c r="O79">
        <f t="shared" si="11"/>
        <v>-4.8518954999599547E-3</v>
      </c>
      <c r="Q79" s="2">
        <f t="shared" si="12"/>
        <v>33761.955999999998</v>
      </c>
      <c r="R79">
        <f t="shared" si="13"/>
        <v>3.6232510878347656E-6</v>
      </c>
      <c r="AC79">
        <v>6</v>
      </c>
      <c r="AE79" t="s">
        <v>33</v>
      </c>
      <c r="AG79" t="s">
        <v>35</v>
      </c>
    </row>
    <row r="80" spans="1:33">
      <c r="A80" t="s">
        <v>65</v>
      </c>
      <c r="C80" s="11">
        <v>49041.659</v>
      </c>
      <c r="D80">
        <v>4.0000000000000001E-3</v>
      </c>
      <c r="E80">
        <f t="shared" si="9"/>
        <v>1285.9938993304888</v>
      </c>
      <c r="F80">
        <f t="shared" si="10"/>
        <v>1286</v>
      </c>
      <c r="G80">
        <f t="shared" si="14"/>
        <v>-1.4963253306632396E-2</v>
      </c>
      <c r="I80">
        <f t="shared" si="15"/>
        <v>-1.4963253306632396E-2</v>
      </c>
      <c r="O80">
        <f t="shared" si="11"/>
        <v>-4.4901676790139958E-3</v>
      </c>
      <c r="Q80" s="2">
        <f t="shared" si="12"/>
        <v>34023.159</v>
      </c>
      <c r="R80">
        <f t="shared" si="13"/>
        <v>1.0968552256342709E-4</v>
      </c>
      <c r="AC80">
        <v>6</v>
      </c>
      <c r="AE80" t="s">
        <v>33</v>
      </c>
      <c r="AG80" t="s">
        <v>35</v>
      </c>
    </row>
    <row r="81" spans="1:33">
      <c r="A81" t="s">
        <v>66</v>
      </c>
      <c r="C81" s="11">
        <v>49176.571000000004</v>
      </c>
      <c r="D81">
        <v>3.0000000000000001E-3</v>
      </c>
      <c r="E81">
        <f t="shared" si="9"/>
        <v>1340.9988844332997</v>
      </c>
      <c r="F81">
        <f t="shared" si="10"/>
        <v>1341</v>
      </c>
      <c r="G81">
        <f t="shared" si="14"/>
        <v>-2.7361762622604147E-3</v>
      </c>
      <c r="I81">
        <f t="shared" si="15"/>
        <v>-2.7361762622604147E-3</v>
      </c>
      <c r="O81">
        <f t="shared" si="11"/>
        <v>-4.303359884159275E-3</v>
      </c>
      <c r="Q81" s="2">
        <f t="shared" si="12"/>
        <v>34158.071000000004</v>
      </c>
      <c r="R81">
        <f t="shared" si="13"/>
        <v>2.4560645047480301E-6</v>
      </c>
      <c r="AC81">
        <v>6</v>
      </c>
      <c r="AE81" t="s">
        <v>33</v>
      </c>
      <c r="AG81" t="s">
        <v>35</v>
      </c>
    </row>
    <row r="82" spans="1:33">
      <c r="A82" t="s">
        <v>67</v>
      </c>
      <c r="C82" s="11">
        <v>49474.557999999997</v>
      </c>
      <c r="E82">
        <f t="shared" si="9"/>
        <v>1462.4911942043395</v>
      </c>
      <c r="F82">
        <f t="shared" si="10"/>
        <v>1462.5</v>
      </c>
      <c r="G82">
        <f t="shared" si="14"/>
        <v>-2.1598178820568137E-2</v>
      </c>
      <c r="I82">
        <f t="shared" si="15"/>
        <v>-2.1598178820568137E-2</v>
      </c>
      <c r="O82">
        <f t="shared" si="11"/>
        <v>-3.8906844827983926E-3</v>
      </c>
      <c r="Q82" s="2">
        <f t="shared" si="12"/>
        <v>34456.057999999997</v>
      </c>
      <c r="R82">
        <f t="shared" si="13"/>
        <v>3.1355535572214751E-4</v>
      </c>
      <c r="AC82">
        <v>8</v>
      </c>
      <c r="AE82" t="s">
        <v>33</v>
      </c>
      <c r="AG82" t="s">
        <v>35</v>
      </c>
    </row>
    <row r="83" spans="1:33">
      <c r="A83" t="s">
        <v>68</v>
      </c>
      <c r="C83" s="11">
        <v>49604.561000000002</v>
      </c>
      <c r="D83">
        <v>5.0000000000000001E-3</v>
      </c>
      <c r="E83">
        <f t="shared" si="9"/>
        <v>1515.4947304229172</v>
      </c>
      <c r="F83">
        <f t="shared" si="10"/>
        <v>1515.5</v>
      </c>
      <c r="G83">
        <f t="shared" si="14"/>
        <v>-1.2924813672725577E-2</v>
      </c>
      <c r="I83">
        <f t="shared" si="15"/>
        <v>-1.2924813672725577E-2</v>
      </c>
      <c r="O83">
        <f t="shared" si="11"/>
        <v>-3.7106696986656616E-3</v>
      </c>
      <c r="Q83" s="2">
        <f t="shared" si="12"/>
        <v>34586.061000000002</v>
      </c>
      <c r="R83">
        <f t="shared" si="13"/>
        <v>8.490044917470465E-5</v>
      </c>
      <c r="AC83">
        <v>7</v>
      </c>
      <c r="AE83" t="s">
        <v>33</v>
      </c>
      <c r="AG83" t="s">
        <v>35</v>
      </c>
    </row>
    <row r="84" spans="1:33">
      <c r="A84" t="s">
        <v>69</v>
      </c>
      <c r="C84" s="11">
        <v>49777.487999999998</v>
      </c>
      <c r="D84">
        <v>3.0000000000000001E-3</v>
      </c>
      <c r="E84">
        <f t="shared" si="9"/>
        <v>1585.9988150030383</v>
      </c>
      <c r="F84">
        <f t="shared" si="10"/>
        <v>1586</v>
      </c>
      <c r="G84">
        <f t="shared" si="14"/>
        <v>-2.9064694754197262E-3</v>
      </c>
      <c r="I84">
        <f t="shared" si="15"/>
        <v>-2.9064694754197262E-3</v>
      </c>
      <c r="O84">
        <f t="shared" si="11"/>
        <v>-3.4712160707155194E-3</v>
      </c>
      <c r="Q84" s="2">
        <f t="shared" si="12"/>
        <v>34758.987999999998</v>
      </c>
      <c r="R84">
        <f t="shared" si="13"/>
        <v>3.1893871689819043E-7</v>
      </c>
      <c r="AC84">
        <v>6</v>
      </c>
      <c r="AE84" t="s">
        <v>33</v>
      </c>
      <c r="AG84" t="s">
        <v>35</v>
      </c>
    </row>
    <row r="85" spans="1:33">
      <c r="A85" t="s">
        <v>70</v>
      </c>
      <c r="C85" s="11">
        <v>49842.487000000001</v>
      </c>
      <c r="D85">
        <v>4.0000000000000001E-3</v>
      </c>
      <c r="E85">
        <f t="shared" ref="E85:E94" si="16">+(C85-C$7)/C$8</f>
        <v>1612.499563837076</v>
      </c>
      <c r="F85">
        <f t="shared" ref="F85:F94" si="17">ROUND(2*E85,0)/2</f>
        <v>1612.5</v>
      </c>
      <c r="G85">
        <f t="shared" si="14"/>
        <v>-1.0697869001887739E-3</v>
      </c>
      <c r="I85">
        <f t="shared" si="15"/>
        <v>-1.0697869001887739E-3</v>
      </c>
      <c r="O85">
        <f t="shared" ref="O85:O94" si="18">+C$11+C$12*$F85</f>
        <v>-3.3812086786491544E-3</v>
      </c>
      <c r="Q85" s="2">
        <f t="shared" ref="Q85:Q94" si="19">+C85-15018.5</f>
        <v>34823.987000000001</v>
      </c>
      <c r="R85">
        <f t="shared" ref="R85:R94" si="20">+(O85-G85)^2</f>
        <v>5.3426706379409484E-6</v>
      </c>
      <c r="AC85">
        <v>5</v>
      </c>
      <c r="AE85" t="s">
        <v>33</v>
      </c>
      <c r="AG85" t="s">
        <v>35</v>
      </c>
    </row>
    <row r="86" spans="1:33">
      <c r="A86" t="s">
        <v>71</v>
      </c>
      <c r="C86" s="11">
        <v>49983.514999999999</v>
      </c>
      <c r="D86">
        <v>5.0000000000000001E-3</v>
      </c>
      <c r="E86">
        <f t="shared" si="16"/>
        <v>1669.9981039156378</v>
      </c>
      <c r="F86">
        <f t="shared" si="17"/>
        <v>1670</v>
      </c>
      <c r="G86">
        <f t="shared" si="14"/>
        <v>-4.6505700011039153E-3</v>
      </c>
      <c r="I86">
        <f t="shared" si="15"/>
        <v>-4.6505700011039153E-3</v>
      </c>
      <c r="O86">
        <f t="shared" si="18"/>
        <v>-3.1859096203919459E-3</v>
      </c>
      <c r="Q86" s="2">
        <f t="shared" si="19"/>
        <v>34965.014999999999</v>
      </c>
      <c r="R86">
        <f t="shared" si="20"/>
        <v>2.1452300308273311E-6</v>
      </c>
      <c r="AC86">
        <v>6</v>
      </c>
      <c r="AE86" t="s">
        <v>33</v>
      </c>
      <c r="AG86" t="s">
        <v>35</v>
      </c>
    </row>
    <row r="87" spans="1:33">
      <c r="A87" t="s">
        <v>72</v>
      </c>
      <c r="C87" s="11">
        <v>50157.658000000003</v>
      </c>
      <c r="D87">
        <v>3.0000000000000001E-3</v>
      </c>
      <c r="E87">
        <f t="shared" si="16"/>
        <v>1740.9979639781877</v>
      </c>
      <c r="F87">
        <f t="shared" si="17"/>
        <v>1741</v>
      </c>
      <c r="G87">
        <f t="shared" si="14"/>
        <v>-4.9937978183152154E-3</v>
      </c>
      <c r="I87">
        <f t="shared" si="15"/>
        <v>-4.9937978183152154E-3</v>
      </c>
      <c r="O87">
        <f t="shared" si="18"/>
        <v>-2.944757739761307E-3</v>
      </c>
      <c r="Q87" s="2">
        <f t="shared" si="19"/>
        <v>35139.158000000003</v>
      </c>
      <c r="R87">
        <f t="shared" si="20"/>
        <v>4.1985652435202071E-6</v>
      </c>
      <c r="AC87">
        <v>5</v>
      </c>
      <c r="AE87" t="s">
        <v>33</v>
      </c>
      <c r="AG87" t="s">
        <v>35</v>
      </c>
    </row>
    <row r="88" spans="1:33">
      <c r="A88" t="s">
        <v>73</v>
      </c>
      <c r="C88" s="11">
        <v>50210.389000000003</v>
      </c>
      <c r="D88">
        <v>2E-3</v>
      </c>
      <c r="E88">
        <f t="shared" si="16"/>
        <v>1762.4969252970936</v>
      </c>
      <c r="F88">
        <f t="shared" si="17"/>
        <v>1762.5</v>
      </c>
      <c r="G88">
        <f t="shared" si="14"/>
        <v>-7.541394981672056E-3</v>
      </c>
      <c r="I88">
        <f t="shared" si="15"/>
        <v>-7.541394981672056E-3</v>
      </c>
      <c r="O88">
        <f t="shared" si="18"/>
        <v>-2.8717328744999162E-3</v>
      </c>
      <c r="Q88" s="2">
        <f t="shared" si="19"/>
        <v>35191.889000000003</v>
      </c>
      <c r="R88">
        <f t="shared" si="20"/>
        <v>2.180574419515935E-5</v>
      </c>
      <c r="AC88">
        <v>5</v>
      </c>
      <c r="AE88" t="s">
        <v>33</v>
      </c>
      <c r="AG88" t="s">
        <v>35</v>
      </c>
    </row>
    <row r="89" spans="1:33">
      <c r="A89" t="s">
        <v>73</v>
      </c>
      <c r="C89" s="11">
        <v>50210.389000000003</v>
      </c>
      <c r="D89">
        <v>2E-3</v>
      </c>
      <c r="E89">
        <f t="shared" si="16"/>
        <v>1762.4969252970936</v>
      </c>
      <c r="F89">
        <f t="shared" si="17"/>
        <v>1762.5</v>
      </c>
      <c r="G89">
        <f t="shared" si="14"/>
        <v>-7.541394981672056E-3</v>
      </c>
      <c r="I89">
        <f t="shared" si="15"/>
        <v>-7.541394981672056E-3</v>
      </c>
      <c r="O89">
        <f t="shared" si="18"/>
        <v>-2.8717328744999162E-3</v>
      </c>
      <c r="Q89" s="2">
        <f t="shared" si="19"/>
        <v>35191.889000000003</v>
      </c>
      <c r="R89">
        <f t="shared" si="20"/>
        <v>2.180574419515935E-5</v>
      </c>
      <c r="AC89">
        <v>5</v>
      </c>
      <c r="AE89" t="s">
        <v>33</v>
      </c>
      <c r="AG89" t="s">
        <v>35</v>
      </c>
    </row>
    <row r="90" spans="1:33">
      <c r="A90" t="s">
        <v>74</v>
      </c>
      <c r="C90" s="11">
        <v>50390.68</v>
      </c>
      <c r="D90">
        <v>5.0000000000000001E-3</v>
      </c>
      <c r="E90">
        <f t="shared" si="16"/>
        <v>1836.0033870586155</v>
      </c>
      <c r="F90">
        <f t="shared" si="17"/>
        <v>1836</v>
      </c>
      <c r="G90">
        <f t="shared" si="14"/>
        <v>8.3075170550728217E-3</v>
      </c>
      <c r="I90">
        <f t="shared" si="15"/>
        <v>8.3075170550728217E-3</v>
      </c>
      <c r="O90">
        <f t="shared" si="18"/>
        <v>-2.6220897304667897E-3</v>
      </c>
      <c r="Q90" s="2">
        <f t="shared" si="19"/>
        <v>35372.18</v>
      </c>
      <c r="R90">
        <f t="shared" si="20"/>
        <v>1.1945630448651349E-4</v>
      </c>
      <c r="AC90">
        <v>10</v>
      </c>
      <c r="AE90" t="s">
        <v>33</v>
      </c>
      <c r="AG90" t="s">
        <v>35</v>
      </c>
    </row>
    <row r="91" spans="1:33">
      <c r="A91" t="s">
        <v>75</v>
      </c>
      <c r="C91" s="11">
        <v>50606.508999999998</v>
      </c>
      <c r="D91">
        <v>5.0000000000000001E-3</v>
      </c>
      <c r="E91">
        <f t="shared" si="16"/>
        <v>1923.9990503780693</v>
      </c>
      <c r="F91">
        <f t="shared" si="17"/>
        <v>1924</v>
      </c>
      <c r="G91">
        <f t="shared" si="14"/>
        <v>-2.3291596880881116E-3</v>
      </c>
      <c r="I91">
        <f t="shared" si="15"/>
        <v>-2.3291596880881116E-3</v>
      </c>
      <c r="O91">
        <f t="shared" si="18"/>
        <v>-2.3231972586992364E-3</v>
      </c>
      <c r="Q91" s="2">
        <f t="shared" si="19"/>
        <v>35588.008999999998</v>
      </c>
      <c r="R91">
        <f t="shared" si="20"/>
        <v>3.5550564217321878E-11</v>
      </c>
      <c r="AC91">
        <v>6</v>
      </c>
      <c r="AE91" t="s">
        <v>33</v>
      </c>
      <c r="AG91" t="s">
        <v>35</v>
      </c>
    </row>
    <row r="92" spans="1:33">
      <c r="A92" t="s">
        <v>76</v>
      </c>
      <c r="C92" s="11">
        <v>50925.377</v>
      </c>
      <c r="D92">
        <v>3.0000000000000001E-3</v>
      </c>
      <c r="E92">
        <f t="shared" si="16"/>
        <v>2054.0047547613913</v>
      </c>
      <c r="F92">
        <f t="shared" si="17"/>
        <v>2054</v>
      </c>
      <c r="G92">
        <f t="shared" si="14"/>
        <v>1.1662113312922884E-2</v>
      </c>
      <c r="I92">
        <f t="shared" si="15"/>
        <v>1.1662113312922884E-2</v>
      </c>
      <c r="O92">
        <f t="shared" si="18"/>
        <v>-1.8816515617698969E-3</v>
      </c>
      <c r="Q92" s="2">
        <f t="shared" si="19"/>
        <v>35906.877</v>
      </c>
      <c r="R92">
        <f t="shared" si="20"/>
        <v>1.8343356698096193E-4</v>
      </c>
      <c r="AC92">
        <v>6</v>
      </c>
      <c r="AE92" t="s">
        <v>33</v>
      </c>
      <c r="AG92" t="s">
        <v>35</v>
      </c>
    </row>
    <row r="93" spans="1:33">
      <c r="A93" t="s">
        <v>78</v>
      </c>
      <c r="C93" s="11">
        <v>50985.449000000001</v>
      </c>
      <c r="D93">
        <v>5.0000000000000001E-3</v>
      </c>
      <c r="E93">
        <f t="shared" si="16"/>
        <v>2078.4967159293819</v>
      </c>
      <c r="F93">
        <f t="shared" si="17"/>
        <v>2078.5</v>
      </c>
      <c r="G93">
        <f t="shared" si="14"/>
        <v>-8.0549160120426677E-3</v>
      </c>
      <c r="I93">
        <f t="shared" si="15"/>
        <v>-8.0549160120426677E-3</v>
      </c>
      <c r="O93">
        <f t="shared" si="18"/>
        <v>-1.7984371804255217E-3</v>
      </c>
      <c r="Q93" s="2">
        <f t="shared" si="19"/>
        <v>35966.949000000001</v>
      </c>
      <c r="R93">
        <f t="shared" si="20"/>
        <v>3.914352737047345E-5</v>
      </c>
      <c r="AC93">
        <v>5</v>
      </c>
      <c r="AE93" t="s">
        <v>77</v>
      </c>
      <c r="AG93" t="s">
        <v>35</v>
      </c>
    </row>
    <row r="94" spans="1:33">
      <c r="A94" s="17" t="s">
        <v>84</v>
      </c>
      <c r="B94" s="18" t="s">
        <v>85</v>
      </c>
      <c r="C94" s="19">
        <v>52908.411999999997</v>
      </c>
      <c r="D94" s="18">
        <v>2E-3</v>
      </c>
      <c r="E94">
        <f t="shared" si="16"/>
        <v>2862.5081542614312</v>
      </c>
      <c r="F94">
        <f t="shared" si="17"/>
        <v>2862.5</v>
      </c>
      <c r="G94">
        <f t="shared" si="14"/>
        <v>2.0000145734229591E-2</v>
      </c>
      <c r="J94">
        <f>+G94</f>
        <v>2.0000145734229591E-2</v>
      </c>
      <c r="O94">
        <f t="shared" si="18"/>
        <v>8.644230225944953E-4</v>
      </c>
      <c r="Q94" s="2">
        <f t="shared" si="19"/>
        <v>37889.911999999997</v>
      </c>
      <c r="R94">
        <f t="shared" si="20"/>
        <v>3.661758836965872E-4</v>
      </c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Active</vt:lpstr>
      <vt:lpstr>A (old)</vt:lpstr>
      <vt:lpstr>B</vt:lpstr>
      <vt:lpstr>BAV</vt:lpstr>
      <vt:lpstr>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2024-08-05T06:01:10Z</dcterms:modified>
</cp:coreProperties>
</file>