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560687B-FB12-42B8-9D8D-164B455E5D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F14" i="2" l="1"/>
  <c r="E49" i="2"/>
  <c r="F49" i="2" s="1"/>
  <c r="G49" i="2" s="1"/>
  <c r="K49" i="2" s="1"/>
  <c r="Q49" i="2"/>
  <c r="E50" i="2"/>
  <c r="F50" i="2" s="1"/>
  <c r="G50" i="2" s="1"/>
  <c r="K50" i="2" s="1"/>
  <c r="Q50" i="2"/>
  <c r="E43" i="2"/>
  <c r="F43" i="2"/>
  <c r="G43" i="2" s="1"/>
  <c r="K43" i="2" s="1"/>
  <c r="Q43" i="2"/>
  <c r="E44" i="2"/>
  <c r="F44" i="2" s="1"/>
  <c r="G44" i="2" s="1"/>
  <c r="K44" i="2" s="1"/>
  <c r="Q44" i="2"/>
  <c r="E45" i="2"/>
  <c r="F45" i="2" s="1"/>
  <c r="G45" i="2" s="1"/>
  <c r="K45" i="2" s="1"/>
  <c r="Q45" i="2"/>
  <c r="E46" i="2"/>
  <c r="F46" i="2" s="1"/>
  <c r="G46" i="2" s="1"/>
  <c r="K46" i="2" s="1"/>
  <c r="Q46" i="2"/>
  <c r="E47" i="2"/>
  <c r="F47" i="2" s="1"/>
  <c r="G47" i="2" s="1"/>
  <c r="K47" i="2" s="1"/>
  <c r="Q47" i="2"/>
  <c r="E48" i="2"/>
  <c r="F48" i="2" s="1"/>
  <c r="G48" i="2" s="1"/>
  <c r="K48" i="2" s="1"/>
  <c r="Q48" i="2"/>
  <c r="E42" i="2"/>
  <c r="F42" i="2" s="1"/>
  <c r="G42" i="2" s="1"/>
  <c r="K42" i="2" s="1"/>
  <c r="Q42" i="2"/>
  <c r="E38" i="2"/>
  <c r="F38" i="2" s="1"/>
  <c r="G38" i="2" s="1"/>
  <c r="K38" i="2" s="1"/>
  <c r="E39" i="2"/>
  <c r="F39" i="2" s="1"/>
  <c r="G39" i="2" s="1"/>
  <c r="K39" i="2" s="1"/>
  <c r="E40" i="2"/>
  <c r="F40" i="2" s="1"/>
  <c r="G40" i="2" s="1"/>
  <c r="K40" i="2" s="1"/>
  <c r="E41" i="2"/>
  <c r="F41" i="2" s="1"/>
  <c r="G41" i="2" s="1"/>
  <c r="K41" i="2" s="1"/>
  <c r="E31" i="2"/>
  <c r="F31" i="2" s="1"/>
  <c r="G31" i="2" s="1"/>
  <c r="K31" i="2" s="1"/>
  <c r="E32" i="2"/>
  <c r="F32" i="2" s="1"/>
  <c r="G32" i="2" s="1"/>
  <c r="J32" i="2" s="1"/>
  <c r="E33" i="2"/>
  <c r="F33" i="2" s="1"/>
  <c r="G33" i="2" s="1"/>
  <c r="K33" i="2" s="1"/>
  <c r="E34" i="2"/>
  <c r="F34" i="2" s="1"/>
  <c r="G34" i="2" s="1"/>
  <c r="K34" i="2" s="1"/>
  <c r="E35" i="2"/>
  <c r="F35" i="2" s="1"/>
  <c r="G35" i="2" s="1"/>
  <c r="K35" i="2" s="1"/>
  <c r="E36" i="2"/>
  <c r="E26" i="3" s="1"/>
  <c r="E37" i="2"/>
  <c r="F37" i="2" s="1"/>
  <c r="G37" i="2" s="1"/>
  <c r="K37" i="2" s="1"/>
  <c r="Q38" i="2"/>
  <c r="Q39" i="2"/>
  <c r="Q40" i="2"/>
  <c r="Q41" i="2"/>
  <c r="G26" i="3"/>
  <c r="C26" i="3"/>
  <c r="G25" i="3"/>
  <c r="C25" i="3"/>
  <c r="G24" i="3"/>
  <c r="C24" i="3"/>
  <c r="E24" i="3"/>
  <c r="G23" i="3"/>
  <c r="C23" i="3"/>
  <c r="G22" i="3"/>
  <c r="C22" i="3"/>
  <c r="E22" i="3"/>
  <c r="G21" i="3"/>
  <c r="C21" i="3"/>
  <c r="G20" i="3"/>
  <c r="C20" i="3"/>
  <c r="E30" i="2"/>
  <c r="F30" i="2" s="1"/>
  <c r="G30" i="2" s="1"/>
  <c r="K30" i="2" s="1"/>
  <c r="G19" i="3"/>
  <c r="C19" i="3"/>
  <c r="E29" i="2"/>
  <c r="F29" i="2" s="1"/>
  <c r="G29" i="2" s="1"/>
  <c r="J29" i="2" s="1"/>
  <c r="G18" i="3"/>
  <c r="C18" i="3"/>
  <c r="E28" i="2"/>
  <c r="F28" i="2" s="1"/>
  <c r="G28" i="2" s="1"/>
  <c r="J28" i="2" s="1"/>
  <c r="G17" i="3"/>
  <c r="C17" i="3"/>
  <c r="E27" i="2"/>
  <c r="F27" i="2" s="1"/>
  <c r="G27" i="2" s="1"/>
  <c r="J27" i="2" s="1"/>
  <c r="G16" i="3"/>
  <c r="C16" i="3"/>
  <c r="E26" i="2"/>
  <c r="E16" i="3" s="1"/>
  <c r="G15" i="3"/>
  <c r="C15" i="3"/>
  <c r="E25" i="2"/>
  <c r="F25" i="2" s="1"/>
  <c r="G25" i="2" s="1"/>
  <c r="J25" i="2" s="1"/>
  <c r="G14" i="3"/>
  <c r="C14" i="3"/>
  <c r="E24" i="2"/>
  <c r="F24" i="2" s="1"/>
  <c r="G13" i="3"/>
  <c r="C13" i="3"/>
  <c r="E23" i="2"/>
  <c r="F23" i="2" s="1"/>
  <c r="G23" i="2" s="1"/>
  <c r="J23" i="2" s="1"/>
  <c r="E13" i="3"/>
  <c r="G12" i="3"/>
  <c r="C12" i="3"/>
  <c r="E22" i="2"/>
  <c r="F22" i="2" s="1"/>
  <c r="G22" i="2" s="1"/>
  <c r="J22" i="2" s="1"/>
  <c r="G11" i="3"/>
  <c r="C11" i="3"/>
  <c r="E21" i="2"/>
  <c r="E11" i="3" s="1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C9" i="2"/>
  <c r="D9" i="2"/>
  <c r="Q37" i="2"/>
  <c r="Q36" i="2"/>
  <c r="Q21" i="2"/>
  <c r="Q22" i="2"/>
  <c r="Q23" i="2"/>
  <c r="Q32" i="2"/>
  <c r="Q34" i="2"/>
  <c r="Q35" i="2"/>
  <c r="Q33" i="2"/>
  <c r="C17" i="2"/>
  <c r="Q31" i="2"/>
  <c r="Q24" i="2"/>
  <c r="Q25" i="2"/>
  <c r="Q26" i="2"/>
  <c r="Q27" i="2"/>
  <c r="Q28" i="2"/>
  <c r="Q29" i="2"/>
  <c r="Q30" i="2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1" i="1"/>
  <c r="F21" i="1"/>
  <c r="Q22" i="1"/>
  <c r="Q23" i="1"/>
  <c r="Q24" i="1"/>
  <c r="Q25" i="1"/>
  <c r="Q26" i="1"/>
  <c r="Q27" i="1"/>
  <c r="Q21" i="1"/>
  <c r="C19" i="1"/>
  <c r="C18" i="1"/>
  <c r="E20" i="3"/>
  <c r="E19" i="3"/>
  <c r="E18" i="3"/>
  <c r="E14" i="3"/>
  <c r="E12" i="3"/>
  <c r="C12" i="1"/>
  <c r="C16" i="1"/>
  <c r="D18" i="1"/>
  <c r="C11" i="1"/>
  <c r="O24" i="1"/>
  <c r="O25" i="1"/>
  <c r="O22" i="1"/>
  <c r="O27" i="1"/>
  <c r="O21" i="1"/>
  <c r="O23" i="1"/>
  <c r="O26" i="1"/>
  <c r="E15" i="3" l="1"/>
  <c r="F26" i="2"/>
  <c r="G26" i="2" s="1"/>
  <c r="J26" i="2" s="1"/>
  <c r="E25" i="3"/>
  <c r="F36" i="2"/>
  <c r="G36" i="2" s="1"/>
  <c r="E23" i="3"/>
  <c r="F21" i="2"/>
  <c r="G21" i="2" s="1"/>
  <c r="J21" i="2" s="1"/>
  <c r="E21" i="3"/>
  <c r="E17" i="3"/>
  <c r="F15" i="2"/>
  <c r="C12" i="2"/>
  <c r="C11" i="2"/>
  <c r="O49" i="2" l="1"/>
  <c r="O42" i="2"/>
  <c r="O43" i="2"/>
  <c r="O35" i="2"/>
  <c r="O45" i="2"/>
  <c r="O37" i="2"/>
  <c r="O41" i="2"/>
  <c r="O31" i="2"/>
  <c r="O44" i="2"/>
  <c r="O34" i="2"/>
  <c r="C15" i="2"/>
  <c r="C18" i="2" s="1"/>
  <c r="O48" i="2"/>
  <c r="O46" i="2"/>
  <c r="O39" i="2"/>
  <c r="O36" i="2"/>
  <c r="O32" i="2"/>
  <c r="O47" i="2"/>
  <c r="O50" i="2"/>
  <c r="O33" i="2"/>
  <c r="O40" i="2"/>
  <c r="O38" i="2"/>
  <c r="C16" i="2"/>
  <c r="D18" i="2" s="1"/>
  <c r="J36" i="2"/>
  <c r="F16" i="2" l="1"/>
  <c r="F18" i="2" s="1"/>
  <c r="F17" i="2" l="1"/>
</calcChain>
</file>

<file path=xl/sharedStrings.xml><?xml version="1.0" encoding="utf-8"?>
<sst xmlns="http://schemas.openxmlformats.org/spreadsheetml/2006/main" count="303" uniqueCount="150">
  <si>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</si>
  <si>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</si>
  <si>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</si>
  <si>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</si>
  <si>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</si>
  <si>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</si>
  <si>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</si>
  <si>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</si>
  <si>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</si>
  <si>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</si>
  <si>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</si>
  <si>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</si>
  <si>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</si>
  <si>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</si>
  <si>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</si>
  <si>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</si>
  <si>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</si>
  <si>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</si>
  <si>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</si>
  <si>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</si>
  <si>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</si>
  <si>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</si>
  <si>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</si>
  <si>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</si>
  <si>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</si>
  <si>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</si>
  <si>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</si>
  <si>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</si>
  <si>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</si>
  <si>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</si>
  <si>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</si>
  <si>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I</t>
  </si>
  <si>
    <t>Misc</t>
  </si>
  <si>
    <t>GM Dra</t>
  </si>
  <si>
    <t>IBVS 5623</t>
  </si>
  <si>
    <t>II</t>
  </si>
  <si>
    <t>IBVS 5603</t>
  </si>
  <si>
    <t>not avail.</t>
  </si>
  <si>
    <t>IBVS</t>
  </si>
  <si>
    <t># of data points:</t>
  </si>
  <si>
    <t>EW</t>
  </si>
  <si>
    <t>GM Dra / GSC 03896-00931</t>
  </si>
  <si>
    <t>IBVS 5814</t>
  </si>
  <si>
    <t>My time zone &gt;&gt;&gt;&gt;&gt;</t>
  </si>
  <si>
    <t>(PST=8, PDT=MDT=7, MDT=CST=6, etc.)</t>
  </si>
  <si>
    <t>na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</si>
  <si>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</si>
  <si>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</si>
  <si>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</si>
  <si>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</si>
  <si>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</si>
  <si>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IBVS 5974</t>
  </si>
  <si>
    <t>IBVS 5144</t>
  </si>
  <si>
    <t>IBVS 5918</t>
  </si>
  <si>
    <t>IBVS 5997</t>
  </si>
  <si>
    <t>IBVS 6084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</si>
  <si>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</si>
  <si>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</si>
  <si>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</si>
  <si>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</si>
  <si>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</si>
  <si>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</si>
  <si>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</si>
  <si>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</si>
  <si>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</si>
  <si>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</si>
  <si>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</si>
  <si>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</si>
  <si>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2448500.1791 </t>
  </si>
  <si>
    <t> 31.08.1991 16:17 </t>
  </si>
  <si>
    <t> 0.9650 </t>
  </si>
  <si>
    <t>E </t>
  </si>
  <si>
    <t>?</t>
  </si>
  <si>
    <t> HIPPARCOS </t>
  </si>
  <si>
    <t> ESA 1998 </t>
  </si>
  <si>
    <t>2451743.4579 </t>
  </si>
  <si>
    <t> 17.07.2000 22:59 </t>
  </si>
  <si>
    <t> -0.0400 </t>
  </si>
  <si>
    <t> C.Cicek et al. </t>
  </si>
  <si>
    <t>IBVS 5144 </t>
  </si>
  <si>
    <t>2451750.3999 </t>
  </si>
  <si>
    <t> 24.07.2000 21:35 </t>
  </si>
  <si>
    <t> -0.0421 </t>
  </si>
  <si>
    <t>2452776.4847 </t>
  </si>
  <si>
    <t> 16.05.2003 23:37 </t>
  </si>
  <si>
    <t> -0.0013 </t>
  </si>
  <si>
    <t> M.Drozdz et al. </t>
  </si>
  <si>
    <t>IBVS 5623 </t>
  </si>
  <si>
    <t>2452784.4271 </t>
  </si>
  <si>
    <t> 24.05.2003 22:15 </t>
  </si>
  <si>
    <t> -0.0193 </t>
  </si>
  <si>
    <t>2452790.5250 </t>
  </si>
  <si>
    <t> 31.05.2003 00:36 </t>
  </si>
  <si>
    <t> -0.0187 </t>
  </si>
  <si>
    <t>2452793.4048 </t>
  </si>
  <si>
    <t> 02.06.2003 21:42 </t>
  </si>
  <si>
    <t> -0.0182 </t>
  </si>
  <si>
    <t>2452795.4361 </t>
  </si>
  <si>
    <t> 04.06.2003 22:27 </t>
  </si>
  <si>
    <t>2452803.4017 </t>
  </si>
  <si>
    <t> 12.06.2003 21:38 </t>
  </si>
  <si>
    <t> -0.0141 </t>
  </si>
  <si>
    <t>2453111.8280 </t>
  </si>
  <si>
    <t> 16.04.2004 07:52 </t>
  </si>
  <si>
    <t> -0.0107 </t>
  </si>
  <si>
    <t> S.Dvorak </t>
  </si>
  <si>
    <t>IBVS 5603 </t>
  </si>
  <si>
    <t>2453892.6388 </t>
  </si>
  <si>
    <t> 06.06.2006 03:19 </t>
  </si>
  <si>
    <t> 0.0040 </t>
  </si>
  <si>
    <t>C </t>
  </si>
  <si>
    <t>IBVS 5814 </t>
  </si>
  <si>
    <t>2454936.4621 </t>
  </si>
  <si>
    <t> 14.04.2009 23:05 </t>
  </si>
  <si>
    <t> -0.0004 </t>
  </si>
  <si>
    <t>-I</t>
  </si>
  <si>
    <t> F.Agerer </t>
  </si>
  <si>
    <t>BAVM 209 </t>
  </si>
  <si>
    <t>2455285.8711 </t>
  </si>
  <si>
    <t> 30.03.2010 08:54 </t>
  </si>
  <si>
    <t>8224</t>
  </si>
  <si>
    <t> -0.0019 </t>
  </si>
  <si>
    <t>IBVS 5974 </t>
  </si>
  <si>
    <t>2455755.3665 </t>
  </si>
  <si>
    <t> 12.07.2011 20:47 </t>
  </si>
  <si>
    <t>9610</t>
  </si>
  <si>
    <t> -0.0003 </t>
  </si>
  <si>
    <t> C.Arena </t>
  </si>
  <si>
    <t>IBVS 5997 </t>
  </si>
  <si>
    <t>2455755.5379 </t>
  </si>
  <si>
    <t> 13.07.2011 00:54 </t>
  </si>
  <si>
    <t>9610.5</t>
  </si>
  <si>
    <t> 0.0017 </t>
  </si>
  <si>
    <t>2456483.4878 </t>
  </si>
  <si>
    <t> 09.07.2013 23:42 </t>
  </si>
  <si>
    <t>11759.5</t>
  </si>
  <si>
    <t> -0.0010 </t>
  </si>
  <si>
    <t>BAVM 232 </t>
  </si>
  <si>
    <t>BAD?</t>
  </si>
  <si>
    <t>OEJV 0179</t>
  </si>
  <si>
    <t>OEJV 0203</t>
  </si>
  <si>
    <t>OEJV 0211</t>
  </si>
  <si>
    <t>JBAV, 60</t>
  </si>
  <si>
    <t>JBAV, 63</t>
  </si>
  <si>
    <t>Next ToM-P</t>
  </si>
  <si>
    <t>Next ToM-S</t>
  </si>
  <si>
    <t>IBVS5144</t>
  </si>
  <si>
    <t>VSX</t>
  </si>
  <si>
    <t>8.79-9.02</t>
  </si>
  <si>
    <t xml:space="preserve">Mag 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</si>
</sst>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wrapText="1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7" fillId="24" borderId="0" xfId="0" applyFont="1" applyFill="1" applyAlignment="1"/>
    <xf numFmtId="0" fontId="18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5" borderId="20" xfId="0" applyFont="1" applyFill="1" applyBorder="1" applyAlignment="1">
      <alignment horizontal="left" vertical="top" wrapText="1" indent="1"/>
    </xf>
    <xf numFmtId="0" fontId="5" fillId="25" borderId="20" xfId="0" applyFont="1" applyFill="1" applyBorder="1" applyAlignment="1">
      <alignment horizontal="center" vertical="top" wrapText="1"/>
    </xf>
    <xf numFmtId="0" fontId="5" fillId="25" borderId="20" xfId="0" applyFont="1" applyFill="1" applyBorder="1" applyAlignment="1">
      <alignment horizontal="right" vertical="top" wrapText="1"/>
    </xf>
    <xf numFmtId="0" fontId="19" fillId="25" borderId="20" xfId="38" applyFill="1" applyBorder="1" applyAlignment="1" applyProtection="1">
      <alignment horizontal="right" vertical="top" wrapText="1"/>
    </xf>
    <xf numFmtId="0" fontId="20" fillId="0" borderId="10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36" fillId="0" borderId="0" xfId="43" applyFont="1" applyAlignment="1">
      <alignment horizontal="left"/>
    </xf>
    <xf numFmtId="0" fontId="37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6" fillId="0" borderId="0" xfId="43" applyFont="1" applyAlignment="1">
      <alignment horizontal="left" wrapText="1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6" fillId="0" borderId="0" xfId="43" applyFont="1" applyAlignment="1">
      <alignment horizontal="center" wrapText="1"/>
    </xf>
    <xf numFmtId="0" fontId="40" fillId="0" borderId="23" xfId="0" applyFont="1" applyBorder="1" applyAlignment="1">
      <alignment horizontal="right" vertical="center"/>
    </xf>
    <xf numFmtId="0" fontId="40" fillId="0" borderId="26" xfId="0" applyFont="1" applyBorder="1" applyAlignment="1">
      <alignment horizontal="right" vertical="center"/>
    </xf>
    <xf numFmtId="0" fontId="6" fillId="26" borderId="21" xfId="0" applyFont="1" applyFill="1" applyBorder="1" applyAlignment="1">
      <alignment horizontal="right" vertical="center"/>
    </xf>
    <xf numFmtId="0" fontId="41" fillId="0" borderId="24" xfId="0" applyFont="1" applyBorder="1" applyAlignment="1">
      <alignment horizontal="right" vertical="center"/>
    </xf>
    <xf numFmtId="0" fontId="42" fillId="0" borderId="24" xfId="0" applyFont="1" applyBorder="1" applyAlignment="1">
      <alignment horizontal="right" vertical="center"/>
    </xf>
    <xf numFmtId="0" fontId="6" fillId="26" borderId="22" xfId="0" applyFont="1" applyFill="1" applyBorder="1" applyAlignment="1">
      <alignment horizontal="center" vertical="center"/>
    </xf>
    <xf numFmtId="22" fontId="41" fillId="0" borderId="24" xfId="0" applyNumberFormat="1" applyFont="1" applyBorder="1" applyAlignment="1">
      <alignment horizontal="right" vertical="center"/>
    </xf>
    <xf numFmtId="22" fontId="41" fillId="0" borderId="25" xfId="0" applyNumberFormat="1" applyFont="1" applyBorder="1" applyAlignment="1">
      <alignment horizontal="right" vertical="center"/>
    </xf>
    <xf numFmtId="0" fontId="6" fillId="0" borderId="0" xfId="0" applyFont="1" applyAlignment="1"/>
    <xf numFmtId="0" fontId="6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GM Dra - O-C Diagr.</a:t>
            </a:r>
          </a:p>
        </c:rich>
      </c:tx>
      <c:layout>
        <c:manualLayout>
          <c:xMode val="edge"/>
          <c:yMode val="edge"/>
          <c:x val="0.3780294183743994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61395696653259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Active!$C$21:$C$1962</c:f>
                <c:numCache>
                  <c:formatCode>General</c:formatCode>
                  <c:ptCount val="1942"/>
                  <c:pt idx="0">
                    <c:v>48500.179100000001</c:v>
                  </c:pt>
                  <c:pt idx="1">
                    <c:v>51743.457900000001</c:v>
                  </c:pt>
                  <c:pt idx="2">
                    <c:v>51750.399899999997</c:v>
                  </c:pt>
                  <c:pt idx="3">
                    <c:v>52776.484700000001</c:v>
                  </c:pt>
                  <c:pt idx="4">
                    <c:v>52784.427100000001</c:v>
                  </c:pt>
                  <c:pt idx="5">
                    <c:v>52790.525000000001</c:v>
                  </c:pt>
                  <c:pt idx="6">
                    <c:v>52793.404799999997</c:v>
                  </c:pt>
                  <c:pt idx="7">
                    <c:v>52795.436099999999</c:v>
                  </c:pt>
                  <c:pt idx="8">
                    <c:v>52803.401700000002</c:v>
                  </c:pt>
                  <c:pt idx="9">
                    <c:v>53111.828000000001</c:v>
                  </c:pt>
                  <c:pt idx="10">
                    <c:v>53892.638800000001</c:v>
                  </c:pt>
                  <c:pt idx="11">
                    <c:v>54936.462099999997</c:v>
                  </c:pt>
                  <c:pt idx="12">
                    <c:v>55285.871099999997</c:v>
                  </c:pt>
                  <c:pt idx="13">
                    <c:v>55755.366499999996</c:v>
                  </c:pt>
                  <c:pt idx="14">
                    <c:v>55755.537900000003</c:v>
                  </c:pt>
                  <c:pt idx="15">
                    <c:v>56483.487800000003</c:v>
                  </c:pt>
                  <c:pt idx="16">
                    <c:v>56845.433599999997</c:v>
                  </c:pt>
                  <c:pt idx="17">
                    <c:v>57132.514799999997</c:v>
                  </c:pt>
                  <c:pt idx="18">
                    <c:v>57514.443099999997</c:v>
                  </c:pt>
                  <c:pt idx="19">
                    <c:v>57116.423210000001</c:v>
                  </c:pt>
                  <c:pt idx="20">
                    <c:v>57500.387580000002</c:v>
                  </c:pt>
                  <c:pt idx="21">
                    <c:v>57841.4925</c:v>
                  </c:pt>
                  <c:pt idx="22">
                    <c:v>58309.464180000003</c:v>
                  </c:pt>
                  <c:pt idx="23">
                    <c:v>58340.288520000002</c:v>
                  </c:pt>
                  <c:pt idx="24">
                    <c:v>58658.366199999997</c:v>
                  </c:pt>
                  <c:pt idx="25">
                    <c:v>58189.550340000002</c:v>
                  </c:pt>
                  <c:pt idx="26">
                    <c:v>58298.45478</c:v>
                  </c:pt>
                  <c:pt idx="27">
                    <c:v>57919.404449999798</c:v>
                  </c:pt>
                  <c:pt idx="28">
                    <c:v>59329.392099999997</c:v>
                  </c:pt>
                  <c:pt idx="29">
                    <c:v>59646.447</c:v>
                  </c:pt>
                </c:numCache>
              </c:numRef>
            </c:plus>
            <c:minus>
              <c:numRef>
                <c:f>Active!$C$21:$C$1962</c:f>
                <c:numCache>
                  <c:formatCode>General</c:formatCode>
                  <c:ptCount val="1942"/>
                  <c:pt idx="0">
                    <c:v>48500.179100000001</c:v>
                  </c:pt>
                  <c:pt idx="1">
                    <c:v>51743.457900000001</c:v>
                  </c:pt>
                  <c:pt idx="2">
                    <c:v>51750.399899999997</c:v>
                  </c:pt>
                  <c:pt idx="3">
                    <c:v>52776.484700000001</c:v>
                  </c:pt>
                  <c:pt idx="4">
                    <c:v>52784.427100000001</c:v>
                  </c:pt>
                  <c:pt idx="5">
                    <c:v>52790.525000000001</c:v>
                  </c:pt>
                  <c:pt idx="6">
                    <c:v>52793.404799999997</c:v>
                  </c:pt>
                  <c:pt idx="7">
                    <c:v>52795.436099999999</c:v>
                  </c:pt>
                  <c:pt idx="8">
                    <c:v>52803.401700000002</c:v>
                  </c:pt>
                  <c:pt idx="9">
                    <c:v>53111.828000000001</c:v>
                  </c:pt>
                  <c:pt idx="10">
                    <c:v>53892.638800000001</c:v>
                  </c:pt>
                  <c:pt idx="11">
                    <c:v>54936.462099999997</c:v>
                  </c:pt>
                  <c:pt idx="12">
                    <c:v>55285.871099999997</c:v>
                  </c:pt>
                  <c:pt idx="13">
                    <c:v>55755.366499999996</c:v>
                  </c:pt>
                  <c:pt idx="14">
                    <c:v>55755.537900000003</c:v>
                  </c:pt>
                  <c:pt idx="15">
                    <c:v>56483.487800000003</c:v>
                  </c:pt>
                  <c:pt idx="16">
                    <c:v>56845.433599999997</c:v>
                  </c:pt>
                  <c:pt idx="17">
                    <c:v>57132.514799999997</c:v>
                  </c:pt>
                  <c:pt idx="18">
                    <c:v>57514.443099999997</c:v>
                  </c:pt>
                  <c:pt idx="19">
                    <c:v>57116.423210000001</c:v>
                  </c:pt>
                  <c:pt idx="20">
                    <c:v>57500.387580000002</c:v>
                  </c:pt>
                  <c:pt idx="21">
                    <c:v>57841.4925</c:v>
                  </c:pt>
                  <c:pt idx="22">
                    <c:v>58309.464180000003</c:v>
                  </c:pt>
                  <c:pt idx="23">
                    <c:v>58340.288520000002</c:v>
                  </c:pt>
                  <c:pt idx="24">
                    <c:v>58658.366199999997</c:v>
                  </c:pt>
                  <c:pt idx="25">
                    <c:v>58189.550340000002</c:v>
                  </c:pt>
                  <c:pt idx="26">
                    <c:v>58298.45478</c:v>
                  </c:pt>
                  <c:pt idx="27">
                    <c:v>57919.404449999798</c:v>
                  </c:pt>
                  <c:pt idx="28">
                    <c:v>59329.392099999997</c:v>
                  </c:pt>
                  <c:pt idx="29">
                    <c:v>59646.447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</c:numCache>
            </c:numRef>
          </c:xVal>
          <c:yVal>
            <c:numRef>
              <c:f>Active!$H$21:$H$961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ED-4FF3-805B-FCBC126319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1">
                    <c:v>2.9999999999999997E-4</c:v>
                  </c:pt>
                  <c:pt idx="2">
                    <c:v>6.9999999999999994E-5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1E-4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2.3999999999999998E-3</c:v>
                  </c:pt>
                  <c:pt idx="16">
                    <c:v>4.0000000000000002E-4</c:v>
                  </c:pt>
                  <c:pt idx="17">
                    <c:v>3.3E-3</c:v>
                  </c:pt>
                  <c:pt idx="18">
                    <c:v>4.7000000000000002E-3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2.3E-3</c:v>
                  </c:pt>
                  <c:pt idx="22">
                    <c:v>1.4999999999999999E-4</c:v>
                  </c:pt>
                  <c:pt idx="23">
                    <c:v>6.9999999999999994E-5</c:v>
                  </c:pt>
                  <c:pt idx="24">
                    <c:v>2.3000000000000001E-4</c:v>
                  </c:pt>
                  <c:pt idx="25">
                    <c:v>6.0000000000000002E-5</c:v>
                  </c:pt>
                  <c:pt idx="26">
                    <c:v>1.3999999999999999E-4</c:v>
                  </c:pt>
                  <c:pt idx="27">
                    <c:v>4.0000000000000002E-4</c:v>
                  </c:pt>
                  <c:pt idx="28">
                    <c:v>1.9E-3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1">
                    <c:v>2.9999999999999997E-4</c:v>
                  </c:pt>
                  <c:pt idx="2">
                    <c:v>6.9999999999999994E-5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1E-4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2.3999999999999998E-3</c:v>
                  </c:pt>
                  <c:pt idx="16">
                    <c:v>4.0000000000000002E-4</c:v>
                  </c:pt>
                  <c:pt idx="17">
                    <c:v>3.3E-3</c:v>
                  </c:pt>
                  <c:pt idx="18">
                    <c:v>4.7000000000000002E-3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2.3E-3</c:v>
                  </c:pt>
                  <c:pt idx="22">
                    <c:v>1.4999999999999999E-4</c:v>
                  </c:pt>
                  <c:pt idx="23">
                    <c:v>6.9999999999999994E-5</c:v>
                  </c:pt>
                  <c:pt idx="24">
                    <c:v>2.3000000000000001E-4</c:v>
                  </c:pt>
                  <c:pt idx="25">
                    <c:v>6.0000000000000002E-5</c:v>
                  </c:pt>
                  <c:pt idx="26">
                    <c:v>1.3999999999999999E-4</c:v>
                  </c:pt>
                  <c:pt idx="27">
                    <c:v>4.0000000000000002E-4</c:v>
                  </c:pt>
                  <c:pt idx="28">
                    <c:v>1.9E-3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</c:numCache>
            </c:numRef>
          </c:xVal>
          <c:yVal>
            <c:numRef>
              <c:f>Active!$I$21:$I$961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ED-4FF3-805B-FCBC126319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</c:numCache>
            </c:numRef>
          </c:xVal>
          <c:yVal>
            <c:numRef>
              <c:f>Active!$J$21:$J$961</c:f>
              <c:numCache>
                <c:formatCode>General</c:formatCode>
                <c:ptCount val="941"/>
                <c:pt idx="0">
                  <c:v>4.8943415742542129E-2</c:v>
                </c:pt>
                <c:pt idx="1">
                  <c:v>-1.4824386380496435E-2</c:v>
                </c:pt>
                <c:pt idx="2">
                  <c:v>-1.7158047667180654E-2</c:v>
                </c:pt>
                <c:pt idx="3">
                  <c:v>0</c:v>
                </c:pt>
                <c:pt idx="4">
                  <c:v>-1.8177611716964748E-2</c:v>
                </c:pt>
                <c:pt idx="5">
                  <c:v>-1.7741314302838873E-2</c:v>
                </c:pt>
                <c:pt idx="6">
                  <c:v>-1.729917386546731E-2</c:v>
                </c:pt>
                <c:pt idx="7">
                  <c:v>-1.8487074725271668E-2</c:v>
                </c:pt>
                <c:pt idx="8">
                  <c:v>-1.3464686431689188E-2</c:v>
                </c:pt>
                <c:pt idx="11">
                  <c:v>-4.9116642148874234E-2</c:v>
                </c:pt>
                <c:pt idx="15">
                  <c:v>-8.5457182365644258E-2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ED-4FF3-805B-FCBC126319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Active!$F$21:$F$961</c:f>
              <c:numCache>
                <c:formatCode>General</c:formatCode>
                <c:ptCount val="941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</c:numCache>
            </c:numRef>
          </c:xVal>
          <c:yVal>
            <c:numRef>
              <c:f>Active!$K$21:$K$961</c:f>
              <c:numCache>
                <c:formatCode>General</c:formatCode>
                <c:ptCount val="941"/>
                <c:pt idx="9">
                  <c:v>-1.7203642397362273E-2</c:v>
                </c:pt>
                <c:pt idx="10">
                  <c:v>-2.0505557258729823E-2</c:v>
                </c:pt>
                <c:pt idx="12">
                  <c:v>-5.8661598850449082E-2</c:v>
                </c:pt>
                <c:pt idx="13">
                  <c:v>-6.7966698203235865E-2</c:v>
                </c:pt>
                <c:pt idx="14">
                  <c:v>-6.5940689935814589E-2</c:v>
                </c:pt>
                <c:pt idx="16">
                  <c:v>-9.1877527724136598E-2</c:v>
                </c:pt>
                <c:pt idx="17">
                  <c:v>-9.9593524617375806E-2</c:v>
                </c:pt>
                <c:pt idx="18">
                  <c:v>-0.10964489512116415</c:v>
                </c:pt>
                <c:pt idx="19">
                  <c:v>-0.1006543094481458</c:v>
                </c:pt>
                <c:pt idx="20">
                  <c:v>-0.10712358081218554</c:v>
                </c:pt>
                <c:pt idx="21">
                  <c:v>-0.12142294232762652</c:v>
                </c:pt>
                <c:pt idx="22">
                  <c:v>-0.13008211602573283</c:v>
                </c:pt>
                <c:pt idx="23">
                  <c:v>-0.13180861245200504</c:v>
                </c:pt>
                <c:pt idx="24">
                  <c:v>-0.13848509751551319</c:v>
                </c:pt>
                <c:pt idx="25">
                  <c:v>-0.12713596510729985</c:v>
                </c:pt>
                <c:pt idx="26">
                  <c:v>-0.13017265302187297</c:v>
                </c:pt>
                <c:pt idx="27">
                  <c:v>-0.121509142270952</c:v>
                </c:pt>
                <c:pt idx="28">
                  <c:v>-0.1723403657815652</c:v>
                </c:pt>
                <c:pt idx="29">
                  <c:v>-0.18555290040239925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ED-4FF3-805B-FCBC126319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Active!$F$21:$F$961</c:f>
              <c:numCache>
                <c:formatCode>General</c:formatCode>
                <c:ptCount val="941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</c:numCache>
            </c:numRef>
          </c:xVal>
          <c:yVal>
            <c:numRef>
              <c:f>Active!$L$21:$L$961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ED-4FF3-805B-FCBC126319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Active!$F$21:$F$961</c:f>
              <c:numCache>
                <c:formatCode>General</c:formatCode>
                <c:ptCount val="941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</c:numCache>
            </c:numRef>
          </c:xVal>
          <c:yVal>
            <c:numRef>
              <c:f>Active!$M$21:$M$961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ED-4FF3-805B-FCBC126319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Active!$F$21:$F$961</c:f>
              <c:numCache>
                <c:formatCode>General</c:formatCode>
                <c:ptCount val="941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</c:numCache>
            </c:numRef>
          </c:xVal>
          <c:yVal>
            <c:numRef>
              <c:f>Active!$N$21:$N$961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ED-4FF3-805B-FCBC126319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Active!$F$21:$F$961</c:f>
              <c:numCache>
                <c:formatCode>General</c:formatCode>
                <c:ptCount val="941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</c:numCache>
            </c:numRef>
          </c:xVal>
          <c:yVal>
            <c:numRef>
              <c:f>Active!$O$21:$O$961</c:f>
              <c:numCache>
                <c:formatCode>General</c:formatCode>
                <c:ptCount val="941"/>
                <c:pt idx="10">
                  <c:v>-1.6680046588724264E-2</c:v>
                </c:pt>
                <c:pt idx="11">
                  <c:v>-4.4476178456802802E-2</c:v>
                </c:pt>
                <c:pt idx="12">
                  <c:v>-5.3780643821697505E-2</c:v>
                </c:pt>
                <c:pt idx="13">
                  <c:v>-6.6282814442874483E-2</c:v>
                </c:pt>
                <c:pt idx="14">
                  <c:v>-6.6287324605436238E-2</c:v>
                </c:pt>
                <c:pt idx="15">
                  <c:v>-8.5672003295846996E-2</c:v>
                </c:pt>
                <c:pt idx="16">
                  <c:v>-9.5310220690311365E-2</c:v>
                </c:pt>
                <c:pt idx="17">
                  <c:v>-0.10295494623248126</c:v>
                </c:pt>
                <c:pt idx="18">
                  <c:v>-0.11312536280923237</c:v>
                </c:pt>
                <c:pt idx="19">
                  <c:v>-0.1025264807891148</c:v>
                </c:pt>
                <c:pt idx="20">
                  <c:v>-0.11275101931660696</c:v>
                </c:pt>
                <c:pt idx="21">
                  <c:v>-0.12183448671597578</c:v>
                </c:pt>
                <c:pt idx="22">
                  <c:v>-0.13429606587409698</c:v>
                </c:pt>
                <c:pt idx="23">
                  <c:v>-0.13511691546033588</c:v>
                </c:pt>
                <c:pt idx="24">
                  <c:v>-0.14358700075130643</c:v>
                </c:pt>
                <c:pt idx="25">
                  <c:v>-0.13110287078037647</c:v>
                </c:pt>
                <c:pt idx="26">
                  <c:v>-0.13400290530758313</c:v>
                </c:pt>
                <c:pt idx="27">
                  <c:v>-0.12390916149438179</c:v>
                </c:pt>
                <c:pt idx="28">
                  <c:v>-0.16145626482096848</c:v>
                </c:pt>
                <c:pt idx="29">
                  <c:v>-0.16989928913656854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ED-4FF3-805B-FCBC126319EF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ED-4FF3-805B-FCBC12631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399184"/>
        <c:axId val="1"/>
      </c:scatterChart>
      <c:valAx>
        <c:axId val="660399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399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01147816942914"/>
          <c:y val="0.92024539877300615"/>
          <c:w val="0.7932155411106729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GM Dra - O-C Diagr.</a:t>
            </a:r>
          </a:p>
        </c:rich>
      </c:tx>
      <c:layout>
        <c:manualLayout>
          <c:xMode val="edge"/>
          <c:yMode val="edge"/>
          <c:x val="0.37802941837439946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814859468012961"/>
          <c:w val="0.8142171204635756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(old)'!$C$21:$C$1967</c:f>
                <c:numCache>
                  <c:formatCode>General</c:formatCode>
                  <c:ptCount val="1947"/>
                  <c:pt idx="0">
                    <c:v>52776.484700000001</c:v>
                  </c:pt>
                  <c:pt idx="1">
                    <c:v>52784.427100000001</c:v>
                  </c:pt>
                  <c:pt idx="2">
                    <c:v>52790.525000000001</c:v>
                  </c:pt>
                  <c:pt idx="3">
                    <c:v>52793.404799999997</c:v>
                  </c:pt>
                  <c:pt idx="4">
                    <c:v>52795.436099999999</c:v>
                  </c:pt>
                  <c:pt idx="5">
                    <c:v>52803.401700000002</c:v>
                  </c:pt>
                  <c:pt idx="6">
                    <c:v>53111.828000000001</c:v>
                  </c:pt>
                </c:numCache>
              </c:numRef>
            </c:plus>
            <c:minus>
              <c:numRef>
                <c:f>'A (old)'!$C$21:$C$1967</c:f>
                <c:numCache>
                  <c:formatCode>General</c:formatCode>
                  <c:ptCount val="1947"/>
                  <c:pt idx="0">
                    <c:v>52776.484700000001</c:v>
                  </c:pt>
                  <c:pt idx="1">
                    <c:v>52784.427100000001</c:v>
                  </c:pt>
                  <c:pt idx="2">
                    <c:v>52790.525000000001</c:v>
                  </c:pt>
                  <c:pt idx="3">
                    <c:v>52793.404799999997</c:v>
                  </c:pt>
                  <c:pt idx="4">
                    <c:v>52795.436099999999</c:v>
                  </c:pt>
                  <c:pt idx="5">
                    <c:v>52803.401700000002</c:v>
                  </c:pt>
                  <c:pt idx="6">
                    <c:v>53111.828000000001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23.5</c:v>
                </c:pt>
                <c:pt idx="2">
                  <c:v>41.5</c:v>
                </c:pt>
                <c:pt idx="3">
                  <c:v>50</c:v>
                </c:pt>
                <c:pt idx="4">
                  <c:v>56</c:v>
                </c:pt>
                <c:pt idx="5">
                  <c:v>79.5</c:v>
                </c:pt>
                <c:pt idx="6">
                  <c:v>990</c:v>
                </c:pt>
              </c:numCache>
            </c:numRef>
          </c:xVal>
          <c:yVal>
            <c:numRef>
              <c:f>'A (old)'!$H$21:$H$966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2B-4D88-BB91-9480509C32F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23.5</c:v>
                </c:pt>
                <c:pt idx="2">
                  <c:v>41.5</c:v>
                </c:pt>
                <c:pt idx="3">
                  <c:v>50</c:v>
                </c:pt>
                <c:pt idx="4">
                  <c:v>56</c:v>
                </c:pt>
                <c:pt idx="5">
                  <c:v>79.5</c:v>
                </c:pt>
                <c:pt idx="6">
                  <c:v>990</c:v>
                </c:pt>
              </c:numCache>
            </c:numRef>
          </c:xVal>
          <c:yVal>
            <c:numRef>
              <c:f>'A (old)'!$I$21:$I$966</c:f>
              <c:numCache>
                <c:formatCode>General</c:formatCode>
                <c:ptCount val="946"/>
                <c:pt idx="0">
                  <c:v>0</c:v>
                </c:pt>
                <c:pt idx="1">
                  <c:v>-9.6475000027567148E-3</c:v>
                </c:pt>
                <c:pt idx="2">
                  <c:v>-2.6775000005727634E-3</c:v>
                </c:pt>
                <c:pt idx="3">
                  <c:v>8.4999999671708792E-4</c:v>
                </c:pt>
                <c:pt idx="4">
                  <c:v>1.839999997173436E-3</c:v>
                </c:pt>
                <c:pt idx="5">
                  <c:v>1.5392499997687992E-2</c:v>
                </c:pt>
                <c:pt idx="6">
                  <c:v>0.34215000000403961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2B-4D88-BB91-9480509C32F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(old)'!$D$21:$D$21</c:f>
                <c:numCache>
                  <c:formatCode>General</c:formatCode>
                  <c:ptCount val="1"/>
                  <c:pt idx="0">
                    <c:v>2.0000000000000001E-4</c:v>
                  </c:pt>
                </c:numCache>
              </c:numRef>
            </c:plus>
            <c:minus>
              <c:numRef>
                <c:f>'A (old)'!$D$21:$D$21</c:f>
                <c:numCache>
                  <c:formatCode>General</c:formatCode>
                  <c:ptCount val="1"/>
                  <c:pt idx="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23.5</c:v>
                </c:pt>
                <c:pt idx="2">
                  <c:v>41.5</c:v>
                </c:pt>
                <c:pt idx="3">
                  <c:v>50</c:v>
                </c:pt>
                <c:pt idx="4">
                  <c:v>56</c:v>
                </c:pt>
                <c:pt idx="5">
                  <c:v>79.5</c:v>
                </c:pt>
                <c:pt idx="6">
                  <c:v>990</c:v>
                </c:pt>
              </c:numCache>
            </c:numRef>
          </c:xVal>
          <c:yVal>
            <c:numRef>
              <c:f>'A (old)'!$J$21:$J$966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2B-4D88-BB91-9480509C32F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23.5</c:v>
                </c:pt>
                <c:pt idx="2">
                  <c:v>41.5</c:v>
                </c:pt>
                <c:pt idx="3">
                  <c:v>50</c:v>
                </c:pt>
                <c:pt idx="4">
                  <c:v>56</c:v>
                </c:pt>
                <c:pt idx="5">
                  <c:v>79.5</c:v>
                </c:pt>
                <c:pt idx="6">
                  <c:v>990</c:v>
                </c:pt>
              </c:numCache>
            </c:numRef>
          </c:xVal>
          <c:yVal>
            <c:numRef>
              <c:f>'A (old)'!$K$21:$K$966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2B-4D88-BB91-9480509C32F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23.5</c:v>
                </c:pt>
                <c:pt idx="2">
                  <c:v>41.5</c:v>
                </c:pt>
                <c:pt idx="3">
                  <c:v>50</c:v>
                </c:pt>
                <c:pt idx="4">
                  <c:v>56</c:v>
                </c:pt>
                <c:pt idx="5">
                  <c:v>79.5</c:v>
                </c:pt>
                <c:pt idx="6">
                  <c:v>990</c:v>
                </c:pt>
              </c:numCache>
            </c:numRef>
          </c:xVal>
          <c:yVal>
            <c:numRef>
              <c:f>'A (old)'!$L$21:$L$966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2B-4D88-BB91-9480509C32F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23.5</c:v>
                </c:pt>
                <c:pt idx="2">
                  <c:v>41.5</c:v>
                </c:pt>
                <c:pt idx="3">
                  <c:v>50</c:v>
                </c:pt>
                <c:pt idx="4">
                  <c:v>56</c:v>
                </c:pt>
                <c:pt idx="5">
                  <c:v>79.5</c:v>
                </c:pt>
                <c:pt idx="6">
                  <c:v>990</c:v>
                </c:pt>
              </c:numCache>
            </c:numRef>
          </c:xVal>
          <c:yVal>
            <c:numRef>
              <c:f>'A (old)'!$M$21:$M$966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2B-4D88-BB91-9480509C32F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23.5</c:v>
                </c:pt>
                <c:pt idx="2">
                  <c:v>41.5</c:v>
                </c:pt>
                <c:pt idx="3">
                  <c:v>50</c:v>
                </c:pt>
                <c:pt idx="4">
                  <c:v>56</c:v>
                </c:pt>
                <c:pt idx="5">
                  <c:v>79.5</c:v>
                </c:pt>
                <c:pt idx="6">
                  <c:v>990</c:v>
                </c:pt>
              </c:numCache>
            </c:numRef>
          </c:xVal>
          <c:yVal>
            <c:numRef>
              <c:f>'A (old)'!$N$21:$N$966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2B-4D88-BB91-9480509C32F7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23.5</c:v>
                </c:pt>
                <c:pt idx="2">
                  <c:v>41.5</c:v>
                </c:pt>
                <c:pt idx="3">
                  <c:v>50</c:v>
                </c:pt>
                <c:pt idx="4">
                  <c:v>56</c:v>
                </c:pt>
                <c:pt idx="5">
                  <c:v>79.5</c:v>
                </c:pt>
                <c:pt idx="6">
                  <c:v>990</c:v>
                </c:pt>
              </c:numCache>
            </c:numRef>
          </c:xVal>
          <c:yVal>
            <c:numRef>
              <c:f>'A (old)'!$O$21:$O$966</c:f>
              <c:numCache>
                <c:formatCode>General</c:formatCode>
                <c:ptCount val="946"/>
                <c:pt idx="0">
                  <c:v>-1.7062250572000413E-2</c:v>
                </c:pt>
                <c:pt idx="1">
                  <c:v>-8.5321388586019117E-3</c:v>
                </c:pt>
                <c:pt idx="2">
                  <c:v>-1.9984362696158255E-3</c:v>
                </c:pt>
                <c:pt idx="3">
                  <c:v>1.0869232862942731E-3</c:v>
                </c:pt>
                <c:pt idx="4">
                  <c:v>3.2648241492896357E-3</c:v>
                </c:pt>
                <c:pt idx="5">
                  <c:v>1.1794935862688136E-2</c:v>
                </c:pt>
                <c:pt idx="6">
                  <c:v>0.34229139182223439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2B-4D88-BB91-9480509C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401480"/>
        <c:axId val="1"/>
      </c:scatterChart>
      <c:valAx>
        <c:axId val="660401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401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416818253130313"/>
          <c:y val="0.91975600272188196"/>
          <c:w val="0.90791667196689274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200025</xdr:colOff>
      <xdr:row>18</xdr:row>
      <xdr:rowOff>95250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B67BB120-832E-9B68-C33B-B63854B42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19050</xdr:rowOff>
    </xdr:from>
    <xdr:to>
      <xdr:col>14</xdr:col>
      <xdr:colOff>200025</xdr:colOff>
      <xdr:row>18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1F5F9A1-5B04-E805-D46F-5CA9E8637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23" TargetMode="External"/><Relationship Id="rId13" Type="http://schemas.openxmlformats.org/officeDocument/2006/relationships/hyperlink" Target="http://www.konkoly.hu/cgi-bin/IBVS?5997" TargetMode="External"/><Relationship Id="rId3" Type="http://schemas.openxmlformats.org/officeDocument/2006/relationships/hyperlink" Target="http://www.konkoly.hu/cgi-bin/IBVS?5623" TargetMode="External"/><Relationship Id="rId7" Type="http://schemas.openxmlformats.org/officeDocument/2006/relationships/hyperlink" Target="http://www.konkoly.hu/cgi-bin/IBVS?5623" TargetMode="External"/><Relationship Id="rId12" Type="http://schemas.openxmlformats.org/officeDocument/2006/relationships/hyperlink" Target="http://www.konkoly.hu/cgi-bin/IBVS?5974" TargetMode="External"/><Relationship Id="rId2" Type="http://schemas.openxmlformats.org/officeDocument/2006/relationships/hyperlink" Target="http://www.konkoly.hu/cgi-bin/IBVS?5144" TargetMode="External"/><Relationship Id="rId1" Type="http://schemas.openxmlformats.org/officeDocument/2006/relationships/hyperlink" Target="http://www.konkoly.hu/cgi-bin/IBVS?5144" TargetMode="External"/><Relationship Id="rId6" Type="http://schemas.openxmlformats.org/officeDocument/2006/relationships/hyperlink" Target="http://www.konkoly.hu/cgi-bin/IBVS?5623" TargetMode="External"/><Relationship Id="rId11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konkoly.hu/cgi-bin/IBVS?5623" TargetMode="External"/><Relationship Id="rId15" Type="http://schemas.openxmlformats.org/officeDocument/2006/relationships/hyperlink" Target="http://www.bav-astro.de/sfs/BAVM_link.php?BAVMnr=232" TargetMode="External"/><Relationship Id="rId10" Type="http://schemas.openxmlformats.org/officeDocument/2006/relationships/hyperlink" Target="http://www.konkoly.hu/cgi-bin/IBVS?5814" TargetMode="External"/><Relationship Id="rId4" Type="http://schemas.openxmlformats.org/officeDocument/2006/relationships/hyperlink" Target="http://www.konkoly.hu/cgi-bin/IBVS?5623" TargetMode="External"/><Relationship Id="rId9" Type="http://schemas.openxmlformats.org/officeDocument/2006/relationships/hyperlink" Target="http://www.konkoly.hu/cgi-bin/IBVS?5603" TargetMode="External"/><Relationship Id="rId14" Type="http://schemas.openxmlformats.org/officeDocument/2006/relationships/hyperlink" Target="http://www.konkoly.hu/cgi-bin/IBVS?59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U3035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41</v>
      </c>
    </row>
    <row r="2" spans="1:6">
      <c r="A2" t="s">
        <v>27</v>
      </c>
      <c r="B2" s="19" t="s">
        <v>40</v>
      </c>
    </row>
    <row r="3" spans="1:6" ht="13.5" thickBot="1"/>
    <row r="4" spans="1:6" ht="13.5" thickBot="1">
      <c r="A4" s="8" t="s">
        <v>2</v>
      </c>
      <c r="C4" s="17" t="s">
        <v>37</v>
      </c>
      <c r="D4" s="18" t="s">
        <v>37</v>
      </c>
    </row>
    <row r="5" spans="1:6">
      <c r="A5" s="21" t="s">
        <v>43</v>
      </c>
      <c r="B5" s="22"/>
      <c r="C5" s="23">
        <v>-9.5</v>
      </c>
      <c r="D5" s="22" t="s">
        <v>44</v>
      </c>
    </row>
    <row r="6" spans="1:6">
      <c r="A6" s="8" t="s">
        <v>3</v>
      </c>
      <c r="E6" s="91" t="s">
        <v>147</v>
      </c>
    </row>
    <row r="7" spans="1:6">
      <c r="A7" t="s">
        <v>4</v>
      </c>
      <c r="C7">
        <v>52776.484700000001</v>
      </c>
      <c r="D7" s="90" t="s">
        <v>146</v>
      </c>
      <c r="E7" s="92">
        <v>48500.179100000001</v>
      </c>
    </row>
    <row r="8" spans="1:6">
      <c r="A8" t="s">
        <v>5</v>
      </c>
      <c r="C8">
        <v>0.33874798347716589</v>
      </c>
      <c r="D8" s="90" t="s">
        <v>146</v>
      </c>
      <c r="E8" s="93">
        <v>0.33873599999999998</v>
      </c>
    </row>
    <row r="9" spans="1:6">
      <c r="A9" s="35" t="s">
        <v>48</v>
      </c>
      <c r="B9" s="36">
        <v>31</v>
      </c>
      <c r="C9" s="33" t="str">
        <f>"F"&amp;B9</f>
        <v>F31</v>
      </c>
      <c r="D9" s="34" t="str">
        <f>"G"&amp;B9</f>
        <v>G31</v>
      </c>
    </row>
    <row r="10" spans="1:6" ht="13.5" thickBot="1">
      <c r="A10" s="22"/>
      <c r="B10" s="22"/>
      <c r="C10" s="7" t="s">
        <v>22</v>
      </c>
      <c r="D10" s="7" t="s">
        <v>23</v>
      </c>
      <c r="E10" s="22"/>
    </row>
    <row r="11" spans="1:6">
      <c r="A11" s="22" t="s">
        <v>17</v>
      </c>
      <c r="B11" s="22"/>
      <c r="C11" s="32">
        <f ca="1">INTERCEPT(INDIRECT($D$9):G987,INDIRECT($C$9):F987)</f>
        <v>1.3041924693222448E-2</v>
      </c>
      <c r="D11" s="6"/>
      <c r="E11" s="22"/>
    </row>
    <row r="12" spans="1:6">
      <c r="A12" s="22" t="s">
        <v>18</v>
      </c>
      <c r="B12" s="22"/>
      <c r="C12" s="32">
        <f ca="1">SLOPE(INDIRECT($D$9):G987,INDIRECT($C$9):F987)</f>
        <v>-9.0203251235043129E-6</v>
      </c>
      <c r="D12" s="6"/>
      <c r="E12" s="84" t="s">
        <v>149</v>
      </c>
      <c r="F12" s="87" t="s">
        <v>148</v>
      </c>
    </row>
    <row r="13" spans="1:6">
      <c r="A13" s="22" t="s">
        <v>21</v>
      </c>
      <c r="B13" s="22"/>
      <c r="C13" s="6" t="s">
        <v>45</v>
      </c>
      <c r="E13" s="82" t="s">
        <v>49</v>
      </c>
      <c r="F13" s="86">
        <v>1</v>
      </c>
    </row>
    <row r="14" spans="1:6">
      <c r="A14" s="22"/>
      <c r="B14" s="22"/>
      <c r="C14" s="22"/>
      <c r="E14" s="82" t="s">
        <v>46</v>
      </c>
      <c r="F14" s="85">
        <f ca="1">NOW()+15018.5+$C$5/24</f>
        <v>60527.796258912036</v>
      </c>
    </row>
    <row r="15" spans="1:6">
      <c r="A15" s="24" t="s">
        <v>19</v>
      </c>
      <c r="B15" s="22"/>
      <c r="C15" s="25">
        <f ca="1">(C7+C11)+(C8+C12)*INT(MAX(F21:F3528))</f>
        <v>59646.462653611263</v>
      </c>
      <c r="E15" s="82" t="s">
        <v>50</v>
      </c>
      <c r="F15" s="85">
        <f ca="1">ROUND(2*($F$14-$C$7)/$C$8,0)/2+$F$13</f>
        <v>22883</v>
      </c>
    </row>
    <row r="16" spans="1:6">
      <c r="A16" s="27" t="s">
        <v>6</v>
      </c>
      <c r="B16" s="22"/>
      <c r="C16" s="28">
        <f ca="1">+C8+C12</f>
        <v>0.33873896315204238</v>
      </c>
      <c r="E16" s="82" t="s">
        <v>47</v>
      </c>
      <c r="F16" s="85">
        <f ca="1">ROUND(2*($F$14-$C$15)/$C$16,0)/2+$F$13</f>
        <v>2603</v>
      </c>
    </row>
    <row r="17" spans="1:21" ht="13.5" thickBot="1">
      <c r="A17" s="26" t="s">
        <v>39</v>
      </c>
      <c r="B17" s="22"/>
      <c r="C17" s="22">
        <f>COUNT(C21:C2186)</f>
        <v>30</v>
      </c>
      <c r="E17" s="82" t="s">
        <v>144</v>
      </c>
      <c r="F17" s="88">
        <f ca="1">+$C$15+$C$16*$F$16-15018.5-$C$5/24</f>
        <v>45510.096008029366</v>
      </c>
    </row>
    <row r="18" spans="1:21" ht="14.25" thickTop="1" thickBot="1">
      <c r="A18" s="27" t="s">
        <v>7</v>
      </c>
      <c r="B18" s="22"/>
      <c r="C18" s="30">
        <f ca="1">+C15</f>
        <v>59646.462653611263</v>
      </c>
      <c r="D18" s="31">
        <f ca="1">+C16</f>
        <v>0.33873896315204238</v>
      </c>
      <c r="E18" s="83" t="s">
        <v>145</v>
      </c>
      <c r="F18" s="89">
        <f ca="1">+($C$15+$C$16*$F$16)-($C$16/2)-15018.5-$C$5/24</f>
        <v>45509.926638547789</v>
      </c>
    </row>
    <row r="19" spans="1:21" ht="13.5" thickTop="1">
      <c r="E19" s="26"/>
      <c r="F19" s="29"/>
    </row>
    <row r="20" spans="1:21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64</v>
      </c>
      <c r="I20" s="10" t="s">
        <v>67</v>
      </c>
      <c r="J20" s="10" t="s">
        <v>61</v>
      </c>
      <c r="K20" s="10" t="s">
        <v>59</v>
      </c>
      <c r="L20" s="10" t="s">
        <v>29</v>
      </c>
      <c r="M20" s="10" t="s">
        <v>30</v>
      </c>
      <c r="N20" s="10" t="s">
        <v>32</v>
      </c>
      <c r="O20" s="10" t="s">
        <v>25</v>
      </c>
      <c r="P20" s="9" t="s">
        <v>24</v>
      </c>
      <c r="Q20" s="7" t="s">
        <v>16</v>
      </c>
      <c r="U20" s="59" t="s">
        <v>138</v>
      </c>
    </row>
    <row r="21" spans="1:21">
      <c r="A21" s="37" t="s">
        <v>52</v>
      </c>
      <c r="B21" s="38" t="s">
        <v>31</v>
      </c>
      <c r="C21" s="37">
        <v>48500.179100000001</v>
      </c>
      <c r="D21" s="37"/>
      <c r="E21">
        <f t="shared" ref="E21:E37" si="0">+(C21-C$7)/C$8</f>
        <v>-12623.855516731819</v>
      </c>
      <c r="F21">
        <f t="shared" ref="F21:F35" si="1">ROUND(2*E21,0)/2</f>
        <v>-12624</v>
      </c>
      <c r="G21">
        <f>+C21-(C$7+F21*C$8)</f>
        <v>4.8943415742542129E-2</v>
      </c>
      <c r="J21">
        <f>G21</f>
        <v>4.8943415742542129E-2</v>
      </c>
      <c r="Q21" s="2">
        <f t="shared" ref="Q21:Q37" si="2">+C21-15018.5</f>
        <v>33481.679100000001</v>
      </c>
    </row>
    <row r="22" spans="1:21">
      <c r="A22" s="37" t="s">
        <v>52</v>
      </c>
      <c r="B22" s="38" t="s">
        <v>35</v>
      </c>
      <c r="C22" s="37">
        <v>51743.457900000001</v>
      </c>
      <c r="D22" s="37">
        <v>2.9999999999999997E-4</v>
      </c>
      <c r="E22">
        <f t="shared" si="0"/>
        <v>-3049.5437622867303</v>
      </c>
      <c r="F22">
        <f t="shared" si="1"/>
        <v>-3049.5</v>
      </c>
      <c r="G22">
        <f>+C22-(C$7+F22*C$8)</f>
        <v>-1.4824386380496435E-2</v>
      </c>
      <c r="J22">
        <f>G22</f>
        <v>-1.4824386380496435E-2</v>
      </c>
      <c r="Q22" s="2">
        <f t="shared" si="2"/>
        <v>36724.957900000001</v>
      </c>
    </row>
    <row r="23" spans="1:21">
      <c r="A23" s="37" t="s">
        <v>52</v>
      </c>
      <c r="B23" s="38" t="s">
        <v>31</v>
      </c>
      <c r="C23" s="37">
        <v>51750.399899999997</v>
      </c>
      <c r="D23" s="37">
        <v>6.9999999999999994E-5</v>
      </c>
      <c r="E23">
        <f t="shared" si="0"/>
        <v>-3029.0506513647479</v>
      </c>
      <c r="F23">
        <f t="shared" si="1"/>
        <v>-3029</v>
      </c>
      <c r="G23">
        <f>+C23-(C$7+F23*C$8)</f>
        <v>-1.7158047667180654E-2</v>
      </c>
      <c r="J23">
        <f>G23</f>
        <v>-1.7158047667180654E-2</v>
      </c>
      <c r="Q23" s="2">
        <f t="shared" si="2"/>
        <v>36731.899899999997</v>
      </c>
    </row>
    <row r="24" spans="1:21">
      <c r="A24" s="41" t="s">
        <v>34</v>
      </c>
      <c r="B24" s="42" t="s">
        <v>31</v>
      </c>
      <c r="C24" s="41">
        <v>52776.484700000001</v>
      </c>
      <c r="D24" s="41">
        <v>2.0000000000000001E-4</v>
      </c>
      <c r="E24">
        <f t="shared" si="0"/>
        <v>0</v>
      </c>
      <c r="F24">
        <f t="shared" si="1"/>
        <v>0</v>
      </c>
      <c r="J24">
        <v>0</v>
      </c>
      <c r="Q24" s="2">
        <f t="shared" si="2"/>
        <v>37757.984700000001</v>
      </c>
    </row>
    <row r="25" spans="1:21">
      <c r="A25" s="41" t="s">
        <v>34</v>
      </c>
      <c r="B25" s="42" t="s">
        <v>35</v>
      </c>
      <c r="C25" s="41">
        <v>52784.427100000001</v>
      </c>
      <c r="D25" s="41">
        <v>2.0000000000000001E-4</v>
      </c>
      <c r="E25">
        <f t="shared" si="0"/>
        <v>23.446338834177247</v>
      </c>
      <c r="F25">
        <f t="shared" si="1"/>
        <v>23.5</v>
      </c>
      <c r="G25">
        <f t="shared" ref="G25:G37" si="3">+C25-(C$7+F25*C$8)</f>
        <v>-1.8177611716964748E-2</v>
      </c>
      <c r="J25">
        <f>+G25</f>
        <v>-1.8177611716964748E-2</v>
      </c>
      <c r="Q25" s="2">
        <f t="shared" si="2"/>
        <v>37765.927100000001</v>
      </c>
    </row>
    <row r="26" spans="1:21">
      <c r="A26" s="41" t="s">
        <v>34</v>
      </c>
      <c r="B26" s="42" t="s">
        <v>35</v>
      </c>
      <c r="C26" s="41">
        <v>52790.525000000001</v>
      </c>
      <c r="D26" s="41">
        <v>2.0000000000000001E-4</v>
      </c>
      <c r="E26">
        <f t="shared" si="0"/>
        <v>41.447626804683225</v>
      </c>
      <c r="F26">
        <f t="shared" si="1"/>
        <v>41.5</v>
      </c>
      <c r="G26">
        <f t="shared" si="3"/>
        <v>-1.7741314302838873E-2</v>
      </c>
      <c r="J26">
        <f>+G26</f>
        <v>-1.7741314302838873E-2</v>
      </c>
      <c r="Q26" s="2">
        <f t="shared" si="2"/>
        <v>37772.025000000001</v>
      </c>
    </row>
    <row r="27" spans="1:21">
      <c r="A27" s="41" t="s">
        <v>34</v>
      </c>
      <c r="B27" s="42" t="s">
        <v>31</v>
      </c>
      <c r="C27" s="41">
        <v>52793.404799999997</v>
      </c>
      <c r="D27" s="41">
        <v>1E-4</v>
      </c>
      <c r="E27">
        <f t="shared" si="0"/>
        <v>49.948932024081749</v>
      </c>
      <c r="F27">
        <f t="shared" si="1"/>
        <v>50</v>
      </c>
      <c r="G27">
        <f t="shared" si="3"/>
        <v>-1.729917386546731E-2</v>
      </c>
      <c r="J27">
        <f>+G27</f>
        <v>-1.729917386546731E-2</v>
      </c>
      <c r="Q27" s="2">
        <f t="shared" si="2"/>
        <v>37774.904799999997</v>
      </c>
    </row>
    <row r="28" spans="1:21">
      <c r="A28" s="41" t="s">
        <v>34</v>
      </c>
      <c r="B28" s="42" t="s">
        <v>31</v>
      </c>
      <c r="C28" s="41">
        <v>52795.436099999999</v>
      </c>
      <c r="D28" s="41">
        <v>1E-4</v>
      </c>
      <c r="E28">
        <f t="shared" si="0"/>
        <v>55.945425284798979</v>
      </c>
      <c r="F28">
        <f t="shared" si="1"/>
        <v>56</v>
      </c>
      <c r="G28">
        <f t="shared" si="3"/>
        <v>-1.8487074725271668E-2</v>
      </c>
      <c r="J28">
        <f>+G28</f>
        <v>-1.8487074725271668E-2</v>
      </c>
      <c r="Q28" s="2">
        <f t="shared" si="2"/>
        <v>37776.936099999999</v>
      </c>
    </row>
    <row r="29" spans="1:21">
      <c r="A29" s="41" t="s">
        <v>34</v>
      </c>
      <c r="B29" s="42" t="s">
        <v>35</v>
      </c>
      <c r="C29" s="41">
        <v>52803.401700000002</v>
      </c>
      <c r="D29" s="41">
        <v>2.9999999999999997E-4</v>
      </c>
      <c r="E29">
        <f t="shared" si="0"/>
        <v>79.46025161155147</v>
      </c>
      <c r="F29">
        <f t="shared" si="1"/>
        <v>79.5</v>
      </c>
      <c r="G29">
        <f t="shared" si="3"/>
        <v>-1.3464686431689188E-2</v>
      </c>
      <c r="J29">
        <f>+G29</f>
        <v>-1.3464686431689188E-2</v>
      </c>
      <c r="Q29" s="2">
        <f t="shared" si="2"/>
        <v>37784.901700000002</v>
      </c>
    </row>
    <row r="30" spans="1:21">
      <c r="A30" s="37" t="s">
        <v>36</v>
      </c>
      <c r="B30" s="39" t="s">
        <v>31</v>
      </c>
      <c r="C30" s="40">
        <v>53111.828000000001</v>
      </c>
      <c r="D30" s="37">
        <v>1E-4</v>
      </c>
      <c r="E30">
        <f t="shared" si="0"/>
        <v>989.94921403747651</v>
      </c>
      <c r="F30">
        <f t="shared" si="1"/>
        <v>990</v>
      </c>
      <c r="G30">
        <f t="shared" si="3"/>
        <v>-1.7203642397362273E-2</v>
      </c>
      <c r="K30">
        <f>G30</f>
        <v>-1.7203642397362273E-2</v>
      </c>
      <c r="Q30" s="2">
        <f t="shared" si="2"/>
        <v>38093.328000000001</v>
      </c>
    </row>
    <row r="31" spans="1:21">
      <c r="A31" s="20" t="s">
        <v>42</v>
      </c>
      <c r="B31" s="43" t="s">
        <v>31</v>
      </c>
      <c r="C31" s="44">
        <v>53892.638800000001</v>
      </c>
      <c r="D31" s="44">
        <v>2.9999999999999997E-4</v>
      </c>
      <c r="E31">
        <f t="shared" si="0"/>
        <v>3294.9394666292878</v>
      </c>
      <c r="F31">
        <f t="shared" si="1"/>
        <v>3295</v>
      </c>
      <c r="G31">
        <f t="shared" si="3"/>
        <v>-2.0505557258729823E-2</v>
      </c>
      <c r="K31">
        <f>G31</f>
        <v>-2.0505557258729823E-2</v>
      </c>
      <c r="O31">
        <f t="shared" ref="O31:O37" ca="1" si="4">+C$11+C$12*$F31</f>
        <v>-1.6680046588724264E-2</v>
      </c>
      <c r="Q31" s="2">
        <f t="shared" si="2"/>
        <v>38874.138800000001</v>
      </c>
    </row>
    <row r="32" spans="1:21">
      <c r="A32" s="37" t="s">
        <v>53</v>
      </c>
      <c r="B32" s="38" t="s">
        <v>31</v>
      </c>
      <c r="C32" s="37">
        <v>54936.462099999997</v>
      </c>
      <c r="D32" s="37">
        <v>1.1000000000000001E-3</v>
      </c>
      <c r="E32">
        <f t="shared" si="0"/>
        <v>6376.3550053592999</v>
      </c>
      <c r="F32">
        <f t="shared" si="1"/>
        <v>6376.5</v>
      </c>
      <c r="G32">
        <f t="shared" si="3"/>
        <v>-4.9116642148874234E-2</v>
      </c>
      <c r="J32">
        <f>G32</f>
        <v>-4.9116642148874234E-2</v>
      </c>
      <c r="O32">
        <f t="shared" ca="1" si="4"/>
        <v>-4.4476178456802802E-2</v>
      </c>
      <c r="Q32" s="2">
        <f t="shared" si="2"/>
        <v>39917.962099999997</v>
      </c>
    </row>
    <row r="33" spans="1:17">
      <c r="A33" s="20" t="s">
        <v>51</v>
      </c>
      <c r="B33" s="43" t="s">
        <v>31</v>
      </c>
      <c r="C33" s="44">
        <v>55285.871099999997</v>
      </c>
      <c r="D33" s="44">
        <v>1E-4</v>
      </c>
      <c r="E33">
        <f t="shared" si="0"/>
        <v>7407.8268281976261</v>
      </c>
      <c r="F33">
        <f t="shared" si="1"/>
        <v>7408</v>
      </c>
      <c r="G33">
        <f t="shared" si="3"/>
        <v>-5.8661598850449082E-2</v>
      </c>
      <c r="K33">
        <f>G33</f>
        <v>-5.8661598850449082E-2</v>
      </c>
      <c r="O33">
        <f t="shared" ca="1" si="4"/>
        <v>-5.3780643821697505E-2</v>
      </c>
      <c r="Q33" s="2">
        <f t="shared" si="2"/>
        <v>40267.371099999997</v>
      </c>
    </row>
    <row r="34" spans="1:17">
      <c r="A34" s="37" t="s">
        <v>54</v>
      </c>
      <c r="B34" s="38" t="s">
        <v>31</v>
      </c>
      <c r="C34" s="37">
        <v>55755.366499999996</v>
      </c>
      <c r="D34" s="37">
        <v>8.9999999999999998E-4</v>
      </c>
      <c r="E34">
        <f t="shared" si="0"/>
        <v>8793.7993591061313</v>
      </c>
      <c r="F34">
        <f t="shared" si="1"/>
        <v>8794</v>
      </c>
      <c r="G34">
        <f t="shared" si="3"/>
        <v>-6.7966698203235865E-2</v>
      </c>
      <c r="K34">
        <f>G34</f>
        <v>-6.7966698203235865E-2</v>
      </c>
      <c r="O34">
        <f t="shared" ca="1" si="4"/>
        <v>-6.6282814442874483E-2</v>
      </c>
      <c r="Q34" s="2">
        <f t="shared" si="2"/>
        <v>40736.866499999996</v>
      </c>
    </row>
    <row r="35" spans="1:17">
      <c r="A35" s="37" t="s">
        <v>54</v>
      </c>
      <c r="B35" s="38" t="s">
        <v>35</v>
      </c>
      <c r="C35" s="37">
        <v>55755.537900000003</v>
      </c>
      <c r="D35" s="37">
        <v>8.9999999999999998E-4</v>
      </c>
      <c r="E35">
        <f t="shared" si="0"/>
        <v>8794.3053399779492</v>
      </c>
      <c r="F35">
        <f t="shared" si="1"/>
        <v>8794.5</v>
      </c>
      <c r="G35">
        <f t="shared" si="3"/>
        <v>-6.5940689935814589E-2</v>
      </c>
      <c r="K35">
        <f>G35</f>
        <v>-6.5940689935814589E-2</v>
      </c>
      <c r="O35">
        <f t="shared" ca="1" si="4"/>
        <v>-6.6287324605436238E-2</v>
      </c>
      <c r="Q35" s="2">
        <f t="shared" si="2"/>
        <v>40737.037900000003</v>
      </c>
    </row>
    <row r="36" spans="1:17">
      <c r="A36" s="60" t="s">
        <v>55</v>
      </c>
      <c r="B36" s="61" t="s">
        <v>31</v>
      </c>
      <c r="C36" s="60">
        <v>56483.487800000003</v>
      </c>
      <c r="D36" s="60">
        <v>2.3999999999999998E-3</v>
      </c>
      <c r="E36">
        <f t="shared" si="0"/>
        <v>10943.2477263732</v>
      </c>
      <c r="F36" s="45">
        <f t="shared" ref="F36:F42" si="5">ROUND(2*E36,0)/2+0.5</f>
        <v>10943.5</v>
      </c>
      <c r="G36">
        <f t="shared" si="3"/>
        <v>-8.5457182365644258E-2</v>
      </c>
      <c r="J36">
        <f>G36</f>
        <v>-8.5457182365644258E-2</v>
      </c>
      <c r="O36">
        <f t="shared" ca="1" si="4"/>
        <v>-8.5672003295846996E-2</v>
      </c>
      <c r="Q36" s="2">
        <f t="shared" si="2"/>
        <v>41464.987800000003</v>
      </c>
    </row>
    <row r="37" spans="1:17">
      <c r="A37" s="60" t="s">
        <v>56</v>
      </c>
      <c r="B37" s="61" t="s">
        <v>31</v>
      </c>
      <c r="C37" s="63">
        <v>56845.433599999997</v>
      </c>
      <c r="D37" s="60">
        <v>4.0000000000000002E-4</v>
      </c>
      <c r="E37">
        <f t="shared" si="0"/>
        <v>12011.728773211347</v>
      </c>
      <c r="F37" s="45">
        <f t="shared" si="5"/>
        <v>12012</v>
      </c>
      <c r="G37">
        <f t="shared" si="3"/>
        <v>-9.1877527724136598E-2</v>
      </c>
      <c r="K37">
        <f t="shared" ref="K37:K42" si="6">G37</f>
        <v>-9.1877527724136598E-2</v>
      </c>
      <c r="O37">
        <f t="shared" ca="1" si="4"/>
        <v>-9.5310220690311365E-2</v>
      </c>
      <c r="Q37" s="2">
        <f t="shared" si="2"/>
        <v>41826.933599999997</v>
      </c>
    </row>
    <row r="38" spans="1:17">
      <c r="A38" s="64" t="s">
        <v>1</v>
      </c>
      <c r="B38" s="65" t="s">
        <v>31</v>
      </c>
      <c r="C38" s="66">
        <v>57132.514799999997</v>
      </c>
      <c r="D38" s="66">
        <v>3.3E-3</v>
      </c>
      <c r="E38">
        <f>+(C38-C$7)/C$8</f>
        <v>12859.205995225135</v>
      </c>
      <c r="F38" s="45">
        <f t="shared" si="5"/>
        <v>12859.5</v>
      </c>
      <c r="G38">
        <f>+C38-(C$7+F38*C$8)</f>
        <v>-9.9593524617375806E-2</v>
      </c>
      <c r="K38">
        <f t="shared" si="6"/>
        <v>-9.9593524617375806E-2</v>
      </c>
      <c r="O38">
        <f ca="1">+C$11+C$12*$F38</f>
        <v>-0.10295494623248126</v>
      </c>
      <c r="Q38" s="2">
        <f>+C38-15018.5</f>
        <v>42114.014799999997</v>
      </c>
    </row>
    <row r="39" spans="1:17">
      <c r="A39" s="64" t="s">
        <v>1</v>
      </c>
      <c r="B39" s="65" t="s">
        <v>31</v>
      </c>
      <c r="C39" s="66">
        <v>57514.443099999997</v>
      </c>
      <c r="D39" s="66">
        <v>4.7000000000000002E-3</v>
      </c>
      <c r="E39">
        <f>+(C39-C$7)/C$8</f>
        <v>13986.67632310605</v>
      </c>
      <c r="F39" s="45">
        <f t="shared" si="5"/>
        <v>13987</v>
      </c>
      <c r="G39">
        <f>+C39-(C$7+F39*C$8)</f>
        <v>-0.10964489512116415</v>
      </c>
      <c r="K39">
        <f t="shared" si="6"/>
        <v>-0.10964489512116415</v>
      </c>
      <c r="O39">
        <f ca="1">+C$11+C$12*$F39</f>
        <v>-0.11312536280923237</v>
      </c>
      <c r="Q39" s="2">
        <f>+C39-15018.5</f>
        <v>42495.943099999997</v>
      </c>
    </row>
    <row r="40" spans="1:17">
      <c r="A40" s="67" t="s">
        <v>139</v>
      </c>
      <c r="B40" s="68" t="s">
        <v>31</v>
      </c>
      <c r="C40" s="69">
        <v>57116.423210000001</v>
      </c>
      <c r="D40" s="69">
        <v>6.9999999999999999E-4</v>
      </c>
      <c r="E40">
        <f>+(C40-C$7)/C$8</f>
        <v>12811.702863738357</v>
      </c>
      <c r="F40" s="45">
        <f t="shared" si="5"/>
        <v>12812</v>
      </c>
      <c r="G40">
        <f>+C40-(C$7+F40*C$8)</f>
        <v>-0.1006543094481458</v>
      </c>
      <c r="K40">
        <f t="shared" si="6"/>
        <v>-0.1006543094481458</v>
      </c>
      <c r="O40">
        <f ca="1">+C$11+C$12*$F40</f>
        <v>-0.1025264807891148</v>
      </c>
      <c r="Q40" s="2">
        <f>+C40-15018.5</f>
        <v>42097.923210000001</v>
      </c>
    </row>
    <row r="41" spans="1:17">
      <c r="A41" s="67" t="s">
        <v>139</v>
      </c>
      <c r="B41" s="68" t="s">
        <v>35</v>
      </c>
      <c r="C41" s="69">
        <v>57500.387580000002</v>
      </c>
      <c r="D41" s="69">
        <v>5.9999999999999995E-4</v>
      </c>
      <c r="E41">
        <f>+(C41-C$7)/C$8</f>
        <v>13945.183766144624</v>
      </c>
      <c r="F41" s="45">
        <f t="shared" si="5"/>
        <v>13945.5</v>
      </c>
      <c r="G41">
        <f>+C41-(C$7+F41*C$8)</f>
        <v>-0.10712358081218554</v>
      </c>
      <c r="K41">
        <f t="shared" si="6"/>
        <v>-0.10712358081218554</v>
      </c>
      <c r="O41">
        <f ca="1">+C$11+C$12*$F41</f>
        <v>-0.11275101931660696</v>
      </c>
      <c r="Q41" s="2">
        <f>+C41-15018.5</f>
        <v>42481.887580000002</v>
      </c>
    </row>
    <row r="42" spans="1:17">
      <c r="A42" s="62" t="s">
        <v>0</v>
      </c>
      <c r="B42" s="81" t="s">
        <v>31</v>
      </c>
      <c r="C42" s="70">
        <v>57841.4925</v>
      </c>
      <c r="D42" s="70">
        <v>2.3E-3</v>
      </c>
      <c r="E42">
        <f>+(C42-C$7)/C$8</f>
        <v>14952.141553756048</v>
      </c>
      <c r="F42" s="45">
        <f t="shared" si="5"/>
        <v>14952.5</v>
      </c>
      <c r="G42">
        <f>+C42-(C$7+F42*C$8)</f>
        <v>-0.12142294232762652</v>
      </c>
      <c r="K42">
        <f t="shared" si="6"/>
        <v>-0.12142294232762652</v>
      </c>
      <c r="O42">
        <f ca="1">+C$11+C$12*$F42</f>
        <v>-0.12183448671597578</v>
      </c>
      <c r="Q42" s="2">
        <f>+C42-15018.5</f>
        <v>42822.9925</v>
      </c>
    </row>
    <row r="43" spans="1:17">
      <c r="A43" s="71" t="s">
        <v>140</v>
      </c>
      <c r="B43" s="72" t="s">
        <v>31</v>
      </c>
      <c r="C43" s="73">
        <v>58309.464180000003</v>
      </c>
      <c r="D43" s="73">
        <v>1.4999999999999999E-4</v>
      </c>
      <c r="E43">
        <f t="shared" ref="E43:E48" si="7">+(C43-C$7)/C$8</f>
        <v>16333.61599146749</v>
      </c>
      <c r="F43" s="45">
        <f t="shared" ref="F43:F48" si="8">ROUND(2*E43,0)/2+0.5</f>
        <v>16334</v>
      </c>
      <c r="G43">
        <f t="shared" ref="G43:G48" si="9">+C43-(C$7+F43*C$8)</f>
        <v>-0.13008211602573283</v>
      </c>
      <c r="K43">
        <f t="shared" ref="K43:K48" si="10">G43</f>
        <v>-0.13008211602573283</v>
      </c>
      <c r="O43">
        <f t="shared" ref="O43:O48" ca="1" si="11">+C$11+C$12*$F43</f>
        <v>-0.13429606587409698</v>
      </c>
      <c r="Q43" s="2">
        <f t="shared" ref="Q43:Q48" si="12">+C43-15018.5</f>
        <v>43290.964180000003</v>
      </c>
    </row>
    <row r="44" spans="1:17">
      <c r="A44" s="71" t="s">
        <v>140</v>
      </c>
      <c r="B44" s="72" t="s">
        <v>31</v>
      </c>
      <c r="C44" s="73">
        <v>58340.288520000002</v>
      </c>
      <c r="D44" s="73">
        <v>6.9999999999999994E-5</v>
      </c>
      <c r="E44">
        <f t="shared" si="7"/>
        <v>16424.610894768743</v>
      </c>
      <c r="F44" s="45">
        <f t="shared" si="8"/>
        <v>16425</v>
      </c>
      <c r="G44">
        <f t="shared" si="9"/>
        <v>-0.13180861245200504</v>
      </c>
      <c r="K44">
        <f t="shared" si="10"/>
        <v>-0.13180861245200504</v>
      </c>
      <c r="O44">
        <f t="shared" ca="1" si="11"/>
        <v>-0.13511691546033588</v>
      </c>
      <c r="Q44" s="2">
        <f t="shared" si="12"/>
        <v>43321.788520000002</v>
      </c>
    </row>
    <row r="45" spans="1:17">
      <c r="A45" s="71" t="s">
        <v>140</v>
      </c>
      <c r="B45" s="72" t="s">
        <v>31</v>
      </c>
      <c r="C45" s="73">
        <v>58658.366199999997</v>
      </c>
      <c r="D45" s="73">
        <v>2.3000000000000001E-4</v>
      </c>
      <c r="E45">
        <f t="shared" si="7"/>
        <v>17363.591185470417</v>
      </c>
      <c r="F45" s="45">
        <f t="shared" si="8"/>
        <v>17364</v>
      </c>
      <c r="G45">
        <f t="shared" si="9"/>
        <v>-0.13848509751551319</v>
      </c>
      <c r="K45">
        <f t="shared" si="10"/>
        <v>-0.13848509751551319</v>
      </c>
      <c r="O45">
        <f t="shared" ca="1" si="11"/>
        <v>-0.14358700075130643</v>
      </c>
      <c r="Q45" s="2">
        <f t="shared" si="12"/>
        <v>43639.866199999997</v>
      </c>
    </row>
    <row r="46" spans="1:17">
      <c r="A46" s="71" t="s">
        <v>140</v>
      </c>
      <c r="B46" s="72" t="s">
        <v>31</v>
      </c>
      <c r="C46" s="73">
        <v>58189.550340000002</v>
      </c>
      <c r="D46" s="73">
        <v>6.0000000000000002E-5</v>
      </c>
      <c r="E46">
        <f t="shared" si="7"/>
        <v>15979.624688643737</v>
      </c>
      <c r="F46" s="45">
        <f t="shared" si="8"/>
        <v>15980</v>
      </c>
      <c r="G46">
        <f t="shared" si="9"/>
        <v>-0.12713596510729985</v>
      </c>
      <c r="K46">
        <f t="shared" si="10"/>
        <v>-0.12713596510729985</v>
      </c>
      <c r="O46">
        <f t="shared" ca="1" si="11"/>
        <v>-0.13110287078037647</v>
      </c>
      <c r="Q46" s="2">
        <f t="shared" si="12"/>
        <v>43171.050340000002</v>
      </c>
    </row>
    <row r="47" spans="1:17">
      <c r="A47" s="71" t="s">
        <v>140</v>
      </c>
      <c r="B47" s="72" t="s">
        <v>35</v>
      </c>
      <c r="C47" s="73">
        <v>58298.45478</v>
      </c>
      <c r="D47" s="73">
        <v>1.3999999999999999E-4</v>
      </c>
      <c r="E47">
        <f t="shared" si="7"/>
        <v>16301.115724198018</v>
      </c>
      <c r="F47" s="45">
        <f t="shared" si="8"/>
        <v>16301.5</v>
      </c>
      <c r="G47">
        <f t="shared" si="9"/>
        <v>-0.13017265302187297</v>
      </c>
      <c r="K47">
        <f t="shared" si="10"/>
        <v>-0.13017265302187297</v>
      </c>
      <c r="O47">
        <f t="shared" ca="1" si="11"/>
        <v>-0.13400290530758313</v>
      </c>
      <c r="Q47" s="2">
        <f t="shared" si="12"/>
        <v>43279.95478</v>
      </c>
    </row>
    <row r="48" spans="1:17">
      <c r="A48" s="74" t="s">
        <v>141</v>
      </c>
      <c r="B48" s="75" t="s">
        <v>35</v>
      </c>
      <c r="C48" s="76">
        <v>57919.404449999798</v>
      </c>
      <c r="D48" s="76">
        <v>4.0000000000000002E-4</v>
      </c>
      <c r="E48">
        <f t="shared" si="7"/>
        <v>15182.141299289735</v>
      </c>
      <c r="F48" s="45">
        <f t="shared" si="8"/>
        <v>15182.5</v>
      </c>
      <c r="G48">
        <f t="shared" si="9"/>
        <v>-0.121509142270952</v>
      </c>
      <c r="K48">
        <f t="shared" si="10"/>
        <v>-0.121509142270952</v>
      </c>
      <c r="O48">
        <f t="shared" ca="1" si="11"/>
        <v>-0.12390916149438179</v>
      </c>
      <c r="Q48" s="2">
        <f t="shared" si="12"/>
        <v>42900.904449999798</v>
      </c>
    </row>
    <row r="49" spans="1:17">
      <c r="A49" s="77" t="s">
        <v>142</v>
      </c>
      <c r="B49" s="78" t="s">
        <v>31</v>
      </c>
      <c r="C49" s="79">
        <v>59329.392099999997</v>
      </c>
      <c r="D49" s="80">
        <v>1.9E-3</v>
      </c>
      <c r="E49">
        <f t="shared" ref="E49:E50" si="13">+(C49-C$7)/C$8</f>
        <v>19344.491243124139</v>
      </c>
      <c r="F49" s="45">
        <f t="shared" ref="F49:F50" si="14">ROUND(2*E49,0)/2+0.5</f>
        <v>19345</v>
      </c>
      <c r="G49">
        <f t="shared" ref="G49:G50" si="15">+C49-(C$7+F49*C$8)</f>
        <v>-0.1723403657815652</v>
      </c>
      <c r="K49">
        <f t="shared" ref="K49:K50" si="16">G49</f>
        <v>-0.1723403657815652</v>
      </c>
      <c r="O49">
        <f t="shared" ref="O49:O50" ca="1" si="17">+C$11+C$12*$F49</f>
        <v>-0.16145626482096848</v>
      </c>
      <c r="Q49" s="2">
        <f t="shared" ref="Q49:Q50" si="18">+C49-15018.5</f>
        <v>44310.892099999997</v>
      </c>
    </row>
    <row r="50" spans="1:17">
      <c r="A50" s="77" t="s">
        <v>143</v>
      </c>
      <c r="B50" s="78" t="s">
        <v>35</v>
      </c>
      <c r="C50" s="79">
        <v>59646.447</v>
      </c>
      <c r="D50" s="80">
        <v>5.9999999999999995E-4</v>
      </c>
      <c r="E50">
        <f t="shared" si="13"/>
        <v>20280.452239099704</v>
      </c>
      <c r="F50" s="45">
        <f t="shared" si="14"/>
        <v>20281</v>
      </c>
      <c r="G50">
        <f t="shared" si="15"/>
        <v>-0.18555290040239925</v>
      </c>
      <c r="K50">
        <f t="shared" si="16"/>
        <v>-0.18555290040239925</v>
      </c>
      <c r="O50">
        <f t="shared" ca="1" si="17"/>
        <v>-0.16989928913656854</v>
      </c>
      <c r="Q50" s="2">
        <f t="shared" si="18"/>
        <v>44627.947</v>
      </c>
    </row>
    <row r="51" spans="1:17">
      <c r="B51" s="6"/>
      <c r="C51" s="14"/>
      <c r="D51" s="14"/>
    </row>
    <row r="52" spans="1:17">
      <c r="B52" s="6"/>
      <c r="C52" s="14"/>
      <c r="D52" s="14"/>
    </row>
    <row r="53" spans="1:17">
      <c r="B53" s="6"/>
      <c r="C53" s="14"/>
      <c r="D53" s="14"/>
    </row>
    <row r="54" spans="1:17">
      <c r="B54" s="6"/>
      <c r="C54" s="14"/>
      <c r="D54" s="14"/>
    </row>
    <row r="55" spans="1:17">
      <c r="B55" s="6"/>
      <c r="C55" s="14"/>
      <c r="D55" s="14"/>
    </row>
    <row r="56" spans="1:17">
      <c r="B56" s="6"/>
      <c r="C56" s="14"/>
      <c r="D56" s="14"/>
    </row>
    <row r="57" spans="1:17">
      <c r="B57" s="6"/>
      <c r="C57" s="14"/>
      <c r="D57" s="14"/>
    </row>
    <row r="58" spans="1:17">
      <c r="B58" s="6"/>
      <c r="C58" s="14"/>
      <c r="D58" s="14"/>
    </row>
    <row r="59" spans="1:17">
      <c r="B59" s="6"/>
      <c r="C59" s="14"/>
      <c r="D59" s="14"/>
    </row>
    <row r="60" spans="1:17">
      <c r="B60" s="6"/>
      <c r="C60" s="14"/>
      <c r="D60" s="14"/>
    </row>
    <row r="61" spans="1:17">
      <c r="C61" s="14"/>
      <c r="D61" s="14"/>
    </row>
    <row r="62" spans="1:17">
      <c r="C62" s="14"/>
      <c r="D62" s="14"/>
    </row>
    <row r="63" spans="1:17">
      <c r="C63" s="14"/>
      <c r="D63" s="14"/>
    </row>
    <row r="64" spans="1:17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  <row r="2539" spans="3:4">
      <c r="C2539" s="14"/>
      <c r="D2539" s="14"/>
    </row>
    <row r="2540" spans="3:4">
      <c r="C2540" s="14"/>
      <c r="D2540" s="14"/>
    </row>
    <row r="2541" spans="3:4">
      <c r="C2541" s="14"/>
      <c r="D2541" s="14"/>
    </row>
    <row r="2542" spans="3:4">
      <c r="C2542" s="14"/>
      <c r="D2542" s="14"/>
    </row>
    <row r="2543" spans="3:4">
      <c r="C2543" s="14"/>
      <c r="D2543" s="14"/>
    </row>
    <row r="2544" spans="3:4">
      <c r="C2544" s="14"/>
      <c r="D2544" s="14"/>
    </row>
    <row r="2545" spans="3:4">
      <c r="C2545" s="14"/>
      <c r="D2545" s="14"/>
    </row>
    <row r="2546" spans="3:4">
      <c r="C2546" s="14"/>
      <c r="D2546" s="14"/>
    </row>
    <row r="2547" spans="3:4">
      <c r="C2547" s="14"/>
      <c r="D2547" s="14"/>
    </row>
    <row r="2548" spans="3:4">
      <c r="C2548" s="14"/>
      <c r="D2548" s="14"/>
    </row>
    <row r="2549" spans="3:4">
      <c r="C2549" s="14"/>
      <c r="D2549" s="14"/>
    </row>
    <row r="2550" spans="3:4">
      <c r="C2550" s="14"/>
      <c r="D2550" s="14"/>
    </row>
    <row r="2551" spans="3:4">
      <c r="C2551" s="14"/>
      <c r="D2551" s="14"/>
    </row>
    <row r="2552" spans="3:4">
      <c r="C2552" s="14"/>
      <c r="D2552" s="14"/>
    </row>
    <row r="2553" spans="3:4">
      <c r="C2553" s="14"/>
      <c r="D2553" s="14"/>
    </row>
    <row r="2554" spans="3:4">
      <c r="C2554" s="14"/>
      <c r="D2554" s="14"/>
    </row>
    <row r="2555" spans="3:4">
      <c r="C2555" s="14"/>
      <c r="D2555" s="14"/>
    </row>
    <row r="2556" spans="3:4">
      <c r="C2556" s="14"/>
      <c r="D2556" s="14"/>
    </row>
    <row r="2557" spans="3:4">
      <c r="C2557" s="14"/>
      <c r="D2557" s="14"/>
    </row>
    <row r="2558" spans="3:4">
      <c r="C2558" s="14"/>
      <c r="D2558" s="14"/>
    </row>
    <row r="2559" spans="3:4">
      <c r="C2559" s="14"/>
      <c r="D2559" s="14"/>
    </row>
    <row r="2560" spans="3:4">
      <c r="C2560" s="14"/>
      <c r="D2560" s="14"/>
    </row>
    <row r="2561" spans="3:4">
      <c r="C2561" s="14"/>
      <c r="D2561" s="14"/>
    </row>
    <row r="2562" spans="3:4">
      <c r="C2562" s="14"/>
      <c r="D2562" s="14"/>
    </row>
    <row r="2563" spans="3:4">
      <c r="C2563" s="14"/>
      <c r="D2563" s="14"/>
    </row>
    <row r="2564" spans="3:4">
      <c r="C2564" s="14"/>
      <c r="D2564" s="14"/>
    </row>
    <row r="2565" spans="3:4">
      <c r="C2565" s="14"/>
      <c r="D2565" s="14"/>
    </row>
    <row r="2566" spans="3:4">
      <c r="C2566" s="14"/>
      <c r="D2566" s="14"/>
    </row>
    <row r="2567" spans="3:4">
      <c r="C2567" s="14"/>
      <c r="D2567" s="14"/>
    </row>
    <row r="2568" spans="3:4">
      <c r="C2568" s="14"/>
      <c r="D2568" s="14"/>
    </row>
    <row r="2569" spans="3:4">
      <c r="C2569" s="14"/>
      <c r="D2569" s="14"/>
    </row>
    <row r="2570" spans="3:4">
      <c r="C2570" s="14"/>
      <c r="D2570" s="14"/>
    </row>
    <row r="2571" spans="3:4">
      <c r="C2571" s="14"/>
      <c r="D2571" s="14"/>
    </row>
    <row r="2572" spans="3:4">
      <c r="C2572" s="14"/>
      <c r="D2572" s="14"/>
    </row>
    <row r="2573" spans="3:4">
      <c r="C2573" s="14"/>
      <c r="D2573" s="14"/>
    </row>
    <row r="2574" spans="3:4">
      <c r="C2574" s="14"/>
      <c r="D2574" s="14"/>
    </row>
    <row r="2575" spans="3:4">
      <c r="C2575" s="14"/>
      <c r="D2575" s="14"/>
    </row>
    <row r="2576" spans="3:4">
      <c r="C2576" s="14"/>
      <c r="D2576" s="14"/>
    </row>
    <row r="2577" spans="3:4">
      <c r="C2577" s="14"/>
      <c r="D2577" s="14"/>
    </row>
    <row r="2578" spans="3:4">
      <c r="C2578" s="14"/>
      <c r="D2578" s="14"/>
    </row>
    <row r="2579" spans="3:4">
      <c r="C2579" s="14"/>
      <c r="D2579" s="14"/>
    </row>
    <row r="2580" spans="3:4">
      <c r="C2580" s="14"/>
      <c r="D2580" s="14"/>
    </row>
    <row r="2581" spans="3:4">
      <c r="C2581" s="14"/>
      <c r="D2581" s="14"/>
    </row>
    <row r="2582" spans="3:4">
      <c r="C2582" s="14"/>
      <c r="D2582" s="14"/>
    </row>
    <row r="2583" spans="3:4">
      <c r="C2583" s="14"/>
      <c r="D2583" s="14"/>
    </row>
    <row r="2584" spans="3:4">
      <c r="C2584" s="14"/>
      <c r="D2584" s="14"/>
    </row>
    <row r="2585" spans="3:4">
      <c r="C2585" s="14"/>
      <c r="D2585" s="14"/>
    </row>
    <row r="2586" spans="3:4">
      <c r="C2586" s="14"/>
      <c r="D2586" s="14"/>
    </row>
    <row r="2587" spans="3:4">
      <c r="C2587" s="14"/>
      <c r="D2587" s="14"/>
    </row>
    <row r="2588" spans="3:4">
      <c r="C2588" s="14"/>
      <c r="D2588" s="14"/>
    </row>
    <row r="2589" spans="3:4">
      <c r="C2589" s="14"/>
      <c r="D2589" s="14"/>
    </row>
    <row r="2590" spans="3:4">
      <c r="C2590" s="14"/>
      <c r="D2590" s="14"/>
    </row>
    <row r="2591" spans="3:4">
      <c r="C2591" s="14"/>
      <c r="D2591" s="14"/>
    </row>
    <row r="2592" spans="3:4">
      <c r="C2592" s="14"/>
      <c r="D2592" s="14"/>
    </row>
    <row r="2593" spans="3:4">
      <c r="C2593" s="14"/>
      <c r="D2593" s="14"/>
    </row>
    <row r="2594" spans="3:4">
      <c r="C2594" s="14"/>
      <c r="D2594" s="14"/>
    </row>
    <row r="2595" spans="3:4">
      <c r="C2595" s="14"/>
      <c r="D2595" s="14"/>
    </row>
    <row r="2596" spans="3:4">
      <c r="C2596" s="14"/>
      <c r="D2596" s="14"/>
    </row>
    <row r="2597" spans="3:4">
      <c r="C2597" s="14"/>
      <c r="D2597" s="14"/>
    </row>
    <row r="2598" spans="3:4">
      <c r="C2598" s="14"/>
      <c r="D2598" s="14"/>
    </row>
    <row r="2599" spans="3:4">
      <c r="C2599" s="14"/>
      <c r="D2599" s="14"/>
    </row>
    <row r="2600" spans="3:4">
      <c r="C2600" s="14"/>
      <c r="D2600" s="14"/>
    </row>
    <row r="2601" spans="3:4">
      <c r="C2601" s="14"/>
      <c r="D2601" s="14"/>
    </row>
    <row r="2602" spans="3:4">
      <c r="C2602" s="14"/>
      <c r="D2602" s="14"/>
    </row>
    <row r="2603" spans="3:4">
      <c r="C2603" s="14"/>
      <c r="D2603" s="14"/>
    </row>
    <row r="2604" spans="3:4">
      <c r="C2604" s="14"/>
      <c r="D2604" s="14"/>
    </row>
    <row r="2605" spans="3:4">
      <c r="C2605" s="14"/>
      <c r="D2605" s="14"/>
    </row>
    <row r="2606" spans="3:4">
      <c r="C2606" s="14"/>
      <c r="D2606" s="14"/>
    </row>
    <row r="2607" spans="3:4">
      <c r="C2607" s="14"/>
      <c r="D2607" s="14"/>
    </row>
    <row r="2608" spans="3:4">
      <c r="C2608" s="14"/>
      <c r="D2608" s="14"/>
    </row>
    <row r="2609" spans="3:4">
      <c r="C2609" s="14"/>
      <c r="D2609" s="14"/>
    </row>
    <row r="2610" spans="3:4">
      <c r="C2610" s="14"/>
      <c r="D2610" s="14"/>
    </row>
    <row r="2611" spans="3:4">
      <c r="C2611" s="14"/>
      <c r="D2611" s="14"/>
    </row>
    <row r="2612" spans="3:4">
      <c r="C2612" s="14"/>
      <c r="D2612" s="14"/>
    </row>
    <row r="2613" spans="3:4">
      <c r="C2613" s="14"/>
      <c r="D2613" s="14"/>
    </row>
    <row r="2614" spans="3:4">
      <c r="C2614" s="14"/>
      <c r="D2614" s="14"/>
    </row>
    <row r="2615" spans="3:4">
      <c r="C2615" s="14"/>
      <c r="D2615" s="14"/>
    </row>
    <row r="2616" spans="3:4">
      <c r="C2616" s="14"/>
      <c r="D2616" s="14"/>
    </row>
    <row r="2617" spans="3:4">
      <c r="C2617" s="14"/>
      <c r="D2617" s="14"/>
    </row>
    <row r="2618" spans="3:4">
      <c r="C2618" s="14"/>
      <c r="D2618" s="14"/>
    </row>
    <row r="2619" spans="3:4">
      <c r="C2619" s="14"/>
      <c r="D2619" s="14"/>
    </row>
    <row r="2620" spans="3:4">
      <c r="C2620" s="14"/>
      <c r="D2620" s="14"/>
    </row>
    <row r="2621" spans="3:4">
      <c r="C2621" s="14"/>
      <c r="D2621" s="14"/>
    </row>
    <row r="2622" spans="3:4">
      <c r="C2622" s="14"/>
      <c r="D2622" s="14"/>
    </row>
    <row r="2623" spans="3:4">
      <c r="C2623" s="14"/>
      <c r="D2623" s="14"/>
    </row>
    <row r="2624" spans="3:4">
      <c r="C2624" s="14"/>
      <c r="D2624" s="14"/>
    </row>
    <row r="2625" spans="3:4">
      <c r="C2625" s="14"/>
      <c r="D2625" s="14"/>
    </row>
    <row r="2626" spans="3:4">
      <c r="C2626" s="14"/>
      <c r="D2626" s="14"/>
    </row>
    <row r="2627" spans="3:4">
      <c r="C2627" s="14"/>
      <c r="D2627" s="14"/>
    </row>
    <row r="2628" spans="3:4">
      <c r="C2628" s="14"/>
      <c r="D2628" s="14"/>
    </row>
    <row r="2629" spans="3:4">
      <c r="C2629" s="14"/>
      <c r="D2629" s="14"/>
    </row>
    <row r="2630" spans="3:4">
      <c r="C2630" s="14"/>
      <c r="D2630" s="14"/>
    </row>
    <row r="2631" spans="3:4">
      <c r="C2631" s="14"/>
      <c r="D2631" s="14"/>
    </row>
    <row r="2632" spans="3:4">
      <c r="C2632" s="14"/>
      <c r="D2632" s="14"/>
    </row>
    <row r="2633" spans="3:4">
      <c r="C2633" s="14"/>
      <c r="D2633" s="14"/>
    </row>
    <row r="2634" spans="3:4">
      <c r="C2634" s="14"/>
      <c r="D2634" s="14"/>
    </row>
    <row r="2635" spans="3:4">
      <c r="C2635" s="14"/>
      <c r="D2635" s="14"/>
    </row>
    <row r="2636" spans="3:4">
      <c r="C2636" s="14"/>
      <c r="D2636" s="14"/>
    </row>
    <row r="2637" spans="3:4">
      <c r="C2637" s="14"/>
      <c r="D2637" s="14"/>
    </row>
    <row r="2638" spans="3:4">
      <c r="C2638" s="14"/>
      <c r="D2638" s="14"/>
    </row>
    <row r="2639" spans="3:4">
      <c r="C2639" s="14"/>
      <c r="D2639" s="14"/>
    </row>
    <row r="2640" spans="3:4">
      <c r="C2640" s="14"/>
      <c r="D2640" s="14"/>
    </row>
    <row r="2641" spans="3:4">
      <c r="C2641" s="14"/>
      <c r="D2641" s="14"/>
    </row>
    <row r="2642" spans="3:4">
      <c r="C2642" s="14"/>
      <c r="D2642" s="14"/>
    </row>
    <row r="2643" spans="3:4">
      <c r="C2643" s="14"/>
      <c r="D2643" s="14"/>
    </row>
    <row r="2644" spans="3:4">
      <c r="C2644" s="14"/>
      <c r="D2644" s="14"/>
    </row>
    <row r="2645" spans="3:4">
      <c r="C2645" s="14"/>
      <c r="D2645" s="14"/>
    </row>
    <row r="2646" spans="3:4">
      <c r="C2646" s="14"/>
      <c r="D2646" s="14"/>
    </row>
    <row r="2647" spans="3:4">
      <c r="C2647" s="14"/>
      <c r="D2647" s="14"/>
    </row>
    <row r="2648" spans="3:4">
      <c r="C2648" s="14"/>
      <c r="D2648" s="14"/>
    </row>
    <row r="2649" spans="3:4">
      <c r="C2649" s="14"/>
      <c r="D2649" s="14"/>
    </row>
    <row r="2650" spans="3:4">
      <c r="C2650" s="14"/>
      <c r="D2650" s="14"/>
    </row>
    <row r="2651" spans="3:4">
      <c r="C2651" s="14"/>
      <c r="D2651" s="14"/>
    </row>
    <row r="2652" spans="3:4">
      <c r="C2652" s="14"/>
      <c r="D2652" s="14"/>
    </row>
    <row r="2653" spans="3:4">
      <c r="C2653" s="14"/>
      <c r="D2653" s="14"/>
    </row>
    <row r="2654" spans="3:4">
      <c r="C2654" s="14"/>
      <c r="D2654" s="14"/>
    </row>
    <row r="2655" spans="3:4">
      <c r="C2655" s="14"/>
      <c r="D2655" s="14"/>
    </row>
    <row r="2656" spans="3:4">
      <c r="C2656" s="14"/>
      <c r="D2656" s="14"/>
    </row>
    <row r="2657" spans="3:4">
      <c r="C2657" s="14"/>
      <c r="D2657" s="14"/>
    </row>
    <row r="2658" spans="3:4">
      <c r="C2658" s="14"/>
      <c r="D2658" s="14"/>
    </row>
    <row r="2659" spans="3:4">
      <c r="C2659" s="14"/>
      <c r="D2659" s="14"/>
    </row>
    <row r="2660" spans="3:4">
      <c r="C2660" s="14"/>
      <c r="D2660" s="14"/>
    </row>
    <row r="2661" spans="3:4">
      <c r="C2661" s="14"/>
      <c r="D2661" s="14"/>
    </row>
    <row r="2662" spans="3:4">
      <c r="C2662" s="14"/>
      <c r="D2662" s="14"/>
    </row>
    <row r="2663" spans="3:4">
      <c r="C2663" s="14"/>
      <c r="D2663" s="14"/>
    </row>
    <row r="2664" spans="3:4">
      <c r="C2664" s="14"/>
      <c r="D2664" s="14"/>
    </row>
    <row r="2665" spans="3:4">
      <c r="C2665" s="14"/>
      <c r="D2665" s="14"/>
    </row>
    <row r="2666" spans="3:4">
      <c r="C2666" s="14"/>
      <c r="D2666" s="14"/>
    </row>
    <row r="2667" spans="3:4">
      <c r="C2667" s="14"/>
      <c r="D2667" s="14"/>
    </row>
    <row r="2668" spans="3:4">
      <c r="C2668" s="14"/>
      <c r="D2668" s="14"/>
    </row>
    <row r="2669" spans="3:4">
      <c r="C2669" s="14"/>
      <c r="D2669" s="14"/>
    </row>
    <row r="2670" spans="3:4">
      <c r="C2670" s="14"/>
      <c r="D2670" s="14"/>
    </row>
    <row r="2671" spans="3:4">
      <c r="C2671" s="14"/>
      <c r="D2671" s="14"/>
    </row>
    <row r="2672" spans="3:4">
      <c r="C2672" s="14"/>
      <c r="D2672" s="14"/>
    </row>
    <row r="2673" spans="3:4">
      <c r="C2673" s="14"/>
      <c r="D2673" s="14"/>
    </row>
    <row r="2674" spans="3:4">
      <c r="C2674" s="14"/>
      <c r="D2674" s="14"/>
    </row>
    <row r="2675" spans="3:4">
      <c r="C2675" s="14"/>
      <c r="D2675" s="14"/>
    </row>
    <row r="2676" spans="3:4">
      <c r="C2676" s="14"/>
      <c r="D2676" s="14"/>
    </row>
    <row r="2677" spans="3:4">
      <c r="C2677" s="14"/>
      <c r="D2677" s="14"/>
    </row>
    <row r="2678" spans="3:4">
      <c r="C2678" s="14"/>
      <c r="D2678" s="14"/>
    </row>
    <row r="2679" spans="3:4">
      <c r="C2679" s="14"/>
      <c r="D2679" s="14"/>
    </row>
    <row r="2680" spans="3:4">
      <c r="C2680" s="14"/>
      <c r="D2680" s="14"/>
    </row>
    <row r="2681" spans="3:4">
      <c r="C2681" s="14"/>
      <c r="D2681" s="14"/>
    </row>
    <row r="2682" spans="3:4">
      <c r="C2682" s="14"/>
      <c r="D2682" s="14"/>
    </row>
    <row r="2683" spans="3:4">
      <c r="C2683" s="14"/>
      <c r="D2683" s="14"/>
    </row>
    <row r="2684" spans="3:4">
      <c r="C2684" s="14"/>
      <c r="D2684" s="14"/>
    </row>
    <row r="2685" spans="3:4">
      <c r="C2685" s="14"/>
      <c r="D2685" s="14"/>
    </row>
    <row r="2686" spans="3:4">
      <c r="C2686" s="14"/>
      <c r="D2686" s="14"/>
    </row>
    <row r="2687" spans="3:4">
      <c r="C2687" s="14"/>
      <c r="D2687" s="14"/>
    </row>
    <row r="2688" spans="3:4">
      <c r="C2688" s="14"/>
      <c r="D2688" s="14"/>
    </row>
    <row r="2689" spans="3:4">
      <c r="C2689" s="14"/>
      <c r="D2689" s="14"/>
    </row>
    <row r="2690" spans="3:4">
      <c r="C2690" s="14"/>
      <c r="D2690" s="14"/>
    </row>
    <row r="2691" spans="3:4">
      <c r="C2691" s="14"/>
      <c r="D2691" s="14"/>
    </row>
    <row r="2692" spans="3:4">
      <c r="C2692" s="14"/>
      <c r="D2692" s="14"/>
    </row>
    <row r="2693" spans="3:4">
      <c r="C2693" s="14"/>
      <c r="D2693" s="14"/>
    </row>
    <row r="2694" spans="3:4">
      <c r="C2694" s="14"/>
      <c r="D2694" s="14"/>
    </row>
    <row r="2695" spans="3:4">
      <c r="C2695" s="14"/>
      <c r="D2695" s="14"/>
    </row>
    <row r="2696" spans="3:4">
      <c r="C2696" s="14"/>
      <c r="D2696" s="14"/>
    </row>
    <row r="2697" spans="3:4">
      <c r="C2697" s="14"/>
      <c r="D2697" s="14"/>
    </row>
    <row r="2698" spans="3:4">
      <c r="C2698" s="14"/>
      <c r="D2698" s="14"/>
    </row>
    <row r="2699" spans="3:4">
      <c r="C2699" s="14"/>
      <c r="D2699" s="14"/>
    </row>
    <row r="2700" spans="3:4">
      <c r="C2700" s="14"/>
      <c r="D2700" s="14"/>
    </row>
    <row r="2701" spans="3:4">
      <c r="C2701" s="14"/>
      <c r="D2701" s="14"/>
    </row>
    <row r="2702" spans="3:4">
      <c r="C2702" s="14"/>
      <c r="D2702" s="14"/>
    </row>
    <row r="2703" spans="3:4">
      <c r="C2703" s="14"/>
      <c r="D2703" s="14"/>
    </row>
    <row r="2704" spans="3:4">
      <c r="C2704" s="14"/>
      <c r="D2704" s="14"/>
    </row>
    <row r="2705" spans="3:4">
      <c r="C2705" s="14"/>
      <c r="D2705" s="14"/>
    </row>
    <row r="2706" spans="3:4">
      <c r="C2706" s="14"/>
      <c r="D2706" s="14"/>
    </row>
    <row r="2707" spans="3:4">
      <c r="C2707" s="14"/>
      <c r="D2707" s="14"/>
    </row>
    <row r="2708" spans="3:4">
      <c r="C2708" s="14"/>
      <c r="D2708" s="14"/>
    </row>
    <row r="2709" spans="3:4">
      <c r="C2709" s="14"/>
      <c r="D2709" s="14"/>
    </row>
    <row r="2710" spans="3:4">
      <c r="C2710" s="14"/>
      <c r="D2710" s="14"/>
    </row>
    <row r="2711" spans="3:4">
      <c r="C2711" s="14"/>
      <c r="D2711" s="14"/>
    </row>
    <row r="2712" spans="3:4">
      <c r="C2712" s="14"/>
      <c r="D2712" s="14"/>
    </row>
    <row r="2713" spans="3:4">
      <c r="C2713" s="14"/>
      <c r="D2713" s="14"/>
    </row>
    <row r="2714" spans="3:4">
      <c r="C2714" s="14"/>
      <c r="D2714" s="14"/>
    </row>
    <row r="2715" spans="3:4">
      <c r="C2715" s="14"/>
      <c r="D2715" s="14"/>
    </row>
    <row r="2716" spans="3:4">
      <c r="C2716" s="14"/>
      <c r="D2716" s="14"/>
    </row>
    <row r="2717" spans="3:4">
      <c r="C2717" s="14"/>
      <c r="D2717" s="14"/>
    </row>
    <row r="2718" spans="3:4">
      <c r="C2718" s="14"/>
      <c r="D2718" s="14"/>
    </row>
    <row r="2719" spans="3:4">
      <c r="C2719" s="14"/>
      <c r="D2719" s="14"/>
    </row>
    <row r="2720" spans="3:4">
      <c r="C2720" s="14"/>
      <c r="D2720" s="14"/>
    </row>
    <row r="2721" spans="3:4">
      <c r="C2721" s="14"/>
      <c r="D2721" s="14"/>
    </row>
    <row r="2722" spans="3:4">
      <c r="C2722" s="14"/>
      <c r="D2722" s="14"/>
    </row>
    <row r="2723" spans="3:4">
      <c r="C2723" s="14"/>
      <c r="D2723" s="14"/>
    </row>
    <row r="2724" spans="3:4">
      <c r="C2724" s="14"/>
      <c r="D2724" s="14"/>
    </row>
    <row r="2725" spans="3:4">
      <c r="C2725" s="14"/>
      <c r="D2725" s="14"/>
    </row>
    <row r="2726" spans="3:4">
      <c r="C2726" s="14"/>
      <c r="D2726" s="14"/>
    </row>
    <row r="2727" spans="3:4">
      <c r="C2727" s="14"/>
      <c r="D2727" s="14"/>
    </row>
    <row r="2728" spans="3:4">
      <c r="C2728" s="14"/>
      <c r="D2728" s="14"/>
    </row>
    <row r="2729" spans="3:4">
      <c r="C2729" s="14"/>
      <c r="D2729" s="14"/>
    </row>
    <row r="2730" spans="3:4">
      <c r="C2730" s="14"/>
      <c r="D2730" s="14"/>
    </row>
    <row r="2731" spans="3:4">
      <c r="C2731" s="14"/>
      <c r="D2731" s="14"/>
    </row>
    <row r="2732" spans="3:4">
      <c r="C2732" s="14"/>
      <c r="D2732" s="14"/>
    </row>
    <row r="2733" spans="3:4">
      <c r="C2733" s="14"/>
      <c r="D2733" s="14"/>
    </row>
    <row r="2734" spans="3:4">
      <c r="C2734" s="14"/>
      <c r="D2734" s="14"/>
    </row>
    <row r="2735" spans="3:4">
      <c r="C2735" s="14"/>
      <c r="D2735" s="14"/>
    </row>
    <row r="2736" spans="3:4">
      <c r="C2736" s="14"/>
      <c r="D2736" s="14"/>
    </row>
    <row r="2737" spans="3:4">
      <c r="C2737" s="14"/>
      <c r="D2737" s="14"/>
    </row>
    <row r="2738" spans="3:4">
      <c r="C2738" s="14"/>
      <c r="D2738" s="14"/>
    </row>
    <row r="2739" spans="3:4">
      <c r="C2739" s="14"/>
      <c r="D2739" s="14"/>
    </row>
    <row r="2740" spans="3:4">
      <c r="C2740" s="14"/>
      <c r="D2740" s="14"/>
    </row>
    <row r="2741" spans="3:4">
      <c r="C2741" s="14"/>
      <c r="D2741" s="14"/>
    </row>
    <row r="2742" spans="3:4">
      <c r="C2742" s="14"/>
      <c r="D2742" s="14"/>
    </row>
    <row r="2743" spans="3:4">
      <c r="C2743" s="14"/>
      <c r="D2743" s="14"/>
    </row>
    <row r="2744" spans="3:4">
      <c r="C2744" s="14"/>
      <c r="D2744" s="14"/>
    </row>
    <row r="2745" spans="3:4">
      <c r="C2745" s="14"/>
      <c r="D2745" s="14"/>
    </row>
    <row r="2746" spans="3:4">
      <c r="C2746" s="14"/>
      <c r="D2746" s="14"/>
    </row>
    <row r="2747" spans="3:4">
      <c r="C2747" s="14"/>
      <c r="D2747" s="14"/>
    </row>
    <row r="2748" spans="3:4">
      <c r="C2748" s="14"/>
      <c r="D2748" s="14"/>
    </row>
    <row r="2749" spans="3:4">
      <c r="C2749" s="14"/>
      <c r="D2749" s="14"/>
    </row>
    <row r="2750" spans="3:4">
      <c r="C2750" s="14"/>
      <c r="D2750" s="14"/>
    </row>
    <row r="2751" spans="3:4">
      <c r="C2751" s="14"/>
      <c r="D2751" s="14"/>
    </row>
    <row r="2752" spans="3:4">
      <c r="C2752" s="14"/>
      <c r="D2752" s="14"/>
    </row>
    <row r="2753" spans="3:4">
      <c r="C2753" s="14"/>
      <c r="D2753" s="14"/>
    </row>
    <row r="2754" spans="3:4">
      <c r="C2754" s="14"/>
      <c r="D2754" s="14"/>
    </row>
    <row r="2755" spans="3:4">
      <c r="C2755" s="14"/>
      <c r="D2755" s="14"/>
    </row>
    <row r="2756" spans="3:4">
      <c r="C2756" s="14"/>
      <c r="D2756" s="14"/>
    </row>
    <row r="2757" spans="3:4">
      <c r="C2757" s="14"/>
      <c r="D2757" s="14"/>
    </row>
    <row r="2758" spans="3:4">
      <c r="C2758" s="14"/>
      <c r="D2758" s="14"/>
    </row>
    <row r="2759" spans="3:4">
      <c r="C2759" s="14"/>
      <c r="D2759" s="14"/>
    </row>
    <row r="2760" spans="3:4">
      <c r="C2760" s="14"/>
      <c r="D2760" s="14"/>
    </row>
    <row r="2761" spans="3:4">
      <c r="C2761" s="14"/>
      <c r="D2761" s="14"/>
    </row>
    <row r="2762" spans="3:4">
      <c r="C2762" s="14"/>
      <c r="D2762" s="14"/>
    </row>
    <row r="2763" spans="3:4">
      <c r="C2763" s="14"/>
      <c r="D2763" s="14"/>
    </row>
    <row r="2764" spans="3:4">
      <c r="C2764" s="14"/>
      <c r="D2764" s="14"/>
    </row>
    <row r="2765" spans="3:4">
      <c r="C2765" s="14"/>
      <c r="D2765" s="14"/>
    </row>
    <row r="2766" spans="3:4">
      <c r="C2766" s="14"/>
      <c r="D2766" s="14"/>
    </row>
    <row r="2767" spans="3:4">
      <c r="C2767" s="14"/>
      <c r="D2767" s="14"/>
    </row>
    <row r="2768" spans="3:4">
      <c r="C2768" s="14"/>
      <c r="D2768" s="14"/>
    </row>
    <row r="2769" spans="3:4">
      <c r="C2769" s="14"/>
      <c r="D2769" s="14"/>
    </row>
    <row r="2770" spans="3:4">
      <c r="C2770" s="14"/>
      <c r="D2770" s="14"/>
    </row>
    <row r="2771" spans="3:4">
      <c r="C2771" s="14"/>
      <c r="D2771" s="14"/>
    </row>
    <row r="2772" spans="3:4">
      <c r="C2772" s="14"/>
      <c r="D2772" s="14"/>
    </row>
    <row r="2773" spans="3:4">
      <c r="C2773" s="14"/>
      <c r="D2773" s="14"/>
    </row>
    <row r="2774" spans="3:4">
      <c r="C2774" s="14"/>
      <c r="D2774" s="14"/>
    </row>
    <row r="2775" spans="3:4">
      <c r="C2775" s="14"/>
      <c r="D2775" s="14"/>
    </row>
    <row r="2776" spans="3:4">
      <c r="C2776" s="14"/>
      <c r="D2776" s="14"/>
    </row>
    <row r="2777" spans="3:4">
      <c r="C2777" s="14"/>
      <c r="D2777" s="14"/>
    </row>
    <row r="2778" spans="3:4">
      <c r="C2778" s="14"/>
      <c r="D2778" s="14"/>
    </row>
    <row r="2779" spans="3:4">
      <c r="C2779" s="14"/>
      <c r="D2779" s="14"/>
    </row>
    <row r="2780" spans="3:4">
      <c r="C2780" s="14"/>
      <c r="D2780" s="14"/>
    </row>
    <row r="2781" spans="3:4">
      <c r="C2781" s="14"/>
      <c r="D2781" s="14"/>
    </row>
    <row r="2782" spans="3:4">
      <c r="C2782" s="14"/>
      <c r="D2782" s="14"/>
    </row>
    <row r="2783" spans="3:4">
      <c r="C2783" s="14"/>
      <c r="D2783" s="14"/>
    </row>
    <row r="2784" spans="3:4">
      <c r="C2784" s="14"/>
      <c r="D2784" s="14"/>
    </row>
    <row r="2785" spans="3:4">
      <c r="C2785" s="14"/>
      <c r="D2785" s="14"/>
    </row>
    <row r="2786" spans="3:4">
      <c r="C2786" s="14"/>
      <c r="D2786" s="14"/>
    </row>
    <row r="2787" spans="3:4">
      <c r="C2787" s="14"/>
      <c r="D2787" s="14"/>
    </row>
    <row r="2788" spans="3:4">
      <c r="C2788" s="14"/>
      <c r="D2788" s="14"/>
    </row>
    <row r="2789" spans="3:4">
      <c r="C2789" s="14"/>
      <c r="D2789" s="14"/>
    </row>
    <row r="2790" spans="3:4">
      <c r="C2790" s="14"/>
      <c r="D2790" s="14"/>
    </row>
    <row r="2791" spans="3:4">
      <c r="C2791" s="14"/>
      <c r="D2791" s="14"/>
    </row>
    <row r="2792" spans="3:4">
      <c r="C2792" s="14"/>
      <c r="D2792" s="14"/>
    </row>
    <row r="2793" spans="3:4">
      <c r="C2793" s="14"/>
      <c r="D2793" s="14"/>
    </row>
    <row r="2794" spans="3:4">
      <c r="C2794" s="14"/>
      <c r="D2794" s="14"/>
    </row>
    <row r="2795" spans="3:4">
      <c r="C2795" s="14"/>
      <c r="D2795" s="14"/>
    </row>
    <row r="2796" spans="3:4">
      <c r="C2796" s="14"/>
      <c r="D2796" s="14"/>
    </row>
    <row r="2797" spans="3:4">
      <c r="C2797" s="14"/>
      <c r="D2797" s="14"/>
    </row>
    <row r="2798" spans="3:4">
      <c r="C2798" s="14"/>
      <c r="D2798" s="14"/>
    </row>
    <row r="2799" spans="3:4">
      <c r="C2799" s="14"/>
      <c r="D2799" s="14"/>
    </row>
    <row r="2800" spans="3:4">
      <c r="C2800" s="14"/>
      <c r="D2800" s="14"/>
    </row>
    <row r="2801" spans="3:4">
      <c r="C2801" s="14"/>
      <c r="D2801" s="14"/>
    </row>
    <row r="2802" spans="3:4">
      <c r="C2802" s="14"/>
      <c r="D2802" s="14"/>
    </row>
    <row r="2803" spans="3:4">
      <c r="C2803" s="14"/>
      <c r="D2803" s="14"/>
    </row>
    <row r="2804" spans="3:4">
      <c r="C2804" s="14"/>
      <c r="D2804" s="14"/>
    </row>
    <row r="2805" spans="3:4">
      <c r="C2805" s="14"/>
      <c r="D2805" s="14"/>
    </row>
    <row r="2806" spans="3:4">
      <c r="C2806" s="14"/>
      <c r="D2806" s="14"/>
    </row>
    <row r="2807" spans="3:4">
      <c r="C2807" s="14"/>
      <c r="D2807" s="14"/>
    </row>
    <row r="2808" spans="3:4">
      <c r="C2808" s="14"/>
      <c r="D2808" s="14"/>
    </row>
    <row r="2809" spans="3:4">
      <c r="C2809" s="14"/>
      <c r="D2809" s="14"/>
    </row>
    <row r="2810" spans="3:4">
      <c r="C2810" s="14"/>
      <c r="D2810" s="14"/>
    </row>
    <row r="2811" spans="3:4">
      <c r="C2811" s="14"/>
      <c r="D2811" s="14"/>
    </row>
    <row r="2812" spans="3:4">
      <c r="C2812" s="14"/>
      <c r="D2812" s="14"/>
    </row>
    <row r="2813" spans="3:4">
      <c r="C2813" s="14"/>
      <c r="D2813" s="14"/>
    </row>
    <row r="2814" spans="3:4">
      <c r="C2814" s="14"/>
      <c r="D2814" s="14"/>
    </row>
    <row r="2815" spans="3:4">
      <c r="C2815" s="14"/>
      <c r="D2815" s="14"/>
    </row>
    <row r="2816" spans="3:4">
      <c r="C2816" s="14"/>
      <c r="D2816" s="14"/>
    </row>
    <row r="2817" spans="3:4">
      <c r="C2817" s="14"/>
      <c r="D2817" s="14"/>
    </row>
    <row r="2818" spans="3:4">
      <c r="C2818" s="14"/>
      <c r="D2818" s="14"/>
    </row>
    <row r="2819" spans="3:4">
      <c r="C2819" s="14"/>
      <c r="D2819" s="14"/>
    </row>
    <row r="2820" spans="3:4">
      <c r="C2820" s="14"/>
      <c r="D2820" s="14"/>
    </row>
    <row r="2821" spans="3:4">
      <c r="C2821" s="14"/>
      <c r="D2821" s="14"/>
    </row>
    <row r="2822" spans="3:4">
      <c r="C2822" s="14"/>
      <c r="D2822" s="14"/>
    </row>
    <row r="2823" spans="3:4">
      <c r="C2823" s="14"/>
      <c r="D2823" s="14"/>
    </row>
    <row r="2824" spans="3:4">
      <c r="C2824" s="14"/>
      <c r="D2824" s="14"/>
    </row>
    <row r="2825" spans="3:4">
      <c r="C2825" s="14"/>
      <c r="D2825" s="14"/>
    </row>
    <row r="2826" spans="3:4">
      <c r="C2826" s="14"/>
      <c r="D2826" s="14"/>
    </row>
    <row r="2827" spans="3:4">
      <c r="C2827" s="14"/>
      <c r="D2827" s="14"/>
    </row>
    <row r="2828" spans="3:4">
      <c r="C2828" s="14"/>
      <c r="D2828" s="14"/>
    </row>
    <row r="2829" spans="3:4">
      <c r="C2829" s="14"/>
      <c r="D2829" s="14"/>
    </row>
    <row r="2830" spans="3:4">
      <c r="C2830" s="14"/>
      <c r="D2830" s="14"/>
    </row>
    <row r="2831" spans="3:4">
      <c r="C2831" s="14"/>
      <c r="D2831" s="14"/>
    </row>
    <row r="2832" spans="3:4">
      <c r="C2832" s="14"/>
      <c r="D2832" s="14"/>
    </row>
    <row r="2833" spans="3:4">
      <c r="C2833" s="14"/>
      <c r="D2833" s="14"/>
    </row>
    <row r="2834" spans="3:4">
      <c r="C2834" s="14"/>
      <c r="D2834" s="14"/>
    </row>
    <row r="2835" spans="3:4">
      <c r="C2835" s="14"/>
      <c r="D2835" s="14"/>
    </row>
    <row r="2836" spans="3:4">
      <c r="C2836" s="14"/>
      <c r="D2836" s="14"/>
    </row>
    <row r="2837" spans="3:4">
      <c r="C2837" s="14"/>
      <c r="D2837" s="14"/>
    </row>
    <row r="2838" spans="3:4">
      <c r="C2838" s="14"/>
      <c r="D2838" s="14"/>
    </row>
    <row r="2839" spans="3:4">
      <c r="C2839" s="14"/>
      <c r="D2839" s="14"/>
    </row>
    <row r="2840" spans="3:4">
      <c r="C2840" s="14"/>
      <c r="D2840" s="14"/>
    </row>
    <row r="2841" spans="3:4">
      <c r="C2841" s="14"/>
      <c r="D2841" s="14"/>
    </row>
    <row r="2842" spans="3:4">
      <c r="C2842" s="14"/>
      <c r="D2842" s="14"/>
    </row>
    <row r="2843" spans="3:4">
      <c r="C2843" s="14"/>
      <c r="D2843" s="14"/>
    </row>
    <row r="2844" spans="3:4">
      <c r="C2844" s="14"/>
      <c r="D2844" s="14"/>
    </row>
    <row r="2845" spans="3:4">
      <c r="C2845" s="14"/>
      <c r="D2845" s="14"/>
    </row>
    <row r="2846" spans="3:4">
      <c r="C2846" s="14"/>
      <c r="D2846" s="14"/>
    </row>
    <row r="2847" spans="3:4">
      <c r="C2847" s="14"/>
      <c r="D2847" s="14"/>
    </row>
    <row r="2848" spans="3:4">
      <c r="C2848" s="14"/>
      <c r="D2848" s="14"/>
    </row>
    <row r="2849" spans="3:4">
      <c r="C2849" s="14"/>
      <c r="D2849" s="14"/>
    </row>
    <row r="2850" spans="3:4">
      <c r="C2850" s="14"/>
      <c r="D2850" s="14"/>
    </row>
    <row r="2851" spans="3:4">
      <c r="C2851" s="14"/>
      <c r="D2851" s="14"/>
    </row>
    <row r="2852" spans="3:4">
      <c r="C2852" s="14"/>
      <c r="D2852" s="14"/>
    </row>
    <row r="2853" spans="3:4">
      <c r="C2853" s="14"/>
      <c r="D2853" s="14"/>
    </row>
    <row r="2854" spans="3:4">
      <c r="C2854" s="14"/>
      <c r="D2854" s="14"/>
    </row>
    <row r="2855" spans="3:4">
      <c r="C2855" s="14"/>
      <c r="D2855" s="14"/>
    </row>
    <row r="2856" spans="3:4">
      <c r="C2856" s="14"/>
      <c r="D2856" s="14"/>
    </row>
    <row r="2857" spans="3:4">
      <c r="C2857" s="14"/>
      <c r="D2857" s="14"/>
    </row>
    <row r="2858" spans="3:4">
      <c r="C2858" s="14"/>
      <c r="D2858" s="14"/>
    </row>
    <row r="2859" spans="3:4">
      <c r="C2859" s="14"/>
      <c r="D2859" s="14"/>
    </row>
    <row r="2860" spans="3:4">
      <c r="C2860" s="14"/>
      <c r="D2860" s="14"/>
    </row>
    <row r="2861" spans="3:4">
      <c r="C2861" s="14"/>
      <c r="D2861" s="14"/>
    </row>
    <row r="2862" spans="3:4">
      <c r="C2862" s="14"/>
      <c r="D2862" s="14"/>
    </row>
    <row r="2863" spans="3:4">
      <c r="C2863" s="14"/>
      <c r="D2863" s="14"/>
    </row>
    <row r="2864" spans="3:4">
      <c r="C2864" s="14"/>
      <c r="D2864" s="14"/>
    </row>
    <row r="2865" spans="3:4">
      <c r="C2865" s="14"/>
      <c r="D2865" s="14"/>
    </row>
    <row r="2866" spans="3:4">
      <c r="C2866" s="14"/>
      <c r="D2866" s="14"/>
    </row>
    <row r="2867" spans="3:4">
      <c r="C2867" s="14"/>
      <c r="D2867" s="14"/>
    </row>
    <row r="2868" spans="3:4">
      <c r="C2868" s="14"/>
      <c r="D2868" s="14"/>
    </row>
    <row r="2869" spans="3:4">
      <c r="C2869" s="14"/>
      <c r="D2869" s="14"/>
    </row>
    <row r="2870" spans="3:4">
      <c r="C2870" s="14"/>
      <c r="D2870" s="14"/>
    </row>
    <row r="2871" spans="3:4">
      <c r="C2871" s="14"/>
      <c r="D2871" s="14"/>
    </row>
    <row r="2872" spans="3:4">
      <c r="C2872" s="14"/>
      <c r="D2872" s="14"/>
    </row>
    <row r="2873" spans="3:4">
      <c r="C2873" s="14"/>
      <c r="D2873" s="14"/>
    </row>
    <row r="2874" spans="3:4">
      <c r="C2874" s="14"/>
      <c r="D2874" s="14"/>
    </row>
    <row r="2875" spans="3:4">
      <c r="C2875" s="14"/>
      <c r="D2875" s="14"/>
    </row>
    <row r="2876" spans="3:4">
      <c r="C2876" s="14"/>
      <c r="D2876" s="14"/>
    </row>
    <row r="2877" spans="3:4">
      <c r="C2877" s="14"/>
      <c r="D2877" s="14"/>
    </row>
    <row r="2878" spans="3:4">
      <c r="C2878" s="14"/>
      <c r="D2878" s="14"/>
    </row>
    <row r="2879" spans="3:4">
      <c r="C2879" s="14"/>
      <c r="D2879" s="14"/>
    </row>
    <row r="2880" spans="3:4">
      <c r="C2880" s="14"/>
      <c r="D2880" s="14"/>
    </row>
    <row r="2881" spans="3:4">
      <c r="C2881" s="14"/>
      <c r="D2881" s="14"/>
    </row>
    <row r="2882" spans="3:4">
      <c r="C2882" s="14"/>
      <c r="D2882" s="14"/>
    </row>
    <row r="2883" spans="3:4">
      <c r="C2883" s="14"/>
      <c r="D2883" s="14"/>
    </row>
    <row r="2884" spans="3:4">
      <c r="C2884" s="14"/>
      <c r="D2884" s="14"/>
    </row>
    <row r="2885" spans="3:4">
      <c r="C2885" s="14"/>
      <c r="D2885" s="14"/>
    </row>
    <row r="2886" spans="3:4">
      <c r="C2886" s="14"/>
      <c r="D2886" s="14"/>
    </row>
    <row r="2887" spans="3:4">
      <c r="C2887" s="14"/>
      <c r="D2887" s="14"/>
    </row>
    <row r="2888" spans="3:4">
      <c r="C2888" s="14"/>
      <c r="D2888" s="14"/>
    </row>
    <row r="2889" spans="3:4">
      <c r="C2889" s="14"/>
      <c r="D2889" s="14"/>
    </row>
    <row r="2890" spans="3:4">
      <c r="C2890" s="14"/>
      <c r="D2890" s="14"/>
    </row>
    <row r="2891" spans="3:4">
      <c r="C2891" s="14"/>
      <c r="D2891" s="14"/>
    </row>
    <row r="2892" spans="3:4">
      <c r="C2892" s="14"/>
      <c r="D2892" s="14"/>
    </row>
    <row r="2893" spans="3:4">
      <c r="C2893" s="14"/>
      <c r="D2893" s="14"/>
    </row>
    <row r="2894" spans="3:4">
      <c r="C2894" s="14"/>
      <c r="D2894" s="14"/>
    </row>
    <row r="2895" spans="3:4">
      <c r="C2895" s="14"/>
      <c r="D2895" s="14"/>
    </row>
    <row r="2896" spans="3:4">
      <c r="C2896" s="14"/>
      <c r="D2896" s="14"/>
    </row>
    <row r="2897" spans="3:4">
      <c r="C2897" s="14"/>
      <c r="D2897" s="14"/>
    </row>
    <row r="2898" spans="3:4">
      <c r="C2898" s="14"/>
      <c r="D2898" s="14"/>
    </row>
    <row r="2899" spans="3:4">
      <c r="C2899" s="14"/>
      <c r="D2899" s="14"/>
    </row>
    <row r="2900" spans="3:4">
      <c r="C2900" s="14"/>
      <c r="D2900" s="14"/>
    </row>
    <row r="2901" spans="3:4">
      <c r="C2901" s="14"/>
      <c r="D2901" s="14"/>
    </row>
    <row r="2902" spans="3:4">
      <c r="C2902" s="14"/>
      <c r="D2902" s="14"/>
    </row>
    <row r="2903" spans="3:4">
      <c r="C2903" s="14"/>
      <c r="D2903" s="14"/>
    </row>
    <row r="2904" spans="3:4">
      <c r="C2904" s="14"/>
      <c r="D2904" s="14"/>
    </row>
    <row r="2905" spans="3:4">
      <c r="C2905" s="14"/>
      <c r="D2905" s="14"/>
    </row>
    <row r="2906" spans="3:4">
      <c r="C2906" s="14"/>
      <c r="D2906" s="14"/>
    </row>
    <row r="2907" spans="3:4">
      <c r="C2907" s="14"/>
      <c r="D2907" s="14"/>
    </row>
    <row r="2908" spans="3:4">
      <c r="C2908" s="14"/>
      <c r="D2908" s="14"/>
    </row>
    <row r="2909" spans="3:4">
      <c r="C2909" s="14"/>
      <c r="D2909" s="14"/>
    </row>
    <row r="2910" spans="3:4">
      <c r="C2910" s="14"/>
      <c r="D2910" s="14"/>
    </row>
    <row r="2911" spans="3:4">
      <c r="C2911" s="14"/>
      <c r="D2911" s="14"/>
    </row>
    <row r="2912" spans="3:4">
      <c r="C2912" s="14"/>
      <c r="D2912" s="14"/>
    </row>
    <row r="2913" spans="3:4">
      <c r="C2913" s="14"/>
      <c r="D2913" s="14"/>
    </row>
    <row r="2914" spans="3:4">
      <c r="C2914" s="14"/>
      <c r="D2914" s="14"/>
    </row>
    <row r="2915" spans="3:4">
      <c r="C2915" s="14"/>
      <c r="D2915" s="14"/>
    </row>
    <row r="2916" spans="3:4">
      <c r="C2916" s="14"/>
      <c r="D2916" s="14"/>
    </row>
    <row r="2917" spans="3:4">
      <c r="C2917" s="14"/>
      <c r="D2917" s="14"/>
    </row>
    <row r="2918" spans="3:4">
      <c r="C2918" s="14"/>
      <c r="D2918" s="14"/>
    </row>
    <row r="2919" spans="3:4">
      <c r="C2919" s="14"/>
      <c r="D2919" s="14"/>
    </row>
    <row r="2920" spans="3:4">
      <c r="C2920" s="14"/>
      <c r="D2920" s="14"/>
    </row>
    <row r="2921" spans="3:4">
      <c r="C2921" s="14"/>
      <c r="D2921" s="14"/>
    </row>
    <row r="2922" spans="3:4">
      <c r="C2922" s="14"/>
      <c r="D2922" s="14"/>
    </row>
    <row r="2923" spans="3:4">
      <c r="C2923" s="14"/>
      <c r="D2923" s="14"/>
    </row>
    <row r="2924" spans="3:4">
      <c r="C2924" s="14"/>
      <c r="D2924" s="14"/>
    </row>
    <row r="2925" spans="3:4">
      <c r="C2925" s="14"/>
      <c r="D2925" s="14"/>
    </row>
    <row r="2926" spans="3:4">
      <c r="C2926" s="14"/>
      <c r="D2926" s="14"/>
    </row>
    <row r="2927" spans="3:4">
      <c r="C2927" s="14"/>
      <c r="D2927" s="14"/>
    </row>
    <row r="2928" spans="3:4">
      <c r="C2928" s="14"/>
      <c r="D2928" s="14"/>
    </row>
    <row r="2929" spans="3:4">
      <c r="C2929" s="14"/>
      <c r="D2929" s="14"/>
    </row>
    <row r="2930" spans="3:4">
      <c r="C2930" s="14"/>
      <c r="D2930" s="14"/>
    </row>
    <row r="2931" spans="3:4">
      <c r="C2931" s="14"/>
      <c r="D2931" s="14"/>
    </row>
    <row r="2932" spans="3:4">
      <c r="C2932" s="14"/>
      <c r="D2932" s="14"/>
    </row>
    <row r="2933" spans="3:4">
      <c r="C2933" s="14"/>
      <c r="D2933" s="14"/>
    </row>
    <row r="2934" spans="3:4">
      <c r="C2934" s="14"/>
      <c r="D2934" s="14"/>
    </row>
    <row r="2935" spans="3:4">
      <c r="C2935" s="14"/>
      <c r="D2935" s="14"/>
    </row>
    <row r="2936" spans="3:4">
      <c r="C2936" s="14"/>
      <c r="D2936" s="14"/>
    </row>
    <row r="2937" spans="3:4">
      <c r="C2937" s="14"/>
      <c r="D2937" s="14"/>
    </row>
    <row r="2938" spans="3:4">
      <c r="C2938" s="14"/>
      <c r="D2938" s="14"/>
    </row>
    <row r="2939" spans="3:4">
      <c r="C2939" s="14"/>
      <c r="D2939" s="14"/>
    </row>
    <row r="2940" spans="3:4">
      <c r="C2940" s="14"/>
      <c r="D2940" s="14"/>
    </row>
    <row r="2941" spans="3:4">
      <c r="C2941" s="14"/>
      <c r="D2941" s="14"/>
    </row>
    <row r="2942" spans="3:4">
      <c r="C2942" s="14"/>
      <c r="D2942" s="14"/>
    </row>
    <row r="2943" spans="3:4">
      <c r="C2943" s="14"/>
      <c r="D2943" s="14"/>
    </row>
    <row r="2944" spans="3:4">
      <c r="C2944" s="14"/>
      <c r="D2944" s="14"/>
    </row>
    <row r="2945" spans="3:4">
      <c r="C2945" s="14"/>
      <c r="D2945" s="14"/>
    </row>
    <row r="2946" spans="3:4">
      <c r="C2946" s="14"/>
      <c r="D2946" s="14"/>
    </row>
    <row r="2947" spans="3:4">
      <c r="C2947" s="14"/>
      <c r="D2947" s="14"/>
    </row>
    <row r="2948" spans="3:4">
      <c r="C2948" s="14"/>
      <c r="D2948" s="14"/>
    </row>
    <row r="2949" spans="3:4">
      <c r="C2949" s="14"/>
      <c r="D2949" s="14"/>
    </row>
    <row r="2950" spans="3:4">
      <c r="C2950" s="14"/>
      <c r="D2950" s="14"/>
    </row>
    <row r="2951" spans="3:4">
      <c r="C2951" s="14"/>
      <c r="D2951" s="14"/>
    </row>
    <row r="2952" spans="3:4">
      <c r="C2952" s="14"/>
      <c r="D2952" s="14"/>
    </row>
    <row r="2953" spans="3:4">
      <c r="C2953" s="14"/>
      <c r="D2953" s="14"/>
    </row>
    <row r="2954" spans="3:4">
      <c r="C2954" s="14"/>
      <c r="D2954" s="14"/>
    </row>
    <row r="2955" spans="3:4">
      <c r="C2955" s="14"/>
      <c r="D2955" s="14"/>
    </row>
    <row r="2956" spans="3:4">
      <c r="C2956" s="14"/>
      <c r="D2956" s="14"/>
    </row>
    <row r="2957" spans="3:4">
      <c r="C2957" s="14"/>
      <c r="D2957" s="14"/>
    </row>
    <row r="2958" spans="3:4">
      <c r="C2958" s="14"/>
      <c r="D2958" s="14"/>
    </row>
    <row r="2959" spans="3:4">
      <c r="C2959" s="14"/>
      <c r="D2959" s="14"/>
    </row>
    <row r="2960" spans="3:4">
      <c r="C2960" s="14"/>
      <c r="D2960" s="14"/>
    </row>
    <row r="2961" spans="3:4">
      <c r="C2961" s="14"/>
      <c r="D2961" s="14"/>
    </row>
    <row r="2962" spans="3:4">
      <c r="C2962" s="14"/>
      <c r="D2962" s="14"/>
    </row>
    <row r="2963" spans="3:4">
      <c r="C2963" s="14"/>
      <c r="D2963" s="14"/>
    </row>
    <row r="2964" spans="3:4">
      <c r="C2964" s="14"/>
      <c r="D2964" s="14"/>
    </row>
    <row r="2965" spans="3:4">
      <c r="C2965" s="14"/>
      <c r="D2965" s="14"/>
    </row>
    <row r="2966" spans="3:4">
      <c r="C2966" s="14"/>
      <c r="D2966" s="14"/>
    </row>
    <row r="2967" spans="3:4">
      <c r="C2967" s="14"/>
      <c r="D2967" s="14"/>
    </row>
    <row r="2968" spans="3:4">
      <c r="C2968" s="14"/>
      <c r="D2968" s="14"/>
    </row>
    <row r="2969" spans="3:4">
      <c r="C2969" s="14"/>
      <c r="D2969" s="14"/>
    </row>
    <row r="2970" spans="3:4">
      <c r="C2970" s="14"/>
      <c r="D2970" s="14"/>
    </row>
    <row r="2971" spans="3:4">
      <c r="C2971" s="14"/>
      <c r="D2971" s="14"/>
    </row>
    <row r="2972" spans="3:4">
      <c r="C2972" s="14"/>
      <c r="D2972" s="14"/>
    </row>
    <row r="2973" spans="3:4">
      <c r="C2973" s="14"/>
      <c r="D2973" s="14"/>
    </row>
    <row r="2974" spans="3:4">
      <c r="C2974" s="14"/>
      <c r="D2974" s="14"/>
    </row>
    <row r="2975" spans="3:4">
      <c r="C2975" s="14"/>
      <c r="D2975" s="14"/>
    </row>
    <row r="2976" spans="3:4">
      <c r="C2976" s="14"/>
      <c r="D2976" s="14"/>
    </row>
    <row r="2977" spans="3:4">
      <c r="C2977" s="14"/>
      <c r="D2977" s="14"/>
    </row>
    <row r="2978" spans="3:4">
      <c r="C2978" s="14"/>
      <c r="D2978" s="14"/>
    </row>
    <row r="2979" spans="3:4">
      <c r="C2979" s="14"/>
      <c r="D2979" s="14"/>
    </row>
    <row r="2980" spans="3:4">
      <c r="C2980" s="14"/>
      <c r="D2980" s="14"/>
    </row>
    <row r="2981" spans="3:4">
      <c r="C2981" s="14"/>
      <c r="D2981" s="14"/>
    </row>
    <row r="2982" spans="3:4">
      <c r="C2982" s="14"/>
      <c r="D2982" s="14"/>
    </row>
    <row r="2983" spans="3:4">
      <c r="C2983" s="14"/>
      <c r="D2983" s="14"/>
    </row>
    <row r="2984" spans="3:4">
      <c r="C2984" s="14"/>
      <c r="D2984" s="14"/>
    </row>
    <row r="2985" spans="3:4">
      <c r="C2985" s="14"/>
      <c r="D2985" s="14"/>
    </row>
    <row r="2986" spans="3:4">
      <c r="C2986" s="14"/>
      <c r="D2986" s="14"/>
    </row>
    <row r="2987" spans="3:4">
      <c r="C2987" s="14"/>
      <c r="D2987" s="14"/>
    </row>
    <row r="2988" spans="3:4">
      <c r="C2988" s="14"/>
      <c r="D2988" s="14"/>
    </row>
    <row r="2989" spans="3:4">
      <c r="C2989" s="14"/>
      <c r="D2989" s="14"/>
    </row>
    <row r="2990" spans="3:4">
      <c r="C2990" s="14"/>
      <c r="D2990" s="14"/>
    </row>
    <row r="2991" spans="3:4">
      <c r="C2991" s="14"/>
      <c r="D2991" s="14"/>
    </row>
    <row r="2992" spans="3:4">
      <c r="C2992" s="14"/>
      <c r="D2992" s="14"/>
    </row>
    <row r="2993" spans="3:4">
      <c r="C2993" s="14"/>
      <c r="D2993" s="14"/>
    </row>
    <row r="2994" spans="3:4">
      <c r="C2994" s="14"/>
      <c r="D2994" s="14"/>
    </row>
    <row r="2995" spans="3:4">
      <c r="C2995" s="14"/>
      <c r="D2995" s="14"/>
    </row>
    <row r="2996" spans="3:4">
      <c r="C2996" s="14"/>
      <c r="D2996" s="14"/>
    </row>
    <row r="2997" spans="3:4">
      <c r="C2997" s="14"/>
      <c r="D2997" s="14"/>
    </row>
    <row r="2998" spans="3:4">
      <c r="C2998" s="14"/>
      <c r="D2998" s="14"/>
    </row>
    <row r="2999" spans="3:4">
      <c r="C2999" s="14"/>
      <c r="D2999" s="14"/>
    </row>
    <row r="3000" spans="3:4">
      <c r="C3000" s="14"/>
      <c r="D3000" s="14"/>
    </row>
    <row r="3001" spans="3:4">
      <c r="C3001" s="14"/>
      <c r="D3001" s="14"/>
    </row>
    <row r="3002" spans="3:4">
      <c r="C3002" s="14"/>
      <c r="D3002" s="14"/>
    </row>
    <row r="3003" spans="3:4">
      <c r="C3003" s="14"/>
      <c r="D3003" s="14"/>
    </row>
    <row r="3004" spans="3:4">
      <c r="C3004" s="14"/>
      <c r="D3004" s="14"/>
    </row>
    <row r="3005" spans="3:4">
      <c r="C3005" s="14"/>
      <c r="D3005" s="14"/>
    </row>
    <row r="3006" spans="3:4">
      <c r="C3006" s="14"/>
      <c r="D3006" s="14"/>
    </row>
    <row r="3007" spans="3:4">
      <c r="C3007" s="14"/>
      <c r="D3007" s="14"/>
    </row>
    <row r="3008" spans="3:4">
      <c r="C3008" s="14"/>
      <c r="D3008" s="14"/>
    </row>
    <row r="3009" spans="3:4">
      <c r="C3009" s="14"/>
      <c r="D3009" s="14"/>
    </row>
    <row r="3010" spans="3:4">
      <c r="C3010" s="14"/>
      <c r="D3010" s="14"/>
    </row>
    <row r="3011" spans="3:4">
      <c r="C3011" s="14"/>
      <c r="D3011" s="14"/>
    </row>
    <row r="3012" spans="3:4">
      <c r="C3012" s="14"/>
      <c r="D3012" s="14"/>
    </row>
    <row r="3013" spans="3:4">
      <c r="C3013" s="14"/>
      <c r="D3013" s="14"/>
    </row>
    <row r="3014" spans="3:4">
      <c r="C3014" s="14"/>
      <c r="D3014" s="14"/>
    </row>
    <row r="3015" spans="3:4">
      <c r="C3015" s="14"/>
      <c r="D3015" s="14"/>
    </row>
    <row r="3016" spans="3:4">
      <c r="C3016" s="14"/>
      <c r="D3016" s="14"/>
    </row>
    <row r="3017" spans="3:4">
      <c r="C3017" s="14"/>
      <c r="D3017" s="14"/>
    </row>
    <row r="3018" spans="3:4">
      <c r="C3018" s="14"/>
      <c r="D3018" s="14"/>
    </row>
    <row r="3019" spans="3:4">
      <c r="C3019" s="14"/>
      <c r="D3019" s="14"/>
    </row>
    <row r="3020" spans="3:4">
      <c r="C3020" s="14"/>
      <c r="D3020" s="14"/>
    </row>
    <row r="3021" spans="3:4">
      <c r="C3021" s="14"/>
      <c r="D3021" s="14"/>
    </row>
    <row r="3022" spans="3:4">
      <c r="C3022" s="14"/>
      <c r="D3022" s="14"/>
    </row>
    <row r="3023" spans="3:4">
      <c r="C3023" s="14"/>
      <c r="D3023" s="14"/>
    </row>
    <row r="3024" spans="3:4">
      <c r="C3024" s="14"/>
      <c r="D3024" s="14"/>
    </row>
    <row r="3025" spans="3:4">
      <c r="C3025" s="14"/>
      <c r="D3025" s="14"/>
    </row>
    <row r="3026" spans="3:4">
      <c r="C3026" s="14"/>
      <c r="D3026" s="14"/>
    </row>
    <row r="3027" spans="3:4">
      <c r="C3027" s="14"/>
      <c r="D3027" s="14"/>
    </row>
    <row r="3028" spans="3:4">
      <c r="C3028" s="14"/>
      <c r="D3028" s="14"/>
    </row>
    <row r="3029" spans="3:4">
      <c r="C3029" s="14"/>
      <c r="D3029" s="14"/>
    </row>
    <row r="3030" spans="3:4">
      <c r="C3030" s="14"/>
      <c r="D3030" s="14"/>
    </row>
    <row r="3031" spans="3:4">
      <c r="C3031" s="14"/>
      <c r="D3031" s="14"/>
    </row>
    <row r="3032" spans="3:4">
      <c r="C3032" s="14"/>
      <c r="D3032" s="14"/>
    </row>
    <row r="3033" spans="3:4">
      <c r="C3033" s="14"/>
      <c r="D3033" s="14"/>
    </row>
    <row r="3034" spans="3:4">
      <c r="C3034" s="14"/>
      <c r="D3034" s="14"/>
    </row>
    <row r="3035" spans="3:4">
      <c r="C3035" s="14"/>
      <c r="D3035" s="14"/>
    </row>
  </sheetData>
  <protectedRanges>
    <protectedRange sqref="A43:D48" name="Range1"/>
  </protectedRanges>
  <phoneticPr fontId="8" type="noConversion"/>
  <hyperlinks>
    <hyperlink ref="H670" r:id="rId1" display="http://vsolj.cetus-net.org/bulletin.html" xr:uid="{00000000-0004-0000-0000-000000000000}"/>
    <hyperlink ref="H64487" r:id="rId2" display="http://vsolj.cetus-net.org/bulletin.html" xr:uid="{00000000-0004-0000-0000-000001000000}"/>
    <hyperlink ref="H64480" r:id="rId3" display="https://www.aavso.org/ejaavso" xr:uid="{00000000-0004-0000-0000-000002000000}"/>
    <hyperlink ref="AP631" r:id="rId4" display="http://cdsbib.u-strasbg.fr/cgi-bin/cdsbib?1990RMxAA..21..381G" xr:uid="{00000000-0004-0000-0000-000003000000}"/>
    <hyperlink ref="AP635" r:id="rId5" display="http://cdsbib.u-strasbg.fr/cgi-bin/cdsbib?1990RMxAA..21..381G" xr:uid="{00000000-0004-0000-0000-000004000000}"/>
    <hyperlink ref="AP634" r:id="rId6" display="http://cdsbib.u-strasbg.fr/cgi-bin/cdsbib?1990RMxAA..21..381G" xr:uid="{00000000-0004-0000-0000-000005000000}"/>
    <hyperlink ref="AP615" r:id="rId7" display="http://cdsbib.u-strasbg.fr/cgi-bin/cdsbib?1990RMxAA..21..381G" xr:uid="{00000000-0004-0000-0000-000006000000}"/>
    <hyperlink ref="I64487" r:id="rId8" display="http://vsolj.cetus-net.org/bulletin.html" xr:uid="{00000000-0004-0000-0000-000007000000}"/>
    <hyperlink ref="AQ771" r:id="rId9" display="http://cdsbib.u-strasbg.fr/cgi-bin/cdsbib?1990RMxAA..21..381G" xr:uid="{00000000-0004-0000-0000-000008000000}"/>
    <hyperlink ref="AQ55537" r:id="rId10" display="http://cdsbib.u-strasbg.fr/cgi-bin/cdsbib?1990RMxAA..21..381G" xr:uid="{00000000-0004-0000-0000-000009000000}"/>
    <hyperlink ref="AQ772" r:id="rId11" display="http://cdsbib.u-strasbg.fr/cgi-bin/cdsbib?1990RMxAA..21..381G" xr:uid="{00000000-0004-0000-0000-00000A000000}"/>
    <hyperlink ref="H64484" r:id="rId12" display="https://www.aavso.org/ejaavso" xr:uid="{00000000-0004-0000-0000-00000B000000}"/>
    <hyperlink ref="H1657" r:id="rId13" display="http://vsolj.cetus-net.org/bulletin.html" xr:uid="{00000000-0004-0000-0000-00000C000000}"/>
    <hyperlink ref="AP2901" r:id="rId14" display="http://cdsbib.u-strasbg.fr/cgi-bin/cdsbib?1990RMxAA..21..381G" xr:uid="{00000000-0004-0000-0000-00000D000000}"/>
    <hyperlink ref="AP2904" r:id="rId15" display="http://cdsbib.u-strasbg.fr/cgi-bin/cdsbib?1990RMxAA..21..381G" xr:uid="{00000000-0004-0000-0000-00000E000000}"/>
    <hyperlink ref="AP2902" r:id="rId16" display="http://cdsbib.u-strasbg.fr/cgi-bin/cdsbib?1990RMxAA..21..381G" xr:uid="{00000000-0004-0000-0000-00000F000000}"/>
    <hyperlink ref="AP2886" r:id="rId17" display="http://cdsbib.u-strasbg.fr/cgi-bin/cdsbib?1990RMxAA..21..381G" xr:uid="{00000000-0004-0000-0000-000010000000}"/>
    <hyperlink ref="I1657" r:id="rId18" display="http://vsolj.cetus-net.org/bulletin.html" xr:uid="{00000000-0004-0000-0000-000011000000}"/>
    <hyperlink ref="AQ3115" r:id="rId19" display="http://cdsbib.u-strasbg.fr/cgi-bin/cdsbib?1990RMxAA..21..381G" xr:uid="{00000000-0004-0000-0000-000012000000}"/>
    <hyperlink ref="AQ65352" r:id="rId20" display="http://cdsbib.u-strasbg.fr/cgi-bin/cdsbib?1990RMxAA..21..381G" xr:uid="{00000000-0004-0000-0000-000013000000}"/>
    <hyperlink ref="AQ3119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32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</row>
    <row r="2" spans="1:4">
      <c r="A2" t="s">
        <v>27</v>
      </c>
      <c r="B2" s="11"/>
    </row>
    <row r="3" spans="1:4" ht="13.5" thickBot="1"/>
    <row r="4" spans="1:4" ht="13.5" thickBot="1">
      <c r="A4" s="8" t="s">
        <v>2</v>
      </c>
      <c r="C4" s="17" t="s">
        <v>37</v>
      </c>
      <c r="D4" s="18" t="s">
        <v>37</v>
      </c>
    </row>
    <row r="6" spans="1:4">
      <c r="A6" s="8" t="s">
        <v>3</v>
      </c>
    </row>
    <row r="7" spans="1:4">
      <c r="A7" t="s">
        <v>4</v>
      </c>
      <c r="C7">
        <v>52776.484700000001</v>
      </c>
    </row>
    <row r="8" spans="1:4">
      <c r="A8" t="s">
        <v>5</v>
      </c>
      <c r="C8">
        <v>0.33838499999999999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INTERCEPT(G21:G981,$F21:$F981)</f>
        <v>-1.7062250572000413E-2</v>
      </c>
      <c r="D11" s="6"/>
    </row>
    <row r="12" spans="1:4">
      <c r="A12" t="s">
        <v>18</v>
      </c>
      <c r="C12">
        <f>SLOPE(G21:G981,$F21:$F981)</f>
        <v>3.629834771658937E-4</v>
      </c>
      <c r="D12" s="6"/>
    </row>
    <row r="13" spans="1:4">
      <c r="A13" t="s">
        <v>21</v>
      </c>
      <c r="C13" s="6"/>
      <c r="D13" s="6"/>
    </row>
    <row r="14" spans="1:4">
      <c r="A14" t="s">
        <v>26</v>
      </c>
    </row>
    <row r="15" spans="1:4">
      <c r="A15" s="3" t="s">
        <v>19</v>
      </c>
      <c r="C15" s="16">
        <v>53111.828000000001</v>
      </c>
    </row>
    <row r="16" spans="1:4">
      <c r="A16" s="8" t="s">
        <v>6</v>
      </c>
      <c r="C16">
        <f>+C8+C12</f>
        <v>0.33874798347716589</v>
      </c>
    </row>
    <row r="17" spans="1:17" ht="13.5" thickBot="1"/>
    <row r="18" spans="1:17">
      <c r="A18" s="8" t="s">
        <v>7</v>
      </c>
      <c r="C18" s="4">
        <f>+C15</f>
        <v>53111.828000000001</v>
      </c>
      <c r="D18" s="5">
        <f>+C16</f>
        <v>0.33874798347716589</v>
      </c>
    </row>
    <row r="19" spans="1:17" ht="13.5" thickTop="1">
      <c r="C19">
        <f>COUNT(C21:C2720)</f>
        <v>7</v>
      </c>
    </row>
    <row r="20" spans="1:17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38</v>
      </c>
      <c r="J20" s="10" t="s">
        <v>20</v>
      </c>
      <c r="K20" s="10" t="s">
        <v>28</v>
      </c>
      <c r="L20" s="10" t="s">
        <v>29</v>
      </c>
      <c r="M20" s="10" t="s">
        <v>30</v>
      </c>
      <c r="N20" s="10" t="s">
        <v>32</v>
      </c>
      <c r="O20" s="10" t="s">
        <v>25</v>
      </c>
      <c r="P20" s="9" t="s">
        <v>24</v>
      </c>
      <c r="Q20" s="7" t="s">
        <v>16</v>
      </c>
    </row>
    <row r="21" spans="1:17">
      <c r="A21" s="14" t="s">
        <v>34</v>
      </c>
      <c r="B21" s="6" t="s">
        <v>31</v>
      </c>
      <c r="C21">
        <v>52776.484700000001</v>
      </c>
      <c r="D21" s="6">
        <v>2.0000000000000001E-4</v>
      </c>
      <c r="E21">
        <f t="shared" ref="E21:E27" si="0">+(C21-C$7)/C$8</f>
        <v>0</v>
      </c>
      <c r="F21">
        <f t="shared" ref="F21:F26" si="1">ROUND(2*E21,0)/2</f>
        <v>0</v>
      </c>
      <c r="I21">
        <v>0</v>
      </c>
      <c r="O21">
        <f t="shared" ref="O21:O27" si="2">+C$11+C$12*$F21</f>
        <v>-1.7062250572000413E-2</v>
      </c>
      <c r="Q21" s="2">
        <f t="shared" ref="Q21:Q27" si="3">+C21-15018.5</f>
        <v>37757.984700000001</v>
      </c>
    </row>
    <row r="22" spans="1:17">
      <c r="A22" s="14" t="s">
        <v>34</v>
      </c>
      <c r="B22" s="6" t="s">
        <v>35</v>
      </c>
      <c r="C22">
        <v>52784.427100000001</v>
      </c>
      <c r="D22" s="6">
        <v>2.0000000000000001E-4</v>
      </c>
      <c r="E22">
        <f t="shared" si="0"/>
        <v>23.471489575483272</v>
      </c>
      <c r="F22">
        <f t="shared" si="1"/>
        <v>23.5</v>
      </c>
      <c r="G22">
        <f t="shared" ref="G22:G27" si="4">+C22-(C$7+F22*C$8)</f>
        <v>-9.6475000027567148E-3</v>
      </c>
      <c r="I22">
        <f>+G22</f>
        <v>-9.6475000027567148E-3</v>
      </c>
      <c r="O22">
        <f t="shared" si="2"/>
        <v>-8.5321388586019117E-3</v>
      </c>
      <c r="Q22" s="2">
        <f t="shared" si="3"/>
        <v>37765.927100000001</v>
      </c>
    </row>
    <row r="23" spans="1:17">
      <c r="A23" s="14" t="s">
        <v>34</v>
      </c>
      <c r="B23" s="6" t="s">
        <v>35</v>
      </c>
      <c r="C23">
        <v>52790.525000000001</v>
      </c>
      <c r="D23" s="6">
        <v>2.0000000000000001E-4</v>
      </c>
      <c r="E23">
        <f t="shared" si="0"/>
        <v>41.492087415223992</v>
      </c>
      <c r="F23">
        <f t="shared" si="1"/>
        <v>41.5</v>
      </c>
      <c r="G23">
        <f t="shared" si="4"/>
        <v>-2.6775000005727634E-3</v>
      </c>
      <c r="I23">
        <f>+G23</f>
        <v>-2.6775000005727634E-3</v>
      </c>
      <c r="O23">
        <f t="shared" si="2"/>
        <v>-1.9984362696158255E-3</v>
      </c>
      <c r="Q23" s="2">
        <f t="shared" si="3"/>
        <v>37772.025000000001</v>
      </c>
    </row>
    <row r="24" spans="1:17">
      <c r="A24" s="14" t="s">
        <v>34</v>
      </c>
      <c r="B24" s="6" t="s">
        <v>31</v>
      </c>
      <c r="C24">
        <v>52793.404799999997</v>
      </c>
      <c r="D24" s="6">
        <v>1E-4</v>
      </c>
      <c r="E24">
        <f t="shared" si="0"/>
        <v>50.002511931662831</v>
      </c>
      <c r="F24">
        <f t="shared" si="1"/>
        <v>50</v>
      </c>
      <c r="G24">
        <f t="shared" si="4"/>
        <v>8.4999999671708792E-4</v>
      </c>
      <c r="I24">
        <f>+G24</f>
        <v>8.4999999671708792E-4</v>
      </c>
      <c r="O24">
        <f t="shared" si="2"/>
        <v>1.0869232862942731E-3</v>
      </c>
      <c r="Q24" s="2">
        <f t="shared" si="3"/>
        <v>37774.904799999997</v>
      </c>
    </row>
    <row r="25" spans="1:17">
      <c r="A25" s="14" t="s">
        <v>34</v>
      </c>
      <c r="B25" s="6" t="s">
        <v>31</v>
      </c>
      <c r="C25">
        <v>52795.436099999999</v>
      </c>
      <c r="D25" s="6">
        <v>1E-4</v>
      </c>
      <c r="E25">
        <f t="shared" si="0"/>
        <v>56.005437593268326</v>
      </c>
      <c r="F25">
        <f t="shared" si="1"/>
        <v>56</v>
      </c>
      <c r="G25">
        <f t="shared" si="4"/>
        <v>1.839999997173436E-3</v>
      </c>
      <c r="I25">
        <f>+G25</f>
        <v>1.839999997173436E-3</v>
      </c>
      <c r="O25">
        <f t="shared" si="2"/>
        <v>3.2648241492896357E-3</v>
      </c>
      <c r="Q25" s="2">
        <f t="shared" si="3"/>
        <v>37776.936099999999</v>
      </c>
    </row>
    <row r="26" spans="1:17">
      <c r="A26" s="14" t="s">
        <v>34</v>
      </c>
      <c r="B26" s="6" t="s">
        <v>35</v>
      </c>
      <c r="C26">
        <v>52803.401700000002</v>
      </c>
      <c r="D26" s="6">
        <v>2.9999999999999997E-4</v>
      </c>
      <c r="E26">
        <f t="shared" si="0"/>
        <v>79.545488127432606</v>
      </c>
      <c r="F26">
        <f t="shared" si="1"/>
        <v>79.5</v>
      </c>
      <c r="G26">
        <f t="shared" si="4"/>
        <v>1.5392499997687992E-2</v>
      </c>
      <c r="I26">
        <f>+G26</f>
        <v>1.5392499997687992E-2</v>
      </c>
      <c r="O26">
        <f t="shared" si="2"/>
        <v>1.1794935862688136E-2</v>
      </c>
      <c r="Q26" s="2">
        <f t="shared" si="3"/>
        <v>37784.901700000002</v>
      </c>
    </row>
    <row r="27" spans="1:17">
      <c r="A27" s="12" t="s">
        <v>36</v>
      </c>
      <c r="B27" s="15" t="s">
        <v>31</v>
      </c>
      <c r="C27" s="16">
        <v>53111.828000000001</v>
      </c>
      <c r="D27" s="13">
        <v>1E-4</v>
      </c>
      <c r="E27">
        <f t="shared" si="0"/>
        <v>991.01112637971676</v>
      </c>
      <c r="F27">
        <f>ROUND(2*E27,0)/2-1</f>
        <v>990</v>
      </c>
      <c r="G27">
        <f t="shared" si="4"/>
        <v>0.34215000000403961</v>
      </c>
      <c r="I27">
        <f>G27</f>
        <v>0.34215000000403961</v>
      </c>
      <c r="O27">
        <f t="shared" si="2"/>
        <v>0.34229139182223439</v>
      </c>
      <c r="Q27" s="2">
        <f t="shared" si="3"/>
        <v>38093.328000000001</v>
      </c>
    </row>
    <row r="28" spans="1:17">
      <c r="A28" s="14"/>
      <c r="B28" s="6"/>
      <c r="D28" s="6"/>
      <c r="Q28" s="2"/>
    </row>
    <row r="29" spans="1:17">
      <c r="A29" s="14"/>
      <c r="B29" s="6"/>
      <c r="D29" s="6"/>
      <c r="Q29" s="2"/>
    </row>
    <row r="30" spans="1:17">
      <c r="A30" s="14"/>
      <c r="B30" s="6"/>
      <c r="D30" s="6"/>
      <c r="Q30" s="2"/>
    </row>
    <row r="31" spans="1:17">
      <c r="A31" s="14"/>
      <c r="B31" s="6"/>
      <c r="D31" s="6"/>
      <c r="Q31" s="2"/>
    </row>
    <row r="32" spans="1:17">
      <c r="A32" s="14"/>
      <c r="B32" s="6"/>
      <c r="D32" s="6"/>
      <c r="Q32" s="2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32"/>
  <sheetViews>
    <sheetView topLeftCell="A2" workbookViewId="0">
      <selection activeCell="A11" sqref="A11:IV448"/>
    </sheetView>
  </sheetViews>
  <sheetFormatPr defaultRowHeight="12.75"/>
  <cols>
    <col min="1" max="1" width="19.7109375" style="14" customWidth="1"/>
    <col min="2" max="2" width="4.42578125" style="22" customWidth="1"/>
    <col min="3" max="3" width="12.7109375" style="14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14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>
      <c r="A1" s="46" t="s">
        <v>57</v>
      </c>
      <c r="I1" s="47" t="s">
        <v>58</v>
      </c>
      <c r="J1" s="48" t="s">
        <v>59</v>
      </c>
    </row>
    <row r="2" spans="1:16">
      <c r="I2" s="49" t="s">
        <v>60</v>
      </c>
      <c r="J2" s="50" t="s">
        <v>61</v>
      </c>
    </row>
    <row r="3" spans="1:16">
      <c r="A3" s="51" t="s">
        <v>62</v>
      </c>
      <c r="I3" s="49" t="s">
        <v>63</v>
      </c>
      <c r="J3" s="50" t="s">
        <v>64</v>
      </c>
    </row>
    <row r="4" spans="1:16">
      <c r="I4" s="49" t="s">
        <v>65</v>
      </c>
      <c r="J4" s="50" t="s">
        <v>64</v>
      </c>
    </row>
    <row r="5" spans="1:16" ht="13.5" thickBot="1">
      <c r="I5" s="52" t="s">
        <v>66</v>
      </c>
      <c r="J5" s="53" t="s">
        <v>67</v>
      </c>
    </row>
    <row r="10" spans="1:16" ht="13.5" thickBot="1"/>
    <row r="11" spans="1:16" ht="12.75" customHeight="1" thickBot="1">
      <c r="A11" s="14" t="str">
        <f t="shared" ref="A11:A26" si="0">P11</f>
        <v> ESA 1998 </v>
      </c>
      <c r="B11" s="6" t="str">
        <f t="shared" ref="B11:B26" si="1">IF(H11=INT(H11),"I","II")</f>
        <v>I</v>
      </c>
      <c r="C11" s="14">
        <f t="shared" ref="C11:C26" si="2">1*G11</f>
        <v>48500.179100000001</v>
      </c>
      <c r="D11" s="22" t="str">
        <f t="shared" ref="D11:D26" si="3">VLOOKUP(F11,I$1:J$5,2,FALSE)</f>
        <v>vis</v>
      </c>
      <c r="E11" s="54">
        <f>VLOOKUP(C11,Active!C$21:E$968,3,FALSE)</f>
        <v>-12623.855516731819</v>
      </c>
      <c r="F11" s="6" t="s">
        <v>66</v>
      </c>
      <c r="G11" s="22" t="str">
        <f t="shared" ref="G11:G26" si="4">MID(I11,3,LEN(I11)-3)</f>
        <v>48500.1791</v>
      </c>
      <c r="H11" s="14">
        <f t="shared" ref="H11:H26" si="5">1*K11</f>
        <v>-11811</v>
      </c>
      <c r="I11" s="55" t="s">
        <v>68</v>
      </c>
      <c r="J11" s="56" t="s">
        <v>69</v>
      </c>
      <c r="K11" s="55">
        <v>-11811</v>
      </c>
      <c r="L11" s="55" t="s">
        <v>70</v>
      </c>
      <c r="M11" s="56" t="s">
        <v>71</v>
      </c>
      <c r="N11" s="56" t="s">
        <v>72</v>
      </c>
      <c r="O11" s="57" t="s">
        <v>73</v>
      </c>
      <c r="P11" s="57" t="s">
        <v>74</v>
      </c>
    </row>
    <row r="12" spans="1:16" ht="12.75" customHeight="1" thickBot="1">
      <c r="A12" s="14" t="str">
        <f t="shared" si="0"/>
        <v>IBVS 5144 </v>
      </c>
      <c r="B12" s="6" t="str">
        <f t="shared" si="1"/>
        <v>II</v>
      </c>
      <c r="C12" s="14">
        <f t="shared" si="2"/>
        <v>51743.457900000001</v>
      </c>
      <c r="D12" s="22" t="str">
        <f t="shared" si="3"/>
        <v>vis</v>
      </c>
      <c r="E12" s="54">
        <f>VLOOKUP(C12,Active!C$21:E$968,3,FALSE)</f>
        <v>-3049.5437622867303</v>
      </c>
      <c r="F12" s="6" t="s">
        <v>66</v>
      </c>
      <c r="G12" s="22" t="str">
        <f t="shared" si="4"/>
        <v>51743.4579</v>
      </c>
      <c r="H12" s="14">
        <f t="shared" si="5"/>
        <v>-2233.5</v>
      </c>
      <c r="I12" s="55" t="s">
        <v>75</v>
      </c>
      <c r="J12" s="56" t="s">
        <v>76</v>
      </c>
      <c r="K12" s="55">
        <v>-2233.5</v>
      </c>
      <c r="L12" s="55" t="s">
        <v>77</v>
      </c>
      <c r="M12" s="56" t="s">
        <v>71</v>
      </c>
      <c r="N12" s="56" t="s">
        <v>72</v>
      </c>
      <c r="O12" s="57" t="s">
        <v>78</v>
      </c>
      <c r="P12" s="58" t="s">
        <v>79</v>
      </c>
    </row>
    <row r="13" spans="1:16" ht="12.75" customHeight="1" thickBot="1">
      <c r="A13" s="14" t="str">
        <f t="shared" si="0"/>
        <v>IBVS 5144 </v>
      </c>
      <c r="B13" s="6" t="str">
        <f t="shared" si="1"/>
        <v>I</v>
      </c>
      <c r="C13" s="14">
        <f t="shared" si="2"/>
        <v>51750.399899999997</v>
      </c>
      <c r="D13" s="22" t="str">
        <f t="shared" si="3"/>
        <v>vis</v>
      </c>
      <c r="E13" s="54">
        <f>VLOOKUP(C13,Active!C$21:E$968,3,FALSE)</f>
        <v>-3029.0506513647479</v>
      </c>
      <c r="F13" s="6" t="s">
        <v>66</v>
      </c>
      <c r="G13" s="22" t="str">
        <f t="shared" si="4"/>
        <v>51750.3999</v>
      </c>
      <c r="H13" s="14">
        <f t="shared" si="5"/>
        <v>-2213</v>
      </c>
      <c r="I13" s="55" t="s">
        <v>80</v>
      </c>
      <c r="J13" s="56" t="s">
        <v>81</v>
      </c>
      <c r="K13" s="55">
        <v>-2213</v>
      </c>
      <c r="L13" s="55" t="s">
        <v>82</v>
      </c>
      <c r="M13" s="56" t="s">
        <v>71</v>
      </c>
      <c r="N13" s="56" t="s">
        <v>72</v>
      </c>
      <c r="O13" s="57" t="s">
        <v>78</v>
      </c>
      <c r="P13" s="58" t="s">
        <v>79</v>
      </c>
    </row>
    <row r="14" spans="1:16" ht="12.75" customHeight="1" thickBot="1">
      <c r="A14" s="14" t="str">
        <f t="shared" si="0"/>
        <v>IBVS 5623 </v>
      </c>
      <c r="B14" s="6" t="str">
        <f t="shared" si="1"/>
        <v>I</v>
      </c>
      <c r="C14" s="14">
        <f t="shared" si="2"/>
        <v>52776.484700000001</v>
      </c>
      <c r="D14" s="22" t="str">
        <f t="shared" si="3"/>
        <v>vis</v>
      </c>
      <c r="E14" s="54">
        <f>VLOOKUP(C14,Active!C$21:E$968,3,FALSE)</f>
        <v>0</v>
      </c>
      <c r="F14" s="6" t="s">
        <v>66</v>
      </c>
      <c r="G14" s="22" t="str">
        <f t="shared" si="4"/>
        <v>52776.4847</v>
      </c>
      <c r="H14" s="14">
        <f t="shared" si="5"/>
        <v>816</v>
      </c>
      <c r="I14" s="55" t="s">
        <v>83</v>
      </c>
      <c r="J14" s="56" t="s">
        <v>84</v>
      </c>
      <c r="K14" s="55">
        <v>816</v>
      </c>
      <c r="L14" s="55" t="s">
        <v>85</v>
      </c>
      <c r="M14" s="56" t="s">
        <v>71</v>
      </c>
      <c r="N14" s="56" t="s">
        <v>72</v>
      </c>
      <c r="O14" s="57" t="s">
        <v>86</v>
      </c>
      <c r="P14" s="58" t="s">
        <v>87</v>
      </c>
    </row>
    <row r="15" spans="1:16" ht="12.75" customHeight="1" thickBot="1">
      <c r="A15" s="14" t="str">
        <f t="shared" si="0"/>
        <v>IBVS 5623 </v>
      </c>
      <c r="B15" s="6" t="str">
        <f t="shared" si="1"/>
        <v>II</v>
      </c>
      <c r="C15" s="14">
        <f t="shared" si="2"/>
        <v>52784.427100000001</v>
      </c>
      <c r="D15" s="22" t="str">
        <f t="shared" si="3"/>
        <v>vis</v>
      </c>
      <c r="E15" s="54">
        <f>VLOOKUP(C15,Active!C$21:E$968,3,FALSE)</f>
        <v>23.446338834177247</v>
      </c>
      <c r="F15" s="6" t="s">
        <v>66</v>
      </c>
      <c r="G15" s="22" t="str">
        <f t="shared" si="4"/>
        <v>52784.4271</v>
      </c>
      <c r="H15" s="14">
        <f t="shared" si="5"/>
        <v>839.5</v>
      </c>
      <c r="I15" s="55" t="s">
        <v>88</v>
      </c>
      <c r="J15" s="56" t="s">
        <v>89</v>
      </c>
      <c r="K15" s="55">
        <v>839.5</v>
      </c>
      <c r="L15" s="55" t="s">
        <v>90</v>
      </c>
      <c r="M15" s="56" t="s">
        <v>71</v>
      </c>
      <c r="N15" s="56" t="s">
        <v>72</v>
      </c>
      <c r="O15" s="57" t="s">
        <v>86</v>
      </c>
      <c r="P15" s="58" t="s">
        <v>87</v>
      </c>
    </row>
    <row r="16" spans="1:16" ht="12.75" customHeight="1" thickBot="1">
      <c r="A16" s="14" t="str">
        <f t="shared" si="0"/>
        <v>IBVS 5623 </v>
      </c>
      <c r="B16" s="6" t="str">
        <f t="shared" si="1"/>
        <v>II</v>
      </c>
      <c r="C16" s="14">
        <f t="shared" si="2"/>
        <v>52790.525000000001</v>
      </c>
      <c r="D16" s="22" t="str">
        <f t="shared" si="3"/>
        <v>vis</v>
      </c>
      <c r="E16" s="54">
        <f>VLOOKUP(C16,Active!C$21:E$968,3,FALSE)</f>
        <v>41.447626804683225</v>
      </c>
      <c r="F16" s="6" t="s">
        <v>66</v>
      </c>
      <c r="G16" s="22" t="str">
        <f t="shared" si="4"/>
        <v>52790.5250</v>
      </c>
      <c r="H16" s="14">
        <f t="shared" si="5"/>
        <v>857.5</v>
      </c>
      <c r="I16" s="55" t="s">
        <v>91</v>
      </c>
      <c r="J16" s="56" t="s">
        <v>92</v>
      </c>
      <c r="K16" s="55">
        <v>857.5</v>
      </c>
      <c r="L16" s="55" t="s">
        <v>93</v>
      </c>
      <c r="M16" s="56" t="s">
        <v>71</v>
      </c>
      <c r="N16" s="56" t="s">
        <v>72</v>
      </c>
      <c r="O16" s="57" t="s">
        <v>86</v>
      </c>
      <c r="P16" s="58" t="s">
        <v>87</v>
      </c>
    </row>
    <row r="17" spans="1:16" ht="12.75" customHeight="1" thickBot="1">
      <c r="A17" s="14" t="str">
        <f t="shared" si="0"/>
        <v>IBVS 5623 </v>
      </c>
      <c r="B17" s="6" t="str">
        <f t="shared" si="1"/>
        <v>I</v>
      </c>
      <c r="C17" s="14">
        <f t="shared" si="2"/>
        <v>52793.404799999997</v>
      </c>
      <c r="D17" s="22" t="str">
        <f t="shared" si="3"/>
        <v>vis</v>
      </c>
      <c r="E17" s="54">
        <f>VLOOKUP(C17,Active!C$21:E$968,3,FALSE)</f>
        <v>49.948932024081749</v>
      </c>
      <c r="F17" s="6" t="s">
        <v>66</v>
      </c>
      <c r="G17" s="22" t="str">
        <f t="shared" si="4"/>
        <v>52793.4048</v>
      </c>
      <c r="H17" s="14">
        <f t="shared" si="5"/>
        <v>866</v>
      </c>
      <c r="I17" s="55" t="s">
        <v>94</v>
      </c>
      <c r="J17" s="56" t="s">
        <v>95</v>
      </c>
      <c r="K17" s="55">
        <v>866</v>
      </c>
      <c r="L17" s="55" t="s">
        <v>96</v>
      </c>
      <c r="M17" s="56" t="s">
        <v>71</v>
      </c>
      <c r="N17" s="56" t="s">
        <v>72</v>
      </c>
      <c r="O17" s="57" t="s">
        <v>86</v>
      </c>
      <c r="P17" s="58" t="s">
        <v>87</v>
      </c>
    </row>
    <row r="18" spans="1:16" ht="12.75" customHeight="1" thickBot="1">
      <c r="A18" s="14" t="str">
        <f t="shared" si="0"/>
        <v>IBVS 5623 </v>
      </c>
      <c r="B18" s="6" t="str">
        <f t="shared" si="1"/>
        <v>I</v>
      </c>
      <c r="C18" s="14">
        <f t="shared" si="2"/>
        <v>52795.436099999999</v>
      </c>
      <c r="D18" s="22" t="str">
        <f t="shared" si="3"/>
        <v>vis</v>
      </c>
      <c r="E18" s="54">
        <f>VLOOKUP(C18,Active!C$21:E$968,3,FALSE)</f>
        <v>55.945425284798979</v>
      </c>
      <c r="F18" s="6" t="s">
        <v>66</v>
      </c>
      <c r="G18" s="22" t="str">
        <f t="shared" si="4"/>
        <v>52795.4361</v>
      </c>
      <c r="H18" s="14">
        <f t="shared" si="5"/>
        <v>872</v>
      </c>
      <c r="I18" s="55" t="s">
        <v>97</v>
      </c>
      <c r="J18" s="56" t="s">
        <v>98</v>
      </c>
      <c r="K18" s="55">
        <v>872</v>
      </c>
      <c r="L18" s="55" t="s">
        <v>90</v>
      </c>
      <c r="M18" s="56" t="s">
        <v>71</v>
      </c>
      <c r="N18" s="56" t="s">
        <v>72</v>
      </c>
      <c r="O18" s="57" t="s">
        <v>86</v>
      </c>
      <c r="P18" s="58" t="s">
        <v>87</v>
      </c>
    </row>
    <row r="19" spans="1:16" ht="12.75" customHeight="1" thickBot="1">
      <c r="A19" s="14" t="str">
        <f t="shared" si="0"/>
        <v>IBVS 5623 </v>
      </c>
      <c r="B19" s="6" t="str">
        <f t="shared" si="1"/>
        <v>II</v>
      </c>
      <c r="C19" s="14">
        <f t="shared" si="2"/>
        <v>52803.401700000002</v>
      </c>
      <c r="D19" s="22" t="str">
        <f t="shared" si="3"/>
        <v>vis</v>
      </c>
      <c r="E19" s="54">
        <f>VLOOKUP(C19,Active!C$21:E$968,3,FALSE)</f>
        <v>79.46025161155147</v>
      </c>
      <c r="F19" s="6" t="s">
        <v>66</v>
      </c>
      <c r="G19" s="22" t="str">
        <f t="shared" si="4"/>
        <v>52803.4017</v>
      </c>
      <c r="H19" s="14">
        <f t="shared" si="5"/>
        <v>895.5</v>
      </c>
      <c r="I19" s="55" t="s">
        <v>99</v>
      </c>
      <c r="J19" s="56" t="s">
        <v>100</v>
      </c>
      <c r="K19" s="55">
        <v>895.5</v>
      </c>
      <c r="L19" s="55" t="s">
        <v>101</v>
      </c>
      <c r="M19" s="56" t="s">
        <v>71</v>
      </c>
      <c r="N19" s="56" t="s">
        <v>72</v>
      </c>
      <c r="O19" s="57" t="s">
        <v>86</v>
      </c>
      <c r="P19" s="58" t="s">
        <v>87</v>
      </c>
    </row>
    <row r="20" spans="1:16" ht="12.75" customHeight="1" thickBot="1">
      <c r="A20" s="14" t="str">
        <f t="shared" si="0"/>
        <v>IBVS 5603 </v>
      </c>
      <c r="B20" s="6" t="str">
        <f t="shared" si="1"/>
        <v>I</v>
      </c>
      <c r="C20" s="14">
        <f t="shared" si="2"/>
        <v>53111.828000000001</v>
      </c>
      <c r="D20" s="22" t="str">
        <f t="shared" si="3"/>
        <v>vis</v>
      </c>
      <c r="E20" s="54">
        <f>VLOOKUP(C20,Active!C$21:E$968,3,FALSE)</f>
        <v>989.94921403747651</v>
      </c>
      <c r="F20" s="6" t="s">
        <v>66</v>
      </c>
      <c r="G20" s="22" t="str">
        <f t="shared" si="4"/>
        <v>53111.8280</v>
      </c>
      <c r="H20" s="14">
        <f t="shared" si="5"/>
        <v>1806</v>
      </c>
      <c r="I20" s="55" t="s">
        <v>102</v>
      </c>
      <c r="J20" s="56" t="s">
        <v>103</v>
      </c>
      <c r="K20" s="55">
        <v>1806</v>
      </c>
      <c r="L20" s="55" t="s">
        <v>104</v>
      </c>
      <c r="M20" s="56" t="s">
        <v>71</v>
      </c>
      <c r="N20" s="56" t="s">
        <v>72</v>
      </c>
      <c r="O20" s="57" t="s">
        <v>105</v>
      </c>
      <c r="P20" s="58" t="s">
        <v>106</v>
      </c>
    </row>
    <row r="21" spans="1:16" ht="12.75" customHeight="1" thickBot="1">
      <c r="A21" s="14" t="str">
        <f t="shared" si="0"/>
        <v>IBVS 5814 </v>
      </c>
      <c r="B21" s="6" t="str">
        <f t="shared" si="1"/>
        <v>I</v>
      </c>
      <c r="C21" s="14">
        <f t="shared" si="2"/>
        <v>53892.638800000001</v>
      </c>
      <c r="D21" s="22" t="str">
        <f t="shared" si="3"/>
        <v>vis</v>
      </c>
      <c r="E21" s="54">
        <f>VLOOKUP(C21,Active!C$21:E$968,3,FALSE)</f>
        <v>3294.9394666292878</v>
      </c>
      <c r="F21" s="6" t="s">
        <v>66</v>
      </c>
      <c r="G21" s="22" t="str">
        <f t="shared" si="4"/>
        <v>53892.6388</v>
      </c>
      <c r="H21" s="14">
        <f t="shared" si="5"/>
        <v>4111</v>
      </c>
      <c r="I21" s="55" t="s">
        <v>107</v>
      </c>
      <c r="J21" s="56" t="s">
        <v>108</v>
      </c>
      <c r="K21" s="55">
        <v>4111</v>
      </c>
      <c r="L21" s="55" t="s">
        <v>109</v>
      </c>
      <c r="M21" s="56" t="s">
        <v>110</v>
      </c>
      <c r="N21" s="56" t="s">
        <v>66</v>
      </c>
      <c r="O21" s="57" t="s">
        <v>105</v>
      </c>
      <c r="P21" s="58" t="s">
        <v>111</v>
      </c>
    </row>
    <row r="22" spans="1:16" ht="12.75" customHeight="1" thickBot="1">
      <c r="A22" s="14" t="str">
        <f t="shared" si="0"/>
        <v>BAVM 209 </v>
      </c>
      <c r="B22" s="6" t="str">
        <f t="shared" si="1"/>
        <v>II</v>
      </c>
      <c r="C22" s="14">
        <f t="shared" si="2"/>
        <v>54936.462099999997</v>
      </c>
      <c r="D22" s="22" t="str">
        <f t="shared" si="3"/>
        <v>vis</v>
      </c>
      <c r="E22" s="54">
        <f>VLOOKUP(C22,Active!C$21:E$968,3,FALSE)</f>
        <v>6376.3550053592999</v>
      </c>
      <c r="F22" s="6" t="s">
        <v>66</v>
      </c>
      <c r="G22" s="22" t="str">
        <f t="shared" si="4"/>
        <v>54936.4621</v>
      </c>
      <c r="H22" s="14">
        <f t="shared" si="5"/>
        <v>7192.5</v>
      </c>
      <c r="I22" s="55" t="s">
        <v>112</v>
      </c>
      <c r="J22" s="56" t="s">
        <v>113</v>
      </c>
      <c r="K22" s="55">
        <v>7192.5</v>
      </c>
      <c r="L22" s="55" t="s">
        <v>114</v>
      </c>
      <c r="M22" s="56" t="s">
        <v>110</v>
      </c>
      <c r="N22" s="56" t="s">
        <v>115</v>
      </c>
      <c r="O22" s="57" t="s">
        <v>116</v>
      </c>
      <c r="P22" s="58" t="s">
        <v>117</v>
      </c>
    </row>
    <row r="23" spans="1:16" ht="12.75" customHeight="1" thickBot="1">
      <c r="A23" s="14" t="str">
        <f t="shared" si="0"/>
        <v>IBVS 5974 </v>
      </c>
      <c r="B23" s="6" t="str">
        <f t="shared" si="1"/>
        <v>I</v>
      </c>
      <c r="C23" s="14">
        <f t="shared" si="2"/>
        <v>55285.871099999997</v>
      </c>
      <c r="D23" s="22" t="str">
        <f t="shared" si="3"/>
        <v>vis</v>
      </c>
      <c r="E23" s="54">
        <f>VLOOKUP(C23,Active!C$21:E$968,3,FALSE)</f>
        <v>7407.8268281976261</v>
      </c>
      <c r="F23" s="6" t="s">
        <v>66</v>
      </c>
      <c r="G23" s="22" t="str">
        <f t="shared" si="4"/>
        <v>55285.8711</v>
      </c>
      <c r="H23" s="14">
        <f t="shared" si="5"/>
        <v>8224</v>
      </c>
      <c r="I23" s="55" t="s">
        <v>118</v>
      </c>
      <c r="J23" s="56" t="s">
        <v>119</v>
      </c>
      <c r="K23" s="55" t="s">
        <v>120</v>
      </c>
      <c r="L23" s="55" t="s">
        <v>121</v>
      </c>
      <c r="M23" s="56" t="s">
        <v>110</v>
      </c>
      <c r="N23" s="56" t="s">
        <v>66</v>
      </c>
      <c r="O23" s="57" t="s">
        <v>105</v>
      </c>
      <c r="P23" s="58" t="s">
        <v>122</v>
      </c>
    </row>
    <row r="24" spans="1:16" ht="12.75" customHeight="1" thickBot="1">
      <c r="A24" s="14" t="str">
        <f t="shared" si="0"/>
        <v>IBVS 5997 </v>
      </c>
      <c r="B24" s="6" t="str">
        <f t="shared" si="1"/>
        <v>I</v>
      </c>
      <c r="C24" s="14">
        <f t="shared" si="2"/>
        <v>55755.366499999996</v>
      </c>
      <c r="D24" s="22" t="str">
        <f t="shared" si="3"/>
        <v>vis</v>
      </c>
      <c r="E24" s="54">
        <f>VLOOKUP(C24,Active!C$21:E$968,3,FALSE)</f>
        <v>8793.7993591061313</v>
      </c>
      <c r="F24" s="6" t="s">
        <v>66</v>
      </c>
      <c r="G24" s="22" t="str">
        <f t="shared" si="4"/>
        <v>55755.3665</v>
      </c>
      <c r="H24" s="14">
        <f t="shared" si="5"/>
        <v>9610</v>
      </c>
      <c r="I24" s="55" t="s">
        <v>123</v>
      </c>
      <c r="J24" s="56" t="s">
        <v>124</v>
      </c>
      <c r="K24" s="55" t="s">
        <v>125</v>
      </c>
      <c r="L24" s="55" t="s">
        <v>126</v>
      </c>
      <c r="M24" s="56" t="s">
        <v>110</v>
      </c>
      <c r="N24" s="56" t="s">
        <v>58</v>
      </c>
      <c r="O24" s="57" t="s">
        <v>127</v>
      </c>
      <c r="P24" s="58" t="s">
        <v>128</v>
      </c>
    </row>
    <row r="25" spans="1:16" ht="12.75" customHeight="1" thickBot="1">
      <c r="A25" s="14" t="str">
        <f t="shared" si="0"/>
        <v>IBVS 5997 </v>
      </c>
      <c r="B25" s="6" t="str">
        <f t="shared" si="1"/>
        <v>II</v>
      </c>
      <c r="C25" s="14">
        <f t="shared" si="2"/>
        <v>55755.537900000003</v>
      </c>
      <c r="D25" s="22" t="str">
        <f t="shared" si="3"/>
        <v>vis</v>
      </c>
      <c r="E25" s="54">
        <f>VLOOKUP(C25,Active!C$21:E$968,3,FALSE)</f>
        <v>8794.3053399779492</v>
      </c>
      <c r="F25" s="6" t="s">
        <v>66</v>
      </c>
      <c r="G25" s="22" t="str">
        <f t="shared" si="4"/>
        <v>55755.5379</v>
      </c>
      <c r="H25" s="14">
        <f t="shared" si="5"/>
        <v>9610.5</v>
      </c>
      <c r="I25" s="55" t="s">
        <v>129</v>
      </c>
      <c r="J25" s="56" t="s">
        <v>130</v>
      </c>
      <c r="K25" s="55" t="s">
        <v>131</v>
      </c>
      <c r="L25" s="55" t="s">
        <v>132</v>
      </c>
      <c r="M25" s="56" t="s">
        <v>110</v>
      </c>
      <c r="N25" s="56" t="s">
        <v>58</v>
      </c>
      <c r="O25" s="57" t="s">
        <v>127</v>
      </c>
      <c r="P25" s="58" t="s">
        <v>128</v>
      </c>
    </row>
    <row r="26" spans="1:16" ht="12.75" customHeight="1" thickBot="1">
      <c r="A26" s="14" t="str">
        <f t="shared" si="0"/>
        <v>BAVM 232 </v>
      </c>
      <c r="B26" s="6" t="str">
        <f t="shared" si="1"/>
        <v>II</v>
      </c>
      <c r="C26" s="14">
        <f t="shared" si="2"/>
        <v>56483.487800000003</v>
      </c>
      <c r="D26" s="22" t="str">
        <f t="shared" si="3"/>
        <v>vis</v>
      </c>
      <c r="E26" s="54">
        <f>VLOOKUP(C26,Active!C$21:E$968,3,FALSE)</f>
        <v>10943.2477263732</v>
      </c>
      <c r="F26" s="6" t="s">
        <v>66</v>
      </c>
      <c r="G26" s="22" t="str">
        <f t="shared" si="4"/>
        <v>56483.4878</v>
      </c>
      <c r="H26" s="14">
        <f t="shared" si="5"/>
        <v>11759.5</v>
      </c>
      <c r="I26" s="55" t="s">
        <v>133</v>
      </c>
      <c r="J26" s="56" t="s">
        <v>134</v>
      </c>
      <c r="K26" s="55" t="s">
        <v>135</v>
      </c>
      <c r="L26" s="55" t="s">
        <v>136</v>
      </c>
      <c r="M26" s="56" t="s">
        <v>110</v>
      </c>
      <c r="N26" s="56" t="s">
        <v>115</v>
      </c>
      <c r="O26" s="57" t="s">
        <v>116</v>
      </c>
      <c r="P26" s="58" t="s">
        <v>137</v>
      </c>
    </row>
    <row r="27" spans="1:16">
      <c r="B27" s="6"/>
      <c r="E27" s="54"/>
      <c r="F27" s="6"/>
    </row>
    <row r="28" spans="1:16">
      <c r="B28" s="6"/>
      <c r="E28" s="54"/>
      <c r="F28" s="6"/>
    </row>
    <row r="29" spans="1:16">
      <c r="B29" s="6"/>
      <c r="E29" s="54"/>
      <c r="F29" s="6"/>
    </row>
    <row r="30" spans="1:16">
      <c r="B30" s="6"/>
      <c r="E30" s="54"/>
      <c r="F30" s="6"/>
    </row>
    <row r="31" spans="1:16">
      <c r="B31" s="6"/>
      <c r="E31" s="54"/>
      <c r="F31" s="6"/>
    </row>
    <row r="32" spans="1:16">
      <c r="B32" s="6"/>
      <c r="E32" s="54"/>
      <c r="F32" s="6"/>
    </row>
    <row r="33" spans="2:6">
      <c r="B33" s="6"/>
      <c r="E33" s="54"/>
      <c r="F33" s="6"/>
    </row>
    <row r="34" spans="2:6">
      <c r="B34" s="6"/>
      <c r="E34" s="54"/>
      <c r="F34" s="6"/>
    </row>
    <row r="35" spans="2:6">
      <c r="B35" s="6"/>
      <c r="E35" s="54"/>
      <c r="F35" s="6"/>
    </row>
    <row r="36" spans="2:6">
      <c r="B36" s="6"/>
      <c r="E36" s="54"/>
      <c r="F36" s="6"/>
    </row>
    <row r="37" spans="2:6">
      <c r="B37" s="6"/>
      <c r="E37" s="54"/>
      <c r="F37" s="6"/>
    </row>
    <row r="38" spans="2:6">
      <c r="B38" s="6"/>
      <c r="E38" s="54"/>
      <c r="F38" s="6"/>
    </row>
    <row r="39" spans="2:6">
      <c r="B39" s="6"/>
      <c r="E39" s="54"/>
      <c r="F39" s="6"/>
    </row>
    <row r="40" spans="2:6">
      <c r="B40" s="6"/>
      <c r="E40" s="54"/>
      <c r="F40" s="6"/>
    </row>
    <row r="41" spans="2:6">
      <c r="B41" s="6"/>
      <c r="E41" s="54"/>
      <c r="F41" s="6"/>
    </row>
    <row r="42" spans="2:6">
      <c r="B42" s="6"/>
      <c r="E42" s="54"/>
      <c r="F42" s="6"/>
    </row>
    <row r="43" spans="2:6">
      <c r="B43" s="6"/>
      <c r="E43" s="54"/>
      <c r="F43" s="6"/>
    </row>
    <row r="44" spans="2:6">
      <c r="B44" s="6"/>
      <c r="E44" s="54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</sheetData>
  <phoneticPr fontId="8" type="noConversion"/>
  <hyperlinks>
    <hyperlink ref="P12" r:id="rId1" display="http://www.konkoly.hu/cgi-bin/IBVS?5144" xr:uid="{00000000-0004-0000-0200-000000000000}"/>
    <hyperlink ref="P13" r:id="rId2" display="http://www.konkoly.hu/cgi-bin/IBVS?5144" xr:uid="{00000000-0004-0000-0200-000001000000}"/>
    <hyperlink ref="P14" r:id="rId3" display="http://www.konkoly.hu/cgi-bin/IBVS?5623" xr:uid="{00000000-0004-0000-0200-000002000000}"/>
    <hyperlink ref="P15" r:id="rId4" display="http://www.konkoly.hu/cgi-bin/IBVS?5623" xr:uid="{00000000-0004-0000-0200-000003000000}"/>
    <hyperlink ref="P16" r:id="rId5" display="http://www.konkoly.hu/cgi-bin/IBVS?5623" xr:uid="{00000000-0004-0000-0200-000004000000}"/>
    <hyperlink ref="P17" r:id="rId6" display="http://www.konkoly.hu/cgi-bin/IBVS?5623" xr:uid="{00000000-0004-0000-0200-000005000000}"/>
    <hyperlink ref="P18" r:id="rId7" display="http://www.konkoly.hu/cgi-bin/IBVS?5623" xr:uid="{00000000-0004-0000-0200-000006000000}"/>
    <hyperlink ref="P19" r:id="rId8" display="http://www.konkoly.hu/cgi-bin/IBVS?5623" xr:uid="{00000000-0004-0000-0200-000007000000}"/>
    <hyperlink ref="P20" r:id="rId9" display="http://www.konkoly.hu/cgi-bin/IBVS?5603" xr:uid="{00000000-0004-0000-0200-000008000000}"/>
    <hyperlink ref="P21" r:id="rId10" display="http://www.konkoly.hu/cgi-bin/IBVS?5814" xr:uid="{00000000-0004-0000-0200-000009000000}"/>
    <hyperlink ref="P22" r:id="rId11" display="http://www.bav-astro.de/sfs/BAVM_link.php?BAVMnr=209" xr:uid="{00000000-0004-0000-0200-00000A000000}"/>
    <hyperlink ref="P23" r:id="rId12" display="http://www.konkoly.hu/cgi-bin/IBVS?5974" xr:uid="{00000000-0004-0000-0200-00000B000000}"/>
    <hyperlink ref="P24" r:id="rId13" display="http://www.konkoly.hu/cgi-bin/IBVS?5997" xr:uid="{00000000-0004-0000-0200-00000C000000}"/>
    <hyperlink ref="P25" r:id="rId14" display="http://www.konkoly.hu/cgi-bin/IBVS?5997" xr:uid="{00000000-0004-0000-0200-00000D000000}"/>
    <hyperlink ref="P26" r:id="rId15" display="http://www.bav-astro.de/sfs/BAVM_link.php?BAVMnr=232" xr:uid="{00000000-0004-0000-02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2024-08-05T07:06:36Z</dcterms:modified>
</cp:coreProperties>
</file>