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3C95C30-3587-4BAA-8412-DBBC223F5D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F14" i="1"/>
  <c r="E23" i="1"/>
  <c r="F23" i="1" s="1"/>
  <c r="G23" i="1" s="1"/>
  <c r="I23" i="1" s="1"/>
  <c r="E22" i="1"/>
  <c r="F22" i="1" s="1"/>
  <c r="G22" i="1" s="1"/>
  <c r="H22" i="1" s="1"/>
  <c r="Q23" i="1"/>
  <c r="F11" i="1"/>
  <c r="G11" i="1"/>
  <c r="C17" i="1"/>
  <c r="Q22" i="1"/>
  <c r="C12" i="1"/>
  <c r="F15" i="1" l="1"/>
  <c r="C16" i="1"/>
  <c r="D18" i="1" s="1"/>
  <c r="C11" i="1"/>
  <c r="O21" i="1" l="1"/>
  <c r="C15" i="1"/>
  <c r="O23" i="1"/>
  <c r="S23" i="1" s="1"/>
  <c r="O22" i="1"/>
  <c r="S22" i="1" s="1"/>
  <c r="S19" i="1" l="1"/>
  <c r="F16" i="1"/>
  <c r="F18" i="1" s="1"/>
  <c r="C18" i="1"/>
  <c r="F17" i="1" l="1"/>
</calcChain>
</file>

<file path=xl/sharedStrings.xml><?xml version="1.0" encoding="utf-8"?>
<sst xmlns="http://schemas.openxmlformats.org/spreadsheetml/2006/main" count="61" uniqueCount="55">
  <si>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</si>
  <si>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</si>
  <si>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</si>
  <si>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</si>
  <si>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</si>
  <si>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</si>
  <si>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</si>
  <si>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</si>
  <si>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</si>
  <si>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</si>
  <si>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</si>
  <si>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</si>
  <si>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</si>
  <si>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</si>
  <si>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</si>
  <si>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</si>
  <si>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</si>
  <si>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</si>
  <si>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</si>
  <si>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</si>
  <si>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</si>
  <si>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</si>
  <si>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</si>
  <si>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</si>
  <si>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</si>
  <si>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</si>
  <si>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</si>
  <si>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</si>
  <si>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</si>
  <si>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</si>
  <si>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</si>
  <si>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</si>
  <si>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</si>
  <si>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</si>
  <si>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</si>
  <si>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</si>
  <si>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</si>
  <si>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</si>
  <si>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</si>
  <si>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G3882-2264</t>
  </si>
  <si>
    <t>OEJV 0160</t>
  </si>
  <si>
    <t>I</t>
  </si>
  <si>
    <t>VSX</t>
  </si>
  <si>
    <t>GSC 3882-2264</t>
  </si>
  <si>
    <t>G3882-2264_Dra.xls</t>
  </si>
  <si>
    <t>EW</t>
  </si>
  <si>
    <t>Dra</t>
  </si>
  <si>
    <t>CCD</t>
  </si>
  <si>
    <t>Next ToM-P</t>
  </si>
  <si>
    <t>Next ToM-S</t>
  </si>
  <si>
    <t>Mag R1</t>
  </si>
  <si>
    <t>13.60-14.30</t>
  </si>
  <si>
    <t>VSX 1</t>
  </si>
  <si>
    <t>VSX 2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</si>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</sst>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0" fontId="16" fillId="0" borderId="7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5" fillId="3" borderId="5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center" vertical="center"/>
    </xf>
    <xf numFmtId="0" fontId="15" fillId="0" borderId="0" xfId="0" applyFont="1" applyAlignment="1"/>
    <xf numFmtId="0" fontId="1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3882-2264 -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4298</c:v>
                </c:pt>
                <c:pt idx="2">
                  <c:v>12914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-2.3724940001557115E-2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04-4BBF-A373-C5B67B7934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4298</c:v>
                </c:pt>
                <c:pt idx="2">
                  <c:v>12914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-3.5905419994378462E-2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04-4BBF-A373-C5B67B7934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4298</c:v>
                </c:pt>
                <c:pt idx="2">
                  <c:v>12914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04-4BBF-A373-C5B67B7934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4298</c:v>
                </c:pt>
                <c:pt idx="2">
                  <c:v>12914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04-4BBF-A373-C5B67B7934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4298</c:v>
                </c:pt>
                <c:pt idx="2">
                  <c:v>12914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04-4BBF-A373-C5B67B7934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4298</c:v>
                </c:pt>
                <c:pt idx="2">
                  <c:v>12914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04-4BBF-A373-C5B67B7934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4298</c:v>
                </c:pt>
                <c:pt idx="2">
                  <c:v>12914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04-4BBF-A373-C5B67B7934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4298</c:v>
                </c:pt>
                <c:pt idx="2">
                  <c:v>12914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-5.0492184499482656E-3</c:v>
                </c:pt>
                <c:pt idx="1">
                  <c:v>-1.6156972608029729E-2</c:v>
                </c:pt>
                <c:pt idx="2">
                  <c:v>-3.8424168937957581E-2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04-4BBF-A373-C5B67B7934A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4298</c:v>
                </c:pt>
                <c:pt idx="2">
                  <c:v>12914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04-4BBF-A373-C5B67B793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01288"/>
        <c:axId val="1"/>
      </c:scatterChart>
      <c:valAx>
        <c:axId val="801801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1801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9526</xdr:rowOff>
    </xdr:from>
    <xdr:to>
      <xdr:col>17</xdr:col>
      <xdr:colOff>428625</xdr:colOff>
      <xdr:row>18</xdr:row>
      <xdr:rowOff>133351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B4E0697-7894-C7BC-8747-B61C37C93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14062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23</v>
      </c>
      <c r="B2" t="s">
        <v>45</v>
      </c>
      <c r="C2" s="28" t="s">
        <v>38</v>
      </c>
      <c r="D2" s="3" t="s">
        <v>46</v>
      </c>
      <c r="E2" s="29" t="s">
        <v>39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37</v>
      </c>
      <c r="D4" s="26" t="s">
        <v>37</v>
      </c>
    </row>
    <row r="6" spans="1:7" x14ac:dyDescent="0.2">
      <c r="A6" s="5" t="s">
        <v>1</v>
      </c>
      <c r="E6" s="44" t="s">
        <v>52</v>
      </c>
    </row>
    <row r="7" spans="1:7" x14ac:dyDescent="0.2">
      <c r="A7" t="s">
        <v>2</v>
      </c>
      <c r="C7" s="33">
        <v>51606.81</v>
      </c>
      <c r="D7" s="27" t="s">
        <v>53</v>
      </c>
      <c r="E7" s="45">
        <v>53128.286999999997</v>
      </c>
    </row>
    <row r="8" spans="1:7" x14ac:dyDescent="0.2">
      <c r="A8" t="s">
        <v>3</v>
      </c>
      <c r="C8" s="33">
        <v>0.35400203000000002</v>
      </c>
      <c r="D8" s="27" t="s">
        <v>53</v>
      </c>
      <c r="E8" s="46">
        <v>0.3539968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-5.0492184499482656E-3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-2.5844006882460365E-6</v>
      </c>
      <c r="D12" s="3"/>
      <c r="E12" s="41" t="s">
        <v>50</v>
      </c>
      <c r="F12" s="42" t="s">
        <v>51</v>
      </c>
    </row>
    <row r="13" spans="1:7" x14ac:dyDescent="0.2">
      <c r="A13" s="10" t="s">
        <v>18</v>
      </c>
      <c r="B13" s="10"/>
      <c r="C13" s="3" t="s">
        <v>13</v>
      </c>
      <c r="D13" s="14"/>
      <c r="E13" s="34" t="s">
        <v>34</v>
      </c>
      <c r="F13" s="38">
        <v>1</v>
      </c>
    </row>
    <row r="14" spans="1:7" x14ac:dyDescent="0.2">
      <c r="A14" s="10"/>
      <c r="B14" s="10"/>
      <c r="C14" s="10"/>
      <c r="D14" s="14"/>
      <c r="E14" s="34" t="s">
        <v>31</v>
      </c>
      <c r="F14" s="37">
        <f ca="1">NOW()+15018.5+$C$9/24</f>
        <v>60527.802998148145</v>
      </c>
    </row>
    <row r="15" spans="1:7" x14ac:dyDescent="0.2">
      <c r="A15" s="12" t="s">
        <v>17</v>
      </c>
      <c r="B15" s="10"/>
      <c r="C15" s="13">
        <f ca="1">(C7+C11)+(C8+C12)*INT(MAX(F21:F3533))</f>
        <v>56178.353791251058</v>
      </c>
      <c r="D15" s="14"/>
      <c r="E15" s="34" t="s">
        <v>35</v>
      </c>
      <c r="F15" s="37">
        <f ca="1">ROUND(2*($F$14-$C$7)/$C$8,0)/2+$F$13</f>
        <v>25201.5</v>
      </c>
    </row>
    <row r="16" spans="1:7" x14ac:dyDescent="0.2">
      <c r="A16" s="15" t="s">
        <v>4</v>
      </c>
      <c r="B16" s="10"/>
      <c r="C16" s="16">
        <f ca="1">+C8+C12</f>
        <v>0.35399944559931179</v>
      </c>
      <c r="D16" s="14"/>
      <c r="E16" s="34" t="s">
        <v>36</v>
      </c>
      <c r="F16" s="37">
        <f ca="1">ROUND(2*($F$14-$C$15)/$C$16,0)/2+$F$13</f>
        <v>12287.5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/>
      <c r="E17" s="35" t="s">
        <v>48</v>
      </c>
      <c r="F17" s="39">
        <f ca="1">+$C$15+$C$16*$F$16-15018.5-$C$9/24</f>
        <v>45510.017812385937</v>
      </c>
    </row>
    <row r="18" spans="1:19" ht="14.25" thickTop="1" thickBot="1" x14ac:dyDescent="0.25">
      <c r="A18" s="15" t="s">
        <v>5</v>
      </c>
      <c r="B18" s="10"/>
      <c r="C18" s="17">
        <f ca="1">+C15</f>
        <v>56178.353791251058</v>
      </c>
      <c r="D18" s="18">
        <f ca="1">+C16</f>
        <v>0.35399944559931179</v>
      </c>
      <c r="E18" s="36" t="s">
        <v>49</v>
      </c>
      <c r="F18" s="40">
        <f ca="1">+($C$15+$C$16*$F$16)-($C$16/2)-15018.5-$C$9/24</f>
        <v>45509.84081266314</v>
      </c>
    </row>
    <row r="19" spans="1:19" ht="13.5" thickTop="1" x14ac:dyDescent="0.2">
      <c r="A19" s="22" t="s">
        <v>32</v>
      </c>
      <c r="E19" s="23">
        <v>21</v>
      </c>
      <c r="S19">
        <f ca="1">SQRT(SUM(S21:S50)/(COUNT(S21:S50)-1))</f>
        <v>7.9761034791603989E-3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54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x14ac:dyDescent="0.2">
      <c r="A21" s="43" t="s">
        <v>53</v>
      </c>
      <c r="C21" s="8">
        <v>51606.81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-5.0492184499482656E-3</v>
      </c>
      <c r="Q21" s="2">
        <f>+C21-15018.5</f>
        <v>36588.31</v>
      </c>
    </row>
    <row r="22" spans="1:19" x14ac:dyDescent="0.2">
      <c r="A22" s="43" t="s">
        <v>52</v>
      </c>
      <c r="C22" s="8">
        <v>53128.286999999997</v>
      </c>
      <c r="D22" s="8" t="s">
        <v>13</v>
      </c>
      <c r="E22">
        <f>+(C22-C$7)/C$8</f>
        <v>4297.9329807797958</v>
      </c>
      <c r="F22">
        <f>ROUND(2*E22,0)/2</f>
        <v>4298</v>
      </c>
      <c r="G22">
        <f>+C22-(C$7+F22*C$8)</f>
        <v>-2.3724940001557115E-2</v>
      </c>
      <c r="H22">
        <f>+G22</f>
        <v>-2.3724940001557115E-2</v>
      </c>
      <c r="O22">
        <f ca="1">+C$11+C$12*$F22</f>
        <v>-1.6156972608029729E-2</v>
      </c>
      <c r="Q22" s="2">
        <f>+C22-15018.5</f>
        <v>38109.786999999997</v>
      </c>
      <c r="S22">
        <f ca="1">+(O22-G22)^2</f>
        <v>5.7274130469493696E-5</v>
      </c>
    </row>
    <row r="23" spans="1:19" x14ac:dyDescent="0.2">
      <c r="A23" s="30" t="s">
        <v>40</v>
      </c>
      <c r="B23" s="31" t="s">
        <v>41</v>
      </c>
      <c r="C23" s="32">
        <v>56178.356310000003</v>
      </c>
      <c r="D23" s="32">
        <v>3.0000000000000001E-3</v>
      </c>
      <c r="E23">
        <f>+(C23-C$7)/C$8</f>
        <v>12913.898572841532</v>
      </c>
      <c r="F23">
        <f>ROUND(2*E23,0)/2</f>
        <v>12914</v>
      </c>
      <c r="G23">
        <f>+C23-(C$7+F23*C$8)</f>
        <v>-3.5905419994378462E-2</v>
      </c>
      <c r="I23">
        <f>+G23</f>
        <v>-3.5905419994378462E-2</v>
      </c>
      <c r="O23">
        <f ca="1">+C$11+C$12*$F23</f>
        <v>-3.8424168937957581E-2</v>
      </c>
      <c r="Q23" s="2">
        <f>+C23-15018.5</f>
        <v>41159.856310000003</v>
      </c>
      <c r="S23">
        <f ca="1">+(O23-G23)^2</f>
        <v>6.344096240780927E-6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Y33">
    <sortCondition ref="C21:C33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2024-08-05T07:16:19Z</dcterms:modified>
</cp:coreProperties>
</file>