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AEC6D34-41E0-4419-946C-601AC5C82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32" i="1"/>
  <c r="F32" i="1"/>
  <c r="G32" i="1"/>
  <c r="K32" i="1"/>
  <c r="Q32" i="1"/>
  <c r="E33" i="1"/>
  <c r="F33" i="1"/>
  <c r="G33" i="1"/>
  <c r="K33" i="1"/>
  <c r="Q33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27" i="1"/>
  <c r="F27" i="1"/>
  <c r="G27" i="1"/>
  <c r="K27" i="1"/>
  <c r="C9" i="1"/>
  <c r="D9" i="1"/>
  <c r="Q28" i="1"/>
  <c r="Q29" i="1"/>
  <c r="Q30" i="1"/>
  <c r="Q31" i="1"/>
  <c r="Q27" i="1"/>
  <c r="Q23" i="1"/>
  <c r="Q24" i="1"/>
  <c r="Q25" i="1"/>
  <c r="Q26" i="1"/>
  <c r="Q22" i="1"/>
  <c r="E21" i="1"/>
  <c r="F21" i="1"/>
  <c r="G21" i="1"/>
  <c r="I21" i="1"/>
  <c r="C17" i="1"/>
  <c r="Q21" i="1"/>
  <c r="C12" i="1"/>
  <c r="C11" i="1"/>
  <c r="F15" i="1" l="1"/>
  <c r="C16" i="1"/>
  <c r="D18" i="1" s="1"/>
  <c r="O30" i="1"/>
  <c r="O23" i="1"/>
  <c r="O32" i="1"/>
  <c r="O26" i="1"/>
  <c r="O21" i="1"/>
  <c r="O25" i="1"/>
  <c r="O29" i="1"/>
  <c r="O24" i="1"/>
  <c r="O28" i="1"/>
  <c r="C15" i="1"/>
  <c r="O31" i="1"/>
  <c r="O22" i="1"/>
  <c r="O33" i="1"/>
  <c r="O27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<sst xmlns="http://schemas.openxmlformats.org/spreadsheetml/2006/main" count="76" uniqueCount="56">
  <si>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</si>
  <si>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</si>
  <si>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</si>
  <si>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</si>
  <si>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</si>
  <si>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</si>
  <si>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</si>
  <si>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</si>
  <si>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</si>
  <si>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</si>
  <si>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</si>
  <si>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</si>
  <si>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</si>
  <si>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</si>
  <si>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</si>
  <si>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</si>
  <si>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</si>
  <si>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</si>
  <si>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</si>
  <si>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</si>
  <si>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</si>
  <si>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</si>
  <si>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</si>
  <si>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</si>
  <si>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</si>
  <si>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</si>
  <si>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</si>
  <si>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</si>
  <si>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</si>
  <si>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</si>
  <si>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</si>
  <si>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</si>
  <si>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</si>
  <si>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</si>
  <si>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</si>
  <si>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</si>
  <si>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</si>
  <si>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</si>
  <si>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</si>
  <si>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</si>
  <si>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</si>
  <si>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HZ Dra / GSC 4449-1217 / HD 187708</t>
  </si>
  <si>
    <t>EA</t>
  </si>
  <si>
    <t>IBVS 5943</t>
  </si>
  <si>
    <t>I</t>
  </si>
  <si>
    <t>IBVS 5958</t>
  </si>
  <si>
    <t>II</t>
  </si>
  <si>
    <t>OEJV 0094</t>
  </si>
  <si>
    <t>OEJV 0160</t>
  </si>
  <si>
    <t>OEJV 0168</t>
  </si>
  <si>
    <t>OEJV 0179</t>
  </si>
  <si>
    <t>OEJV 0211</t>
  </si>
  <si>
    <t xml:space="preserve">Mag </t>
  </si>
  <si>
    <t>Next ToM-P</t>
  </si>
  <si>
    <t>Next ToM-S</t>
  </si>
  <si>
    <t>8.16-8.32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</si>
</sst>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5" fillId="24" borderId="11" xfId="0" applyFont="1" applyFill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0" fontId="5" fillId="24" borderId="12" xfId="0" applyFont="1" applyFill="1" applyBorder="1" applyAlignment="1">
      <alignment horizontal="center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HZ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6992481203006"/>
          <c:y val="0.14035127795846455"/>
          <c:w val="0.7654135338345864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7-48F8-BB66-5EFC34EE54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7-48F8-BB66-5EFC34EE54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7-48F8-BB66-5EFC34EE54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-7.1693999998387881E-2</c:v>
                </c:pt>
                <c:pt idx="2">
                  <c:v>-7.6478999995742925E-2</c:v>
                </c:pt>
                <c:pt idx="3">
                  <c:v>-7.45249999963562E-2</c:v>
                </c:pt>
                <c:pt idx="4">
                  <c:v>-7.4211999999533873E-2</c:v>
                </c:pt>
                <c:pt idx="5">
                  <c:v>-7.3156499995093327E-2</c:v>
                </c:pt>
                <c:pt idx="6">
                  <c:v>-7.7799999999115244E-2</c:v>
                </c:pt>
                <c:pt idx="7">
                  <c:v>-9.2453999997815117E-2</c:v>
                </c:pt>
                <c:pt idx="8">
                  <c:v>-9.2413999998825602E-2</c:v>
                </c:pt>
                <c:pt idx="9">
                  <c:v>-9.1593999997712672E-2</c:v>
                </c:pt>
                <c:pt idx="10">
                  <c:v>-9.0276000002631918E-2</c:v>
                </c:pt>
                <c:pt idx="11">
                  <c:v>-0.10432000000582775</c:v>
                </c:pt>
                <c:pt idx="12">
                  <c:v>-9.7643999826686922E-2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7-48F8-BB66-5EFC34EE54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E7-48F8-BB66-5EFC34EE54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E7-48F8-BB66-5EFC34EE54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E7-48F8-BB66-5EFC34EE54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4.8725991940602315E-3</c:v>
                </c:pt>
                <c:pt idx="1">
                  <c:v>-6.6381719826710997E-2</c:v>
                </c:pt>
                <c:pt idx="2">
                  <c:v>-7.6229803260412329E-2</c:v>
                </c:pt>
                <c:pt idx="3">
                  <c:v>-7.6431345433009015E-2</c:v>
                </c:pt>
                <c:pt idx="4">
                  <c:v>-7.6513794503616742E-2</c:v>
                </c:pt>
                <c:pt idx="5">
                  <c:v>-7.6619146093837742E-2</c:v>
                </c:pt>
                <c:pt idx="6">
                  <c:v>-8.2248585414776781E-2</c:v>
                </c:pt>
                <c:pt idx="7">
                  <c:v>-8.9467459596876006E-2</c:v>
                </c:pt>
                <c:pt idx="8">
                  <c:v>-8.9467459596876006E-2</c:v>
                </c:pt>
                <c:pt idx="9">
                  <c:v>-8.9467459596876006E-2</c:v>
                </c:pt>
                <c:pt idx="10">
                  <c:v>-9.4267827707815083E-2</c:v>
                </c:pt>
                <c:pt idx="11">
                  <c:v>-9.8463569300964116E-2</c:v>
                </c:pt>
                <c:pt idx="12">
                  <c:v>-0.10101032948195851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E7-48F8-BB66-5EFC34EE54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E7-48F8-BB66-5EFC34EE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574952"/>
        <c:axId val="1"/>
      </c:scatterChart>
      <c:valAx>
        <c:axId val="619574952"/>
        <c:scaling>
          <c:orientation val="minMax"/>
          <c:max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3759398496240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574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109B3DE-4D7A-34A1-2EF8-5EB1539E7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41</v>
      </c>
    </row>
    <row r="2" spans="1:6">
      <c r="A2" t="s">
        <v>26</v>
      </c>
      <c r="B2" t="s">
        <v>42</v>
      </c>
      <c r="C2" s="3"/>
      <c r="D2" s="3"/>
    </row>
    <row r="3" spans="1:6" ht="13.5" thickBot="1"/>
    <row r="4" spans="1:6" ht="14.25" thickTop="1" thickBot="1">
      <c r="A4" s="5" t="s">
        <v>3</v>
      </c>
      <c r="C4" s="26" t="s">
        <v>39</v>
      </c>
      <c r="D4" s="27" t="s">
        <v>39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44">
        <v>48500.764999999999</v>
      </c>
      <c r="D7" s="28" t="s">
        <v>40</v>
      </c>
    </row>
    <row r="8" spans="1:6">
      <c r="A8" t="s">
        <v>6</v>
      </c>
      <c r="C8" s="44">
        <v>0.77294300000000005</v>
      </c>
      <c r="D8" s="28" t="s">
        <v>40</v>
      </c>
    </row>
    <row r="9" spans="1:6">
      <c r="A9" s="23" t="s">
        <v>34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0">
        <f ca="1">INTERCEPT(INDIRECT($D$9):G992,INDIRECT($C$9):F992)</f>
        <v>4.8725991940602315E-3</v>
      </c>
      <c r="D11" s="3"/>
      <c r="E11" s="10"/>
    </row>
    <row r="12" spans="1:6">
      <c r="A12" s="10" t="s">
        <v>19</v>
      </c>
      <c r="B12" s="10"/>
      <c r="C12" s="20">
        <f ca="1">SLOPE(INDIRECT($D$9):G992,INDIRECT($C$9):F992)</f>
        <v>-9.161007845303577E-6</v>
      </c>
      <c r="D12" s="3"/>
      <c r="E12" s="47" t="s">
        <v>52</v>
      </c>
      <c r="F12" s="50" t="s">
        <v>55</v>
      </c>
    </row>
    <row r="13" spans="1:6">
      <c r="A13" s="10" t="s">
        <v>21</v>
      </c>
      <c r="B13" s="10"/>
      <c r="C13" s="3" t="s">
        <v>16</v>
      </c>
      <c r="E13" s="45" t="s">
        <v>36</v>
      </c>
      <c r="F13" s="49">
        <v>1</v>
      </c>
    </row>
    <row r="14" spans="1:6">
      <c r="A14" s="10"/>
      <c r="B14" s="10"/>
      <c r="C14" s="10"/>
      <c r="E14" s="45" t="s">
        <v>33</v>
      </c>
      <c r="F14" s="48">
        <f ca="1">NOW()+15018.5+$C$5/24</f>
        <v>60527.825060185183</v>
      </c>
    </row>
    <row r="15" spans="1:6">
      <c r="A15" s="12" t="s">
        <v>20</v>
      </c>
      <c r="B15" s="10"/>
      <c r="C15" s="13">
        <f ca="1">(C7+C11)+(C8+C12)*INT(MAX(F21:F3533))</f>
        <v>57434.33918367052</v>
      </c>
      <c r="E15" s="45" t="s">
        <v>37</v>
      </c>
      <c r="F15" s="48">
        <f ca="1">ROUND(2*($F$14-$C$7)/$C$8,0)/2+$F$13</f>
        <v>15561</v>
      </c>
    </row>
    <row r="16" spans="1:6">
      <c r="A16" s="15" t="s">
        <v>7</v>
      </c>
      <c r="B16" s="10"/>
      <c r="C16" s="16">
        <f ca="1">+C8+C12</f>
        <v>0.77293383899215473</v>
      </c>
      <c r="E16" s="45" t="s">
        <v>38</v>
      </c>
      <c r="F16" s="48">
        <f ca="1">ROUND(2*($F$14-$C$15)/$C$16,0)/2+$F$13</f>
        <v>4003.5</v>
      </c>
    </row>
    <row r="17" spans="1:21" ht="13.5" thickBot="1">
      <c r="A17" s="14" t="s">
        <v>30</v>
      </c>
      <c r="B17" s="10"/>
      <c r="C17" s="10">
        <f>COUNT(C21:C2191)</f>
        <v>13</v>
      </c>
      <c r="E17" s="45" t="s">
        <v>53</v>
      </c>
      <c r="F17" s="51">
        <f ca="1">+$C$15+$C$16*$F$16-15018.5-$C$5/24</f>
        <v>45510.675641408947</v>
      </c>
    </row>
    <row r="18" spans="1:21" ht="14.25" thickTop="1" thickBot="1">
      <c r="A18" s="15" t="s">
        <v>8</v>
      </c>
      <c r="B18" s="10"/>
      <c r="C18" s="18">
        <f ca="1">+C15</f>
        <v>57434.33918367052</v>
      </c>
      <c r="D18" s="19">
        <f ca="1">+C16</f>
        <v>0.77293383899215473</v>
      </c>
      <c r="E18" s="46" t="s">
        <v>54</v>
      </c>
      <c r="F18" s="52">
        <f ca="1">+($C$15+$C$16*$F$16)-($C$16/2)-15018.5-$C$5/24</f>
        <v>45510.289174489451</v>
      </c>
    </row>
    <row r="19" spans="1:21" ht="13.5" thickTop="1">
      <c r="E19" s="14"/>
      <c r="F19" s="17"/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40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5" t="s">
        <v>35</v>
      </c>
    </row>
    <row r="21" spans="1:21">
      <c r="A21" s="29" t="s">
        <v>40</v>
      </c>
      <c r="B21" s="29"/>
      <c r="C21" s="30">
        <v>48500.764999999999</v>
      </c>
      <c r="D21" s="30" t="s">
        <v>16</v>
      </c>
      <c r="E21">
        <f>+(C21-C$7)/C$8</f>
        <v>0</v>
      </c>
      <c r="F21">
        <f t="shared" ref="F21:F31" si="0">ROUND(2*E21,0)/2</f>
        <v>0</v>
      </c>
      <c r="G21">
        <f>+C21-(C$7+F21*C$8)</f>
        <v>0</v>
      </c>
      <c r="I21">
        <f>+G21</f>
        <v>0</v>
      </c>
      <c r="O21">
        <f ca="1">+C$11+C$12*$F21</f>
        <v>4.8725991940602315E-3</v>
      </c>
      <c r="Q21" s="2">
        <f>+C21-15018.5</f>
        <v>33482.264999999999</v>
      </c>
    </row>
    <row r="22" spans="1:21">
      <c r="A22" s="31" t="s">
        <v>47</v>
      </c>
      <c r="B22" s="32" t="s">
        <v>44</v>
      </c>
      <c r="C22" s="31">
        <v>54512.643960000001</v>
      </c>
      <c r="D22" s="31">
        <v>4.0000000000000002E-4</v>
      </c>
      <c r="E22">
        <f>+(C22-C$7)/C$8</f>
        <v>7777.9072454243087</v>
      </c>
      <c r="F22">
        <f t="shared" si="0"/>
        <v>7778</v>
      </c>
      <c r="G22">
        <f>+C22-(C$7+F22*C$8)</f>
        <v>-7.1693999998387881E-2</v>
      </c>
      <c r="K22">
        <f t="shared" ref="K22:K31" si="1">+G22</f>
        <v>-7.1693999998387881E-2</v>
      </c>
      <c r="O22">
        <f ca="1">+C$11+C$12*$F22</f>
        <v>-6.6381719826710997E-2</v>
      </c>
      <c r="Q22" s="2">
        <f>+C22-15018.5</f>
        <v>39494.143960000001</v>
      </c>
    </row>
    <row r="23" spans="1:21">
      <c r="A23" s="31" t="s">
        <v>43</v>
      </c>
      <c r="B23" s="32" t="s">
        <v>44</v>
      </c>
      <c r="C23" s="31">
        <v>55343.552900000002</v>
      </c>
      <c r="D23" s="31">
        <v>2.9999999999999997E-4</v>
      </c>
      <c r="E23">
        <f>+(C23-C$7)/C$8</f>
        <v>8852.9010547996459</v>
      </c>
      <c r="F23">
        <f t="shared" si="0"/>
        <v>8853</v>
      </c>
      <c r="G23">
        <f>+C23-(C$7+F23*C$8)</f>
        <v>-7.6478999995742925E-2</v>
      </c>
      <c r="K23">
        <f t="shared" si="1"/>
        <v>-7.6478999995742925E-2</v>
      </c>
      <c r="O23">
        <f ca="1">+C$11+C$12*$F23</f>
        <v>-7.6229803260412329E-2</v>
      </c>
      <c r="Q23" s="2">
        <f>+C23-15018.5</f>
        <v>40325.052900000002</v>
      </c>
    </row>
    <row r="24" spans="1:21">
      <c r="A24" s="31" t="s">
        <v>43</v>
      </c>
      <c r="B24" s="32" t="s">
        <v>44</v>
      </c>
      <c r="C24" s="31">
        <v>55360.559600000001</v>
      </c>
      <c r="D24" s="31">
        <v>5.9999999999999995E-4</v>
      </c>
      <c r="E24">
        <f t="shared" ref="E24:E31" si="2">+(C24-C$7)/C$8</f>
        <v>8874.9035827997668</v>
      </c>
      <c r="F24">
        <f t="shared" si="0"/>
        <v>8875</v>
      </c>
      <c r="G24">
        <f t="shared" ref="G24:G31" si="3">+C24-(C$7+F24*C$8)</f>
        <v>-7.45249999963562E-2</v>
      </c>
      <c r="K24">
        <f t="shared" si="1"/>
        <v>-7.45249999963562E-2</v>
      </c>
      <c r="O24">
        <f t="shared" ref="O24:O31" ca="1" si="4">+C$11+C$12*$F24</f>
        <v>-7.6431345433009015E-2</v>
      </c>
      <c r="Q24" s="2">
        <f t="shared" ref="Q24:Q31" si="5">+C24-15018.5</f>
        <v>40342.059600000001</v>
      </c>
    </row>
    <row r="25" spans="1:21">
      <c r="A25" s="31" t="s">
        <v>45</v>
      </c>
      <c r="B25" s="32" t="s">
        <v>44</v>
      </c>
      <c r="C25" s="31">
        <v>55367.5164</v>
      </c>
      <c r="D25" s="31">
        <v>4.0000000000000002E-4</v>
      </c>
      <c r="E25">
        <f t="shared" si="2"/>
        <v>8883.9039877455398</v>
      </c>
      <c r="F25">
        <f t="shared" si="0"/>
        <v>8884</v>
      </c>
      <c r="G25">
        <f t="shared" si="3"/>
        <v>-7.4211999999533873E-2</v>
      </c>
      <c r="K25">
        <f t="shared" si="1"/>
        <v>-7.4211999999533873E-2</v>
      </c>
      <c r="O25">
        <f t="shared" ca="1" si="4"/>
        <v>-7.6513794503616742E-2</v>
      </c>
      <c r="Q25" s="2">
        <f t="shared" si="5"/>
        <v>40349.0164</v>
      </c>
    </row>
    <row r="26" spans="1:21">
      <c r="A26" s="31" t="s">
        <v>45</v>
      </c>
      <c r="B26" s="32" t="s">
        <v>46</v>
      </c>
      <c r="C26" s="31">
        <v>55376.406300000002</v>
      </c>
      <c r="D26" s="31">
        <v>6.9999999999999999E-4</v>
      </c>
      <c r="E26">
        <f t="shared" si="2"/>
        <v>8895.4053533054866</v>
      </c>
      <c r="F26">
        <f t="shared" si="0"/>
        <v>8895.5</v>
      </c>
      <c r="G26">
        <f t="shared" si="3"/>
        <v>-7.3156499995093327E-2</v>
      </c>
      <c r="K26">
        <f t="shared" si="1"/>
        <v>-7.3156499995093327E-2</v>
      </c>
      <c r="O26">
        <f t="shared" ca="1" si="4"/>
        <v>-7.6619146093837742E-2</v>
      </c>
      <c r="Q26" s="2">
        <f t="shared" si="5"/>
        <v>40357.906300000002</v>
      </c>
    </row>
    <row r="27" spans="1:21">
      <c r="A27" s="36" t="s">
        <v>48</v>
      </c>
      <c r="B27" s="37" t="s">
        <v>44</v>
      </c>
      <c r="C27" s="30">
        <v>55851.37513</v>
      </c>
      <c r="D27" s="30">
        <v>5.9999999999999995E-4</v>
      </c>
      <c r="E27" s="29">
        <f t="shared" si="2"/>
        <v>9509.8993457473589</v>
      </c>
      <c r="F27">
        <f t="shared" si="0"/>
        <v>9510</v>
      </c>
      <c r="G27">
        <f t="shared" si="3"/>
        <v>-7.7799999999115244E-2</v>
      </c>
      <c r="K27">
        <f t="shared" si="1"/>
        <v>-7.7799999999115244E-2</v>
      </c>
      <c r="O27">
        <f t="shared" ca="1" si="4"/>
        <v>-8.2248585414776781E-2</v>
      </c>
      <c r="Q27" s="2">
        <f t="shared" si="5"/>
        <v>40832.87513</v>
      </c>
    </row>
    <row r="28" spans="1:21">
      <c r="A28" s="33" t="s">
        <v>49</v>
      </c>
      <c r="B28" s="34" t="s">
        <v>44</v>
      </c>
      <c r="C28" s="35">
        <v>56460.439559999999</v>
      </c>
      <c r="D28" s="33">
        <v>8.0000000000000004E-4</v>
      </c>
      <c r="E28">
        <f t="shared" si="2"/>
        <v>10297.880387040181</v>
      </c>
      <c r="F28">
        <f t="shared" si="0"/>
        <v>10298</v>
      </c>
      <c r="G28">
        <f t="shared" si="3"/>
        <v>-9.2453999997815117E-2</v>
      </c>
      <c r="K28">
        <f t="shared" si="1"/>
        <v>-9.2453999997815117E-2</v>
      </c>
      <c r="O28">
        <f t="shared" ca="1" si="4"/>
        <v>-8.9467459596876006E-2</v>
      </c>
      <c r="Q28" s="2">
        <f t="shared" si="5"/>
        <v>41441.939559999999</v>
      </c>
    </row>
    <row r="29" spans="1:21">
      <c r="A29" s="33" t="s">
        <v>49</v>
      </c>
      <c r="B29" s="34" t="s">
        <v>44</v>
      </c>
      <c r="C29" s="35">
        <v>56460.439599999998</v>
      </c>
      <c r="D29" s="33">
        <v>1.1999999999999999E-3</v>
      </c>
      <c r="E29">
        <f t="shared" si="2"/>
        <v>10297.880438790438</v>
      </c>
      <c r="F29">
        <f t="shared" si="0"/>
        <v>10298</v>
      </c>
      <c r="G29">
        <f t="shared" si="3"/>
        <v>-9.2413999998825602E-2</v>
      </c>
      <c r="K29">
        <f t="shared" si="1"/>
        <v>-9.2413999998825602E-2</v>
      </c>
      <c r="O29">
        <f t="shared" ca="1" si="4"/>
        <v>-8.9467459596876006E-2</v>
      </c>
      <c r="Q29" s="2">
        <f t="shared" si="5"/>
        <v>41441.939599999998</v>
      </c>
    </row>
    <row r="30" spans="1:21">
      <c r="A30" s="33" t="s">
        <v>49</v>
      </c>
      <c r="B30" s="34" t="s">
        <v>44</v>
      </c>
      <c r="C30" s="35">
        <v>56460.440419999999</v>
      </c>
      <c r="D30" s="33">
        <v>2.2000000000000001E-3</v>
      </c>
      <c r="E30">
        <f t="shared" si="2"/>
        <v>10297.881499670737</v>
      </c>
      <c r="F30">
        <f t="shared" si="0"/>
        <v>10298</v>
      </c>
      <c r="G30">
        <f t="shared" si="3"/>
        <v>-9.1593999997712672E-2</v>
      </c>
      <c r="K30">
        <f t="shared" si="1"/>
        <v>-9.1593999997712672E-2</v>
      </c>
      <c r="O30">
        <f t="shared" ca="1" si="4"/>
        <v>-8.9467459596876006E-2</v>
      </c>
      <c r="Q30" s="2">
        <f t="shared" si="5"/>
        <v>41441.940419999999</v>
      </c>
    </row>
    <row r="31" spans="1:21">
      <c r="A31" s="33" t="s">
        <v>49</v>
      </c>
      <c r="B31" s="34" t="s">
        <v>44</v>
      </c>
      <c r="C31" s="35">
        <v>56865.46387</v>
      </c>
      <c r="D31" s="33">
        <v>5.9999999999999995E-4</v>
      </c>
      <c r="E31">
        <f t="shared" si="2"/>
        <v>10821.883204841753</v>
      </c>
      <c r="F31">
        <f t="shared" si="0"/>
        <v>10822</v>
      </c>
      <c r="G31">
        <f t="shared" si="3"/>
        <v>-9.0276000002631918E-2</v>
      </c>
      <c r="K31">
        <f t="shared" si="1"/>
        <v>-9.0276000002631918E-2</v>
      </c>
      <c r="O31">
        <f t="shared" ca="1" si="4"/>
        <v>-9.4267827707815083E-2</v>
      </c>
      <c r="Q31" s="2">
        <f t="shared" si="5"/>
        <v>41846.96387</v>
      </c>
    </row>
    <row r="32" spans="1:21">
      <c r="A32" s="38" t="s">
        <v>50</v>
      </c>
      <c r="B32" s="39" t="s">
        <v>44</v>
      </c>
      <c r="C32" s="40">
        <v>57219.457719999999</v>
      </c>
      <c r="D32" s="40">
        <v>2.9999999999999997E-4</v>
      </c>
      <c r="E32">
        <f>+(C32-C$7)/C$8</f>
        <v>11279.865035326018</v>
      </c>
      <c r="F32">
        <f>ROUND(2*E32,0)/2</f>
        <v>11280</v>
      </c>
      <c r="G32">
        <f>+C32-(C$7+F32*C$8)</f>
        <v>-0.10432000000582775</v>
      </c>
      <c r="K32">
        <f>+G32</f>
        <v>-0.10432000000582775</v>
      </c>
      <c r="O32">
        <f ca="1">+C$11+C$12*$F32</f>
        <v>-9.8463569300964116E-2</v>
      </c>
      <c r="Q32" s="2">
        <f>+C32-15018.5</f>
        <v>42200.957719999999</v>
      </c>
    </row>
    <row r="33" spans="1:17">
      <c r="A33" s="41" t="s">
        <v>51</v>
      </c>
      <c r="B33" s="42" t="s">
        <v>44</v>
      </c>
      <c r="C33" s="43">
        <v>57434.342550000176</v>
      </c>
      <c r="D33" s="43">
        <v>4.0000000000000002E-4</v>
      </c>
      <c r="E33">
        <f>+(C33-C$7)/C$8</f>
        <v>11557.873672444379</v>
      </c>
      <c r="F33">
        <f>ROUND(2*E33,0)/2</f>
        <v>11558</v>
      </c>
      <c r="G33">
        <f>+C33-(C$7+F33*C$8)</f>
        <v>-9.7643999826686922E-2</v>
      </c>
      <c r="K33">
        <f>+G33</f>
        <v>-9.7643999826686922E-2</v>
      </c>
      <c r="O33">
        <f ca="1">+C$11+C$12*$F33</f>
        <v>-0.10101032948195851</v>
      </c>
      <c r="Q33" s="2">
        <f>+C33-15018.5</f>
        <v>42415.842550000176</v>
      </c>
    </row>
    <row r="34" spans="1:17">
      <c r="C34" s="8"/>
      <c r="D34" s="8"/>
    </row>
    <row r="35" spans="1:17">
      <c r="C35" s="8"/>
      <c r="D35" s="8"/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3:D33" name="Range1"/>
  </protectedRanges>
  <phoneticPr fontId="7" type="noConversion"/>
  <hyperlinks>
    <hyperlink ref="H65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2024-08-05T07:48:05Z</dcterms:modified>
</cp:coreProperties>
</file>