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D4A096-FF9D-4498-B17B-826BED4DA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66" i="1"/>
  <c r="D9" i="1"/>
  <c r="C9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9" i="2"/>
  <c r="C19" i="2"/>
  <c r="G18" i="2"/>
  <c r="C18" i="2"/>
  <c r="G57" i="2"/>
  <c r="C57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H19" i="2"/>
  <c r="B19" i="2"/>
  <c r="D19" i="2"/>
  <c r="A19" i="2"/>
  <c r="H18" i="2"/>
  <c r="D18" i="2"/>
  <c r="B18" i="2"/>
  <c r="A18" i="2"/>
  <c r="H57" i="2"/>
  <c r="B57" i="2"/>
  <c r="D57" i="2"/>
  <c r="A57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Q68" i="1"/>
  <c r="Q67" i="1"/>
  <c r="Q61" i="1"/>
  <c r="Q63" i="1"/>
  <c r="C17" i="1"/>
  <c r="Q65" i="1"/>
  <c r="Q59" i="1"/>
  <c r="Q60" i="1"/>
  <c r="Q62" i="1"/>
  <c r="Q64" i="1"/>
  <c r="E58" i="1"/>
  <c r="F58" i="1" s="1"/>
  <c r="G58" i="1" s="1"/>
  <c r="Q58" i="1"/>
  <c r="E40" i="2"/>
  <c r="E55" i="1"/>
  <c r="F55" i="1" s="1"/>
  <c r="G55" i="1" s="1"/>
  <c r="I55" i="1" s="1"/>
  <c r="E47" i="1"/>
  <c r="F47" i="1" s="1"/>
  <c r="G47" i="1" s="1"/>
  <c r="I47" i="1" s="1"/>
  <c r="E39" i="1"/>
  <c r="E38" i="2" s="1"/>
  <c r="E31" i="1"/>
  <c r="F31" i="1" s="1"/>
  <c r="G31" i="1" s="1"/>
  <c r="I31" i="1" s="1"/>
  <c r="E23" i="1"/>
  <c r="F23" i="1" s="1"/>
  <c r="G23" i="1" s="1"/>
  <c r="I23" i="1" s="1"/>
  <c r="E52" i="1"/>
  <c r="E51" i="2" s="1"/>
  <c r="E44" i="1"/>
  <c r="F44" i="1" s="1"/>
  <c r="G44" i="1" s="1"/>
  <c r="I44" i="1" s="1"/>
  <c r="E36" i="1"/>
  <c r="E35" i="2" s="1"/>
  <c r="F36" i="1"/>
  <c r="G36" i="1" s="1"/>
  <c r="I36" i="1" s="1"/>
  <c r="E28" i="1"/>
  <c r="F28" i="1" s="1"/>
  <c r="G28" i="1" s="1"/>
  <c r="I28" i="1" s="1"/>
  <c r="E60" i="1"/>
  <c r="E12" i="2" s="1"/>
  <c r="E57" i="1"/>
  <c r="F57" i="1" s="1"/>
  <c r="G57" i="1" s="1"/>
  <c r="I57" i="1" s="1"/>
  <c r="E49" i="1"/>
  <c r="E48" i="2" s="1"/>
  <c r="E41" i="1"/>
  <c r="F41" i="1" s="1"/>
  <c r="G41" i="1" s="1"/>
  <c r="I41" i="1" s="1"/>
  <c r="E33" i="1"/>
  <c r="E32" i="2" s="1"/>
  <c r="E25" i="1"/>
  <c r="F25" i="1" s="1"/>
  <c r="G25" i="1" s="1"/>
  <c r="I25" i="1" s="1"/>
  <c r="E54" i="1"/>
  <c r="F54" i="1" s="1"/>
  <c r="G54" i="1" s="1"/>
  <c r="I54" i="1" s="1"/>
  <c r="E46" i="1"/>
  <c r="F46" i="1" s="1"/>
  <c r="G46" i="1" s="1"/>
  <c r="I46" i="1" s="1"/>
  <c r="E38" i="1"/>
  <c r="E37" i="2" s="1"/>
  <c r="E30" i="1"/>
  <c r="F30" i="1" s="1"/>
  <c r="G30" i="1" s="1"/>
  <c r="I30" i="1" s="1"/>
  <c r="E22" i="1"/>
  <c r="E21" i="2" s="1"/>
  <c r="E59" i="1"/>
  <c r="F59" i="1" s="1"/>
  <c r="G59" i="1" s="1"/>
  <c r="K59" i="1" s="1"/>
  <c r="E61" i="1"/>
  <c r="E13" i="2" s="1"/>
  <c r="E67" i="1"/>
  <c r="E18" i="2" s="1"/>
  <c r="E64" i="1"/>
  <c r="E16" i="2" s="1"/>
  <c r="E51" i="1"/>
  <c r="F51" i="1" s="1"/>
  <c r="G51" i="1" s="1"/>
  <c r="I51" i="1" s="1"/>
  <c r="E43" i="1"/>
  <c r="E42" i="2" s="1"/>
  <c r="F43" i="1"/>
  <c r="G43" i="1" s="1"/>
  <c r="I43" i="1" s="1"/>
  <c r="E35" i="1"/>
  <c r="F35" i="1" s="1"/>
  <c r="G35" i="1" s="1"/>
  <c r="I35" i="1" s="1"/>
  <c r="E27" i="1"/>
  <c r="E26" i="2" s="1"/>
  <c r="F27" i="1"/>
  <c r="G27" i="1" s="1"/>
  <c r="I27" i="1" s="1"/>
  <c r="E56" i="1"/>
  <c r="E55" i="2" s="1"/>
  <c r="E48" i="1"/>
  <c r="E47" i="2" s="1"/>
  <c r="E40" i="1"/>
  <c r="E39" i="2" s="1"/>
  <c r="E32" i="1"/>
  <c r="F32" i="1" s="1"/>
  <c r="G32" i="1" s="1"/>
  <c r="I32" i="1" s="1"/>
  <c r="E24" i="1"/>
  <c r="F24" i="1" s="1"/>
  <c r="G24" i="1" s="1"/>
  <c r="I24" i="1" s="1"/>
  <c r="E53" i="1"/>
  <c r="F53" i="1" s="1"/>
  <c r="G53" i="1" s="1"/>
  <c r="I53" i="1" s="1"/>
  <c r="E45" i="1"/>
  <c r="E44" i="2" s="1"/>
  <c r="E37" i="1"/>
  <c r="F37" i="1" s="1"/>
  <c r="G37" i="1" s="1"/>
  <c r="I37" i="1" s="1"/>
  <c r="E29" i="1"/>
  <c r="E28" i="2" s="1"/>
  <c r="E21" i="1"/>
  <c r="F21" i="1" s="1"/>
  <c r="G21" i="1" s="1"/>
  <c r="I21" i="1" s="1"/>
  <c r="E62" i="1"/>
  <c r="F62" i="1" s="1"/>
  <c r="G62" i="1" s="1"/>
  <c r="K62" i="1" s="1"/>
  <c r="E66" i="1"/>
  <c r="F66" i="1" s="1"/>
  <c r="G66" i="1" s="1"/>
  <c r="I66" i="1" s="1"/>
  <c r="E50" i="1"/>
  <c r="F50" i="1" s="1"/>
  <c r="G50" i="1" s="1"/>
  <c r="I50" i="1" s="1"/>
  <c r="E42" i="1"/>
  <c r="E41" i="2" s="1"/>
  <c r="E34" i="1"/>
  <c r="F34" i="1" s="1"/>
  <c r="G34" i="1" s="1"/>
  <c r="I34" i="1" s="1"/>
  <c r="E26" i="1"/>
  <c r="E25" i="2" s="1"/>
  <c r="E63" i="1"/>
  <c r="F63" i="1" s="1"/>
  <c r="G63" i="1" s="1"/>
  <c r="I63" i="1" s="1"/>
  <c r="E68" i="1"/>
  <c r="F68" i="1" s="1"/>
  <c r="G68" i="1" s="1"/>
  <c r="U68" i="1" s="1"/>
  <c r="E65" i="1"/>
  <c r="F65" i="1" s="1"/>
  <c r="G65" i="1" s="1"/>
  <c r="J65" i="1" s="1"/>
  <c r="E56" i="2"/>
  <c r="E45" i="2"/>
  <c r="E22" i="2"/>
  <c r="E34" i="2"/>
  <c r="E27" i="2"/>
  <c r="E15" i="2"/>
  <c r="E24" i="2"/>
  <c r="E54" i="2"/>
  <c r="E46" i="2"/>
  <c r="E31" i="2" l="1"/>
  <c r="F26" i="1"/>
  <c r="G26" i="1" s="1"/>
  <c r="I26" i="1" s="1"/>
  <c r="F48" i="1"/>
  <c r="G48" i="1" s="1"/>
  <c r="I48" i="1" s="1"/>
  <c r="E19" i="2"/>
  <c r="F67" i="1"/>
  <c r="G67" i="1" s="1"/>
  <c r="J67" i="1" s="1"/>
  <c r="F39" i="1"/>
  <c r="G39" i="1" s="1"/>
  <c r="I39" i="1" s="1"/>
  <c r="E23" i="2"/>
  <c r="F64" i="1"/>
  <c r="G64" i="1" s="1"/>
  <c r="J64" i="1" s="1"/>
  <c r="F33" i="1"/>
  <c r="G33" i="1" s="1"/>
  <c r="I33" i="1" s="1"/>
  <c r="E49" i="2"/>
  <c r="F40" i="1"/>
  <c r="G40" i="1" s="1"/>
  <c r="I40" i="1" s="1"/>
  <c r="F61" i="1"/>
  <c r="G61" i="1" s="1"/>
  <c r="I61" i="1" s="1"/>
  <c r="F52" i="1"/>
  <c r="G52" i="1" s="1"/>
  <c r="I52" i="1" s="1"/>
  <c r="F22" i="1"/>
  <c r="G22" i="1" s="1"/>
  <c r="I22" i="1" s="1"/>
  <c r="E33" i="2"/>
  <c r="E29" i="2"/>
  <c r="E30" i="2"/>
  <c r="F60" i="1"/>
  <c r="G60" i="1" s="1"/>
  <c r="K60" i="1" s="1"/>
  <c r="E43" i="2"/>
  <c r="E50" i="2"/>
  <c r="E14" i="2"/>
  <c r="E11" i="2"/>
  <c r="F42" i="1"/>
  <c r="G42" i="1" s="1"/>
  <c r="I42" i="1" s="1"/>
  <c r="F38" i="1"/>
  <c r="G38" i="1" s="1"/>
  <c r="I38" i="1" s="1"/>
  <c r="E17" i="2"/>
  <c r="E57" i="2"/>
  <c r="E53" i="2"/>
  <c r="F56" i="1"/>
  <c r="G56" i="1" s="1"/>
  <c r="I56" i="1" s="1"/>
  <c r="H58" i="1"/>
  <c r="E52" i="2"/>
  <c r="F29" i="1"/>
  <c r="G29" i="1" s="1"/>
  <c r="F45" i="1"/>
  <c r="G45" i="1" s="1"/>
  <c r="I45" i="1" s="1"/>
  <c r="F49" i="1"/>
  <c r="G49" i="1" s="1"/>
  <c r="I49" i="1" s="1"/>
  <c r="E36" i="2"/>
  <c r="E20" i="2"/>
  <c r="F15" i="1"/>
  <c r="C12" i="1"/>
  <c r="C11" i="1"/>
  <c r="O44" i="1" l="1"/>
  <c r="C15" i="1"/>
  <c r="C18" i="1" s="1"/>
  <c r="O37" i="1"/>
  <c r="O25" i="1"/>
  <c r="O35" i="1"/>
  <c r="O42" i="1"/>
  <c r="O62" i="1"/>
  <c r="O41" i="1"/>
  <c r="O63" i="1"/>
  <c r="O43" i="1"/>
  <c r="O24" i="1"/>
  <c r="O39" i="1"/>
  <c r="O46" i="1"/>
  <c r="O57" i="1"/>
  <c r="O29" i="1"/>
  <c r="O52" i="1"/>
  <c r="O32" i="1"/>
  <c r="O50" i="1"/>
  <c r="O58" i="1"/>
  <c r="O38" i="1"/>
  <c r="O33" i="1"/>
  <c r="O66" i="1"/>
  <c r="O47" i="1"/>
  <c r="O53" i="1"/>
  <c r="O64" i="1"/>
  <c r="O48" i="1"/>
  <c r="O68" i="1"/>
  <c r="O45" i="1"/>
  <c r="O49" i="1"/>
  <c r="O54" i="1"/>
  <c r="O26" i="1"/>
  <c r="O51" i="1"/>
  <c r="O23" i="1"/>
  <c r="O61" i="1"/>
  <c r="O28" i="1"/>
  <c r="O30" i="1"/>
  <c r="O21" i="1"/>
  <c r="O59" i="1"/>
  <c r="O22" i="1"/>
  <c r="O36" i="1"/>
  <c r="O55" i="1"/>
  <c r="O34" i="1"/>
  <c r="O60" i="1"/>
  <c r="O31" i="1"/>
  <c r="O40" i="1"/>
  <c r="O27" i="1"/>
  <c r="O65" i="1"/>
  <c r="O56" i="1"/>
  <c r="O67" i="1"/>
  <c r="C16" i="1"/>
  <c r="D18" i="1" s="1"/>
  <c r="I29" i="1"/>
  <c r="F16" i="1" l="1"/>
  <c r="F18" i="1" s="1"/>
  <c r="F17" i="1" l="1"/>
</calcChain>
</file>

<file path=xl/sharedStrings.xml><?xml version="1.0" encoding="utf-8"?>
<sst xmlns="http://schemas.openxmlformats.org/spreadsheetml/2006/main" count="535" uniqueCount="210">
  <si>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</si>
  <si>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</si>
  <si>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</si>
  <si>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</si>
  <si>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</si>
  <si>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</si>
  <si>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</si>
  <si>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</si>
  <si>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</si>
  <si>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</si>
  <si>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</si>
  <si>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</si>
  <si>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</si>
  <si>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</si>
  <si>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</si>
  <si>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</si>
  <si>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</si>
  <si>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</si>
  <si>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</si>
  <si>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</si>
  <si>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</si>
  <si>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</si>
  <si>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</si>
  <si>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</si>
  <si>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</si>
  <si>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</si>
  <si>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</si>
  <si>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</si>
  <si>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</si>
  <si>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</si>
  <si>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</si>
  <si>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</si>
  <si>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</si>
  <si>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</si>
  <si>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</si>
  <si>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KK Dra / GSC 3932-0152               </t>
  </si>
  <si>
    <t xml:space="preserve">EA        </t>
  </si>
  <si>
    <t>IBVS 5438</t>
  </si>
  <si>
    <t>IBVS 5543</t>
  </si>
  <si>
    <t>IBVS 5653</t>
  </si>
  <si>
    <t>IBVS 5802</t>
  </si>
  <si>
    <t>IBVS 5874</t>
  </si>
  <si>
    <t>Add cycle</t>
  </si>
  <si>
    <t>Old Cycle</t>
  </si>
  <si>
    <t>IBVS 6010</t>
  </si>
  <si>
    <t>OEJV 0003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</si>
  <si>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</si>
  <si>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</si>
  <si>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</si>
  <si>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</si>
  <si>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</si>
  <si>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</si>
  <si>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</si>
  <si>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</si>
  <si>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</si>
  <si>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</si>
  <si>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</si>
  <si>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</si>
  <si>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</si>
  <si>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2451199.56 </t>
  </si>
  <si>
    <t> 21.01.1999 01:26 </t>
  </si>
  <si>
    <t> -0.00 </t>
  </si>
  <si>
    <t>V </t>
  </si>
  <si>
    <t> K.Locher </t>
  </si>
  <si>
    <t> BBS 120 </t>
  </si>
  <si>
    <t>2451254.430 </t>
  </si>
  <si>
    <t> 16.03.1999 22:19 </t>
  </si>
  <si>
    <t>2451255.625 </t>
  </si>
  <si>
    <t> 18.03.1999 03:00 </t>
  </si>
  <si>
    <t> -0.000 </t>
  </si>
  <si>
    <t>2451273.514 </t>
  </si>
  <si>
    <t> 05.04.1999 00:20 </t>
  </si>
  <si>
    <t> -0.004 </t>
  </si>
  <si>
    <t>2451280.67 </t>
  </si>
  <si>
    <t> 12.04.1999 04:04 </t>
  </si>
  <si>
    <t>2451303.33 </t>
  </si>
  <si>
    <t> 04.05.1999 19:55 </t>
  </si>
  <si>
    <t> -0.01 </t>
  </si>
  <si>
    <t>2451316.458 </t>
  </si>
  <si>
    <t> 17.05.1999 22:59 </t>
  </si>
  <si>
    <t> -0.002 </t>
  </si>
  <si>
    <t>2451341.505 </t>
  </si>
  <si>
    <t> 12.06.1999 00:07 </t>
  </si>
  <si>
    <t> -0.005 </t>
  </si>
  <si>
    <t>2451347.470 </t>
  </si>
  <si>
    <t> 17.06.1999 23:16 </t>
  </si>
  <si>
    <t>2451421.419 </t>
  </si>
  <si>
    <t> 30.08.1999 22:03 </t>
  </si>
  <si>
    <t> -0.011 </t>
  </si>
  <si>
    <t> BBS 121 </t>
  </si>
  <si>
    <t>2451427.391 </t>
  </si>
  <si>
    <t> 05.09.1999 21:23 </t>
  </si>
  <si>
    <t>2451433.352 </t>
  </si>
  <si>
    <t> 11.09.1999 20:26 </t>
  </si>
  <si>
    <t> -0.006 </t>
  </si>
  <si>
    <t>2451434.546 </t>
  </si>
  <si>
    <t> 13.09.1999 01:06 </t>
  </si>
  <si>
    <t>2451440.513 </t>
  </si>
  <si>
    <t> 19.09.1999 00:18 </t>
  </si>
  <si>
    <t>2451458.401 </t>
  </si>
  <si>
    <t> 06.10.1999 21:37 </t>
  </si>
  <si>
    <t> -0.007 </t>
  </si>
  <si>
    <t>2451464.368 </t>
  </si>
  <si>
    <t> 12.10.1999 20:49 </t>
  </si>
  <si>
    <t>2451483.446 </t>
  </si>
  <si>
    <t> 31.10.1999 22:42 </t>
  </si>
  <si>
    <t>2451533.551 </t>
  </si>
  <si>
    <t> 21.12.1999 01:13 </t>
  </si>
  <si>
    <t>2451557.407 </t>
  </si>
  <si>
    <t> 13.01.2000 21:46 </t>
  </si>
  <si>
    <t> BBS 122 </t>
  </si>
  <si>
    <t>2451570.532 </t>
  </si>
  <si>
    <t> 27.01.2000 00:46 </t>
  </si>
  <si>
    <t>2451619.437 </t>
  </si>
  <si>
    <t> 15.03.2000 22:29 </t>
  </si>
  <si>
    <t>2451626.593 </t>
  </si>
  <si>
    <t> 23.03.2000 02:13 </t>
  </si>
  <si>
    <t>2451650.452 </t>
  </si>
  <si>
    <t> 15.04.2000 22:50 </t>
  </si>
  <si>
    <t>2451669.538 </t>
  </si>
  <si>
    <t> 05.05.2000 00:54 </t>
  </si>
  <si>
    <t> BBS 123 </t>
  </si>
  <si>
    <t>2451712.480 </t>
  </si>
  <si>
    <t> 16.06.2000 23:31 </t>
  </si>
  <si>
    <t>2451743.495 </t>
  </si>
  <si>
    <t> 17.07.2000 23:52 </t>
  </si>
  <si>
    <t> -0.001 </t>
  </si>
  <si>
    <t>2451780.473 </t>
  </si>
  <si>
    <t> 23.08.2000 23:21 </t>
  </si>
  <si>
    <t>2451786.431 </t>
  </si>
  <si>
    <t> 29.08.2000 22:20 </t>
  </si>
  <si>
    <t>2451810.304 </t>
  </si>
  <si>
    <t> 22.09.2000 19:17 </t>
  </si>
  <si>
    <t> 0.009 </t>
  </si>
  <si>
    <t>2451811.491 </t>
  </si>
  <si>
    <t> 23.09.2000 23:47 </t>
  </si>
  <si>
    <t> 0.004 </t>
  </si>
  <si>
    <t>2451842.498 </t>
  </si>
  <si>
    <t> 24.10.2000 23:57 </t>
  </si>
  <si>
    <t> BBS 124 </t>
  </si>
  <si>
    <t>2451854.435 </t>
  </si>
  <si>
    <t> 05.11.2000 22:26 </t>
  </si>
  <si>
    <t> 0.005 </t>
  </si>
  <si>
    <t>2451942.698 </t>
  </si>
  <si>
    <t> 02.02.2001 04:45 </t>
  </si>
  <si>
    <t>2452040.508 </t>
  </si>
  <si>
    <t> 11.05.2001 00:11 </t>
  </si>
  <si>
    <t> BBS 125 </t>
  </si>
  <si>
    <t>2452344.682 </t>
  </si>
  <si>
    <t> 11.03.2002 04:22 </t>
  </si>
  <si>
    <t> BBS 127 </t>
  </si>
  <si>
    <t>2452411.484 </t>
  </si>
  <si>
    <t> 16.05.2002 23:36 </t>
  </si>
  <si>
    <t> BBS 128 </t>
  </si>
  <si>
    <t>2452411.4850 </t>
  </si>
  <si>
    <t> 16.05.2002 23:38 </t>
  </si>
  <si>
    <t> 0.0006 </t>
  </si>
  <si>
    <t>E </t>
  </si>
  <si>
    <t>?</t>
  </si>
  <si>
    <t> R.Diethelm </t>
  </si>
  <si>
    <t>2452708.503 </t>
  </si>
  <si>
    <t> 10.03.2003 00:04 </t>
  </si>
  <si>
    <t> 0.002 </t>
  </si>
  <si>
    <t> BBS 129 </t>
  </si>
  <si>
    <t>2452850.452 </t>
  </si>
  <si>
    <t> 29.07.2003 22:50 </t>
  </si>
  <si>
    <t> BBS 130 </t>
  </si>
  <si>
    <t>2453215.457 </t>
  </si>
  <si>
    <t> 28.07.2004 22:58 </t>
  </si>
  <si>
    <t> 0.000 </t>
  </si>
  <si>
    <t>OEJV 0003 </t>
  </si>
  <si>
    <t>2453463.5651 </t>
  </si>
  <si>
    <t> 03.04.2005 01:33 </t>
  </si>
  <si>
    <t> -0.0016 </t>
  </si>
  <si>
    <t>IBVS 5653 </t>
  </si>
  <si>
    <t>2453592.386 </t>
  </si>
  <si>
    <t> 09.08.2005 21:15 </t>
  </si>
  <si>
    <t>2454202.5301 </t>
  </si>
  <si>
    <t> 12.04.2007 00:43 </t>
  </si>
  <si>
    <t> 0.0009 </t>
  </si>
  <si>
    <t>C </t>
  </si>
  <si>
    <t>-I</t>
  </si>
  <si>
    <t> F.Agerer </t>
  </si>
  <si>
    <t>BAVM 186 </t>
  </si>
  <si>
    <t>2454601.5336 </t>
  </si>
  <si>
    <t> 15.05.2008 00:48 </t>
  </si>
  <si>
    <t>1761</t>
  </si>
  <si>
    <t> 0.0004 </t>
  </si>
  <si>
    <t>BAVM 201 </t>
  </si>
  <si>
    <t>2454972.5063 </t>
  </si>
  <si>
    <t> 21.05.2009 00:09 </t>
  </si>
  <si>
    <t>2072</t>
  </si>
  <si>
    <t> 0.0008 </t>
  </si>
  <si>
    <t>BAVM 212 </t>
  </si>
  <si>
    <t>2455689.3994 </t>
  </si>
  <si>
    <t> 07.05.2011 21:35 </t>
  </si>
  <si>
    <t>2673</t>
  </si>
  <si>
    <t> -0.0011 </t>
  </si>
  <si>
    <t>BAVM 220 </t>
  </si>
  <si>
    <t>2456871.4804 </t>
  </si>
  <si>
    <t> 01.08.2014 23:31 </t>
  </si>
  <si>
    <t>3664</t>
  </si>
  <si>
    <t> -0.0216 </t>
  </si>
  <si>
    <t>BAVM 238 </t>
  </si>
  <si>
    <t>BAD?</t>
  </si>
  <si>
    <t xml:space="preserve">Mag </t>
  </si>
  <si>
    <t>Next ToM-P</t>
  </si>
  <si>
    <t>Next ToM-S</t>
  </si>
  <si>
    <t>VSX</t>
  </si>
  <si>
    <t>12.26-15.03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</si>
</sst>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14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0" fillId="3" borderId="12" xfId="0" applyFont="1" applyFill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0" fillId="3" borderId="13" xfId="0" applyFont="1" applyFill="1" applyBorder="1" applyAlignment="1">
      <alignment horizontal="center" vertical="center"/>
    </xf>
    <xf numFmtId="22" fontId="22" fillId="0" borderId="15" xfId="0" applyNumberFormat="1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0" fontId="20" fillId="0" borderId="0" xfId="0" applyFont="1" applyAlignment="1"/>
    <xf numFmtId="0" fontId="2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B6-47B4-A3B0-CF6AC3F4B5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2.0854000031249598E-3</c:v>
                </c:pt>
                <c:pt idx="1">
                  <c:v>1.4730000038980506E-3</c:v>
                </c:pt>
                <c:pt idx="2">
                  <c:v>3.6336000048322603E-3</c:v>
                </c:pt>
                <c:pt idx="3">
                  <c:v>4.260000423528254E-5</c:v>
                </c:pt>
                <c:pt idx="4">
                  <c:v>-9.9380000028759241E-4</c:v>
                </c:pt>
                <c:pt idx="5">
                  <c:v>-4.942399995343294E-3</c:v>
                </c:pt>
                <c:pt idx="6">
                  <c:v>1.8242000005557202E-3</c:v>
                </c:pt>
                <c:pt idx="7">
                  <c:v>-8.031999968807213E-4</c:v>
                </c:pt>
                <c:pt idx="8">
                  <c:v>-1.9999424694105983E-7</c:v>
                </c:pt>
                <c:pt idx="9">
                  <c:v>-7.0429999977932312E-3</c:v>
                </c:pt>
                <c:pt idx="10">
                  <c:v>7.6000000990461558E-4</c:v>
                </c:pt>
                <c:pt idx="11">
                  <c:v>-2.436999995552469E-3</c:v>
                </c:pt>
                <c:pt idx="12">
                  <c:v>-1.2763999911840074E-3</c:v>
                </c:pt>
                <c:pt idx="13">
                  <c:v>1.5266000045812689E-3</c:v>
                </c:pt>
                <c:pt idx="14">
                  <c:v>-3.0643999998574145E-3</c:v>
                </c:pt>
                <c:pt idx="15">
                  <c:v>-2.6139999681618065E-4</c:v>
                </c:pt>
                <c:pt idx="16">
                  <c:v>-7.691799990425352E-3</c:v>
                </c:pt>
                <c:pt idx="17">
                  <c:v>-1.9465999939711764E-3</c:v>
                </c:pt>
                <c:pt idx="18">
                  <c:v>-2.734599998802878E-3</c:v>
                </c:pt>
                <c:pt idx="19">
                  <c:v>1.0320000001229346E-3</c:v>
                </c:pt>
                <c:pt idx="20">
                  <c:v>-3.8340000173775479E-4</c:v>
                </c:pt>
                <c:pt idx="21">
                  <c:v>-1.4197999989846721E-3</c:v>
                </c:pt>
                <c:pt idx="22">
                  <c:v>7.922000004327856E-4</c:v>
                </c:pt>
                <c:pt idx="23">
                  <c:v>1.3618000011774711E-3</c:v>
                </c:pt>
                <c:pt idx="24">
                  <c:v>1.1434000043664128E-3</c:v>
                </c:pt>
                <c:pt idx="25">
                  <c:v>2.3190000065369532E-3</c:v>
                </c:pt>
                <c:pt idx="26">
                  <c:v>2.2976000036578625E-3</c:v>
                </c:pt>
                <c:pt idx="27">
                  <c:v>-3.8993999987724237E-3</c:v>
                </c:pt>
                <c:pt idx="28">
                  <c:v>1.2312600003497209E-2</c:v>
                </c:pt>
                <c:pt idx="29">
                  <c:v>6.4732000028016046E-3</c:v>
                </c:pt>
                <c:pt idx="30">
                  <c:v>-3.5119999665766954E-4</c:v>
                </c:pt>
                <c:pt idx="31">
                  <c:v>8.2547999991220422E-3</c:v>
                </c:pt>
                <c:pt idx="32">
                  <c:v>1.1392000014893711E-3</c:v>
                </c:pt>
                <c:pt idx="33">
                  <c:v>-1.6915999949560501E-3</c:v>
                </c:pt>
                <c:pt idx="34">
                  <c:v>-1.7385999963153154E-3</c:v>
                </c:pt>
                <c:pt idx="35">
                  <c:v>1.255000002856832E-3</c:v>
                </c:pt>
                <c:pt idx="36">
                  <c:v>2.2550000066985376E-3</c:v>
                </c:pt>
                <c:pt idx="40">
                  <c:v>4.994000046281144E-4</c:v>
                </c:pt>
                <c:pt idx="42">
                  <c:v>-7.750999997369945E-3</c:v>
                </c:pt>
                <c:pt idx="45">
                  <c:v>-2.636799996253103E-3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6-47B4-A3B0-CF6AC3F4B5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43">
                  <c:v>-1.0040999914053828E-3</c:v>
                </c:pt>
                <c:pt idx="44">
                  <c:v>-2.2833999973954633E-3</c:v>
                </c:pt>
                <c:pt idx="46">
                  <c:v>-6.0161999936099164E-3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B6-47B4-A3B0-CF6AC3F4B5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8">
                  <c:v>3.2444000025861897E-3</c:v>
                </c:pt>
                <c:pt idx="39">
                  <c:v>4.3558000033954158E-3</c:v>
                </c:pt>
                <c:pt idx="41">
                  <c:v>-1.9957999975304119E-3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B6-47B4-A3B0-CF6AC3F4B5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B6-47B4-A3B0-CF6AC3F4B5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B6-47B4-A3B0-CF6AC3F4B5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2E-3</c:v>
                  </c:pt>
                  <c:pt idx="39">
                    <c:v>3.0000000000000001E-3</c:v>
                  </c:pt>
                  <c:pt idx="40">
                    <c:v>2E-3</c:v>
                  </c:pt>
                  <c:pt idx="41">
                    <c:v>5.0000000000000001E-4</c:v>
                  </c:pt>
                  <c:pt idx="42">
                    <c:v>3.0000000000000001E-3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0</c:v>
                  </c:pt>
                  <c:pt idx="46">
                    <c:v>1.1000000000000001E-3</c:v>
                  </c:pt>
                  <c:pt idx="4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B6-47B4-A3B0-CF6AC3F4B5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1.6688373716410862E-3</c:v>
                </c:pt>
                <c:pt idx="1">
                  <c:v>1.5364691399909454E-3</c:v>
                </c:pt>
                <c:pt idx="2">
                  <c:v>1.5335915697376815E-3</c:v>
                </c:pt>
                <c:pt idx="3">
                  <c:v>1.4904280159387228E-3</c:v>
                </c:pt>
                <c:pt idx="4">
                  <c:v>1.473162594419139E-3</c:v>
                </c:pt>
                <c:pt idx="5">
                  <c:v>1.4184887596071245E-3</c:v>
                </c:pt>
                <c:pt idx="6">
                  <c:v>1.3868354868212212E-3</c:v>
                </c:pt>
                <c:pt idx="7">
                  <c:v>1.3264065115026788E-3</c:v>
                </c:pt>
                <c:pt idx="8">
                  <c:v>1.3120186602363594E-3</c:v>
                </c:pt>
                <c:pt idx="9">
                  <c:v>1.1336093045339959E-3</c:v>
                </c:pt>
                <c:pt idx="10">
                  <c:v>1.1192214532676761E-3</c:v>
                </c:pt>
                <c:pt idx="11">
                  <c:v>1.1048336020013563E-3</c:v>
                </c:pt>
                <c:pt idx="12">
                  <c:v>1.1019560317480927E-3</c:v>
                </c:pt>
                <c:pt idx="13">
                  <c:v>1.0875681804817729E-3</c:v>
                </c:pt>
                <c:pt idx="14">
                  <c:v>1.0444046266828142E-3</c:v>
                </c:pt>
                <c:pt idx="15">
                  <c:v>1.0300167754164944E-3</c:v>
                </c:pt>
                <c:pt idx="16">
                  <c:v>9.8397565136427176E-4</c:v>
                </c:pt>
                <c:pt idx="17">
                  <c:v>8.6311770072718683E-4</c:v>
                </c:pt>
                <c:pt idx="18">
                  <c:v>8.0556629566190833E-4</c:v>
                </c:pt>
                <c:pt idx="19">
                  <c:v>7.7391302287600511E-4</c:v>
                </c:pt>
                <c:pt idx="20">
                  <c:v>6.5593264249218415E-4</c:v>
                </c:pt>
                <c:pt idx="21">
                  <c:v>6.3866722097260034E-4</c:v>
                </c:pt>
                <c:pt idx="22">
                  <c:v>5.8111581590732184E-4</c:v>
                </c:pt>
                <c:pt idx="23">
                  <c:v>5.3507469185509922E-4</c:v>
                </c:pt>
                <c:pt idx="24">
                  <c:v>4.3148216273759766E-4</c:v>
                </c:pt>
                <c:pt idx="25">
                  <c:v>3.5666533615273557E-4</c:v>
                </c:pt>
                <c:pt idx="26">
                  <c:v>2.6746065830155386E-4</c:v>
                </c:pt>
                <c:pt idx="27">
                  <c:v>2.5307280703523423E-4</c:v>
                </c:pt>
                <c:pt idx="28">
                  <c:v>1.9552140196995573E-4</c:v>
                </c:pt>
                <c:pt idx="29">
                  <c:v>1.9264383171669177E-4</c:v>
                </c:pt>
                <c:pt idx="30">
                  <c:v>1.1782700513182968E-4</c:v>
                </c:pt>
                <c:pt idx="31">
                  <c:v>8.9051302599190427E-5</c:v>
                </c:pt>
                <c:pt idx="32">
                  <c:v>-1.2388889614233997E-4</c:v>
                </c:pt>
                <c:pt idx="33">
                  <c:v>-3.5984965690998212E-4</c:v>
                </c:pt>
                <c:pt idx="34">
                  <c:v>-1.0936300714922832E-3</c:v>
                </c:pt>
                <c:pt idx="35">
                  <c:v>-1.254774005675063E-3</c:v>
                </c:pt>
                <c:pt idx="36">
                  <c:v>-1.254774005675063E-3</c:v>
                </c:pt>
                <c:pt idx="37">
                  <c:v>-1.4705917746698576E-3</c:v>
                </c:pt>
                <c:pt idx="38">
                  <c:v>-1.9712889987377807E-3</c:v>
                </c:pt>
                <c:pt idx="39">
                  <c:v>-2.3137198588761882E-3</c:v>
                </c:pt>
                <c:pt idx="40">
                  <c:v>-3.1942563563749494E-3</c:v>
                </c:pt>
                <c:pt idx="41">
                  <c:v>-3.7927909690538462E-3</c:v>
                </c:pt>
                <c:pt idx="42">
                  <c:v>-4.10356855640635E-3</c:v>
                </c:pt>
                <c:pt idx="43">
                  <c:v>-5.5754457409508493E-3</c:v>
                </c:pt>
                <c:pt idx="44">
                  <c:v>-6.5379929906676324E-3</c:v>
                </c:pt>
                <c:pt idx="45">
                  <c:v>-7.4329173394327135E-3</c:v>
                </c:pt>
                <c:pt idx="46">
                  <c:v>-9.1623370616443333E-3</c:v>
                </c:pt>
                <c:pt idx="47">
                  <c:v>-1.2014009182628883E-2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B6-47B4-A3B0-CF6AC3F4B54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-1091</c:v>
                </c:pt>
                <c:pt idx="1">
                  <c:v>-1045</c:v>
                </c:pt>
                <c:pt idx="2">
                  <c:v>-1044</c:v>
                </c:pt>
                <c:pt idx="3">
                  <c:v>-1029</c:v>
                </c:pt>
                <c:pt idx="4">
                  <c:v>-1023</c:v>
                </c:pt>
                <c:pt idx="5">
                  <c:v>-1004</c:v>
                </c:pt>
                <c:pt idx="6">
                  <c:v>-993</c:v>
                </c:pt>
                <c:pt idx="7">
                  <c:v>-972</c:v>
                </c:pt>
                <c:pt idx="8">
                  <c:v>-967</c:v>
                </c:pt>
                <c:pt idx="9">
                  <c:v>-905</c:v>
                </c:pt>
                <c:pt idx="10">
                  <c:v>-900</c:v>
                </c:pt>
                <c:pt idx="11">
                  <c:v>-895</c:v>
                </c:pt>
                <c:pt idx="12">
                  <c:v>-894</c:v>
                </c:pt>
                <c:pt idx="13">
                  <c:v>-889</c:v>
                </c:pt>
                <c:pt idx="14">
                  <c:v>-874</c:v>
                </c:pt>
                <c:pt idx="15">
                  <c:v>-869</c:v>
                </c:pt>
                <c:pt idx="16">
                  <c:v>-853</c:v>
                </c:pt>
                <c:pt idx="17">
                  <c:v>-811</c:v>
                </c:pt>
                <c:pt idx="18">
                  <c:v>-791</c:v>
                </c:pt>
                <c:pt idx="19">
                  <c:v>-780</c:v>
                </c:pt>
                <c:pt idx="20">
                  <c:v>-739</c:v>
                </c:pt>
                <c:pt idx="21">
                  <c:v>-733</c:v>
                </c:pt>
                <c:pt idx="22">
                  <c:v>-713</c:v>
                </c:pt>
                <c:pt idx="23">
                  <c:v>-697</c:v>
                </c:pt>
                <c:pt idx="24">
                  <c:v>-661</c:v>
                </c:pt>
                <c:pt idx="25">
                  <c:v>-635</c:v>
                </c:pt>
                <c:pt idx="26">
                  <c:v>-604</c:v>
                </c:pt>
                <c:pt idx="27">
                  <c:v>-599</c:v>
                </c:pt>
                <c:pt idx="28">
                  <c:v>-579</c:v>
                </c:pt>
                <c:pt idx="29">
                  <c:v>-578</c:v>
                </c:pt>
                <c:pt idx="30">
                  <c:v>-552</c:v>
                </c:pt>
                <c:pt idx="31">
                  <c:v>-542</c:v>
                </c:pt>
                <c:pt idx="32">
                  <c:v>-468</c:v>
                </c:pt>
                <c:pt idx="33">
                  <c:v>-386</c:v>
                </c:pt>
                <c:pt idx="34">
                  <c:v>-131</c:v>
                </c:pt>
                <c:pt idx="35">
                  <c:v>-75</c:v>
                </c:pt>
                <c:pt idx="36">
                  <c:v>-75</c:v>
                </c:pt>
                <c:pt idx="37">
                  <c:v>0</c:v>
                </c:pt>
                <c:pt idx="38">
                  <c:v>174</c:v>
                </c:pt>
                <c:pt idx="39">
                  <c:v>293</c:v>
                </c:pt>
                <c:pt idx="40">
                  <c:v>599</c:v>
                </c:pt>
                <c:pt idx="41">
                  <c:v>807</c:v>
                </c:pt>
                <c:pt idx="42">
                  <c:v>915</c:v>
                </c:pt>
                <c:pt idx="43">
                  <c:v>1426.5</c:v>
                </c:pt>
                <c:pt idx="44">
                  <c:v>1761</c:v>
                </c:pt>
                <c:pt idx="45">
                  <c:v>2072</c:v>
                </c:pt>
                <c:pt idx="46">
                  <c:v>2673</c:v>
                </c:pt>
                <c:pt idx="47">
                  <c:v>3664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7">
                  <c:v>-2.8861599996162113E-2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B6-47B4-A3B0-CF6AC3F4B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033512"/>
        <c:axId val="1"/>
      </c:scatterChart>
      <c:valAx>
        <c:axId val="80403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03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6842105263157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419100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7C5CF3-C41E-37F0-1826-6C69F6595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var.astro.cz/oejv/issues/oejv0003.pdf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35</v>
      </c>
      <c r="F1" s="3">
        <v>52500.945699999997</v>
      </c>
      <c r="G1" s="3">
        <v>1.1928394</v>
      </c>
      <c r="H1" s="3" t="s">
        <v>36</v>
      </c>
    </row>
    <row r="2" spans="1:8" ht="12.95" customHeight="1" x14ac:dyDescent="0.2">
      <c r="A2" t="s">
        <v>22</v>
      </c>
      <c r="B2" t="s">
        <v>36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34</v>
      </c>
      <c r="C4" s="8">
        <v>52500.945699999997</v>
      </c>
      <c r="D4" s="9">
        <v>1.1928394</v>
      </c>
    </row>
    <row r="5" spans="1:8" ht="12.95" customHeight="1" thickTop="1" x14ac:dyDescent="0.2">
      <c r="A5" s="11" t="s">
        <v>27</v>
      </c>
      <c r="B5" s="51"/>
      <c r="C5" s="13">
        <v>-9.5</v>
      </c>
      <c r="D5" s="12" t="s">
        <v>28</v>
      </c>
    </row>
    <row r="6" spans="1:8" ht="12.95" customHeight="1" x14ac:dyDescent="0.2">
      <c r="A6" s="5" t="s">
        <v>0</v>
      </c>
      <c r="E6" s="63" t="s">
        <v>208</v>
      </c>
    </row>
    <row r="7" spans="1:8" ht="12.95" customHeight="1" x14ac:dyDescent="0.2">
      <c r="A7" t="s">
        <v>1</v>
      </c>
      <c r="C7" s="62">
        <v>52500.945699999997</v>
      </c>
      <c r="D7" s="62" t="s">
        <v>33</v>
      </c>
      <c r="E7" s="64">
        <v>52500.949000000001</v>
      </c>
    </row>
    <row r="8" spans="1:8" ht="12.95" customHeight="1" x14ac:dyDescent="0.2">
      <c r="A8" t="s">
        <v>2</v>
      </c>
      <c r="C8" s="62">
        <v>1.1928394</v>
      </c>
      <c r="D8" s="62" t="s">
        <v>33</v>
      </c>
      <c r="E8" s="65">
        <v>0.19283719999999999</v>
      </c>
    </row>
    <row r="9" spans="1:8" ht="12.95" customHeight="1" x14ac:dyDescent="0.2">
      <c r="A9" s="25" t="s">
        <v>31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8" ht="12.95" customHeight="1" thickBot="1" x14ac:dyDescent="0.25">
      <c r="A10" s="12"/>
      <c r="B10" s="51"/>
      <c r="C10" s="4" t="s">
        <v>18</v>
      </c>
      <c r="D10" s="4" t="s">
        <v>19</v>
      </c>
      <c r="E10" s="12"/>
    </row>
    <row r="11" spans="1:8" ht="12.95" customHeight="1" x14ac:dyDescent="0.2">
      <c r="A11" s="12" t="s">
        <v>14</v>
      </c>
      <c r="B11" s="51"/>
      <c r="C11" s="22">
        <f ca="1">INTERCEPT(INDIRECT($D$9):G992,INDIRECT($C$9):F992)</f>
        <v>-1.4705917746698576E-3</v>
      </c>
      <c r="D11" s="3"/>
      <c r="E11" s="12"/>
    </row>
    <row r="12" spans="1:8" ht="12.95" customHeight="1" x14ac:dyDescent="0.2">
      <c r="A12" s="12" t="s">
        <v>15</v>
      </c>
      <c r="B12" s="51"/>
      <c r="C12" s="22">
        <f ca="1">SLOPE(INDIRECT($D$9):G992,INDIRECT($C$9):F992)</f>
        <v>-2.8775702532639263E-6</v>
      </c>
      <c r="D12" s="3"/>
      <c r="E12" s="56" t="s">
        <v>205</v>
      </c>
      <c r="F12" s="59" t="s">
        <v>209</v>
      </c>
    </row>
    <row r="13" spans="1:8" ht="12.95" customHeight="1" x14ac:dyDescent="0.2">
      <c r="A13" s="12" t="s">
        <v>17</v>
      </c>
      <c r="B13" s="51"/>
      <c r="C13" s="3" t="s">
        <v>12</v>
      </c>
      <c r="E13" s="54" t="s">
        <v>42</v>
      </c>
      <c r="F13" s="58">
        <v>1</v>
      </c>
    </row>
    <row r="14" spans="1:8" ht="12.95" customHeight="1" x14ac:dyDescent="0.2">
      <c r="A14" s="12"/>
      <c r="B14" s="51"/>
      <c r="C14" s="12"/>
      <c r="E14" s="54" t="s">
        <v>29</v>
      </c>
      <c r="F14" s="57">
        <f ca="1">NOW()+15018.5+$C$5/24</f>
        <v>60527.832960416665</v>
      </c>
    </row>
    <row r="15" spans="1:8" ht="12.95" customHeight="1" x14ac:dyDescent="0.2">
      <c r="A15" s="14" t="s">
        <v>16</v>
      </c>
      <c r="B15" s="51"/>
      <c r="C15" s="15">
        <f ca="1">(C7+C11)+(C8+C12)*INT(MAX(F21:F3533))</f>
        <v>56871.497247590814</v>
      </c>
      <c r="E15" s="54" t="s">
        <v>43</v>
      </c>
      <c r="F15" s="57">
        <f ca="1">ROUND(2*($F$14-$C$7)/$C$8,0)/2+$F$13</f>
        <v>6730</v>
      </c>
    </row>
    <row r="16" spans="1:8" ht="12.95" customHeight="1" x14ac:dyDescent="0.2">
      <c r="A16" s="17" t="s">
        <v>3</v>
      </c>
      <c r="B16" s="51"/>
      <c r="C16" s="18">
        <f ca="1">+C8+C12</f>
        <v>1.1928365224297468</v>
      </c>
      <c r="E16" s="54" t="s">
        <v>30</v>
      </c>
      <c r="F16" s="57">
        <f ca="1">ROUND(2*($F$14-$C$15)/$C$16,0)/2+$F$13</f>
        <v>3066</v>
      </c>
    </row>
    <row r="17" spans="1:21" ht="12.95" customHeight="1" thickBot="1" x14ac:dyDescent="0.25">
      <c r="A17" s="16" t="s">
        <v>26</v>
      </c>
      <c r="B17" s="51"/>
      <c r="C17" s="12">
        <f>COUNT(C21:C2191)</f>
        <v>48</v>
      </c>
      <c r="E17" s="54" t="s">
        <v>206</v>
      </c>
      <c r="F17" s="60">
        <f ca="1">+$C$15+$C$16*$F$16-15018.5-$C$5/24</f>
        <v>45510.629858693756</v>
      </c>
    </row>
    <row r="18" spans="1:21" ht="12.95" customHeight="1" thickTop="1" thickBot="1" x14ac:dyDescent="0.25">
      <c r="A18" s="17" t="s">
        <v>4</v>
      </c>
      <c r="B18" s="51"/>
      <c r="C18" s="20">
        <f ca="1">+C15</f>
        <v>56871.497247590814</v>
      </c>
      <c r="D18" s="21">
        <f ca="1">+C16</f>
        <v>1.1928365224297468</v>
      </c>
      <c r="E18" s="55" t="s">
        <v>207</v>
      </c>
      <c r="F18" s="61">
        <f ca="1">+($C$15+$C$16*$F$16)-($C$16/2)-15018.5-$C$5/24</f>
        <v>45510.03344043254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3" t="s">
        <v>204</v>
      </c>
    </row>
    <row r="21" spans="1:21" ht="12.95" customHeight="1" x14ac:dyDescent="0.2">
      <c r="A21" s="49" t="s">
        <v>64</v>
      </c>
      <c r="B21" s="52" t="s">
        <v>32</v>
      </c>
      <c r="C21" s="50">
        <v>51199.56</v>
      </c>
      <c r="D21" s="50" t="s">
        <v>57</v>
      </c>
      <c r="E21" s="33">
        <f t="shared" ref="E21:E68" si="0">+(C21-C$7)/C$8</f>
        <v>-1090.998251734474</v>
      </c>
      <c r="F21">
        <f t="shared" ref="F21:F68" si="1">ROUND(2*E21,0)/2</f>
        <v>-1091</v>
      </c>
      <c r="G21">
        <f t="shared" ref="G21:G68" si="2">+C21-(C$7+F21*C$8)</f>
        <v>2.0854000031249598E-3</v>
      </c>
      <c r="I21">
        <f t="shared" ref="I21:I57" si="3">+G21</f>
        <v>2.0854000031249598E-3</v>
      </c>
      <c r="O21">
        <f t="shared" ref="O21:O68" ca="1" si="4">+C$11+C$12*$F21</f>
        <v>1.6688373716410862E-3</v>
      </c>
      <c r="Q21" s="2">
        <f t="shared" ref="Q21:Q68" si="5">+C21-15018.5</f>
        <v>36181.06</v>
      </c>
    </row>
    <row r="22" spans="1:21" ht="12.95" customHeight="1" x14ac:dyDescent="0.2">
      <c r="A22" s="49" t="s">
        <v>64</v>
      </c>
      <c r="B22" s="52" t="s">
        <v>32</v>
      </c>
      <c r="C22" s="50">
        <v>51254.43</v>
      </c>
      <c r="D22" s="50" t="s">
        <v>57</v>
      </c>
      <c r="E22" s="33">
        <f t="shared" si="0"/>
        <v>-1044.9987651313297</v>
      </c>
      <c r="F22">
        <f t="shared" si="1"/>
        <v>-1045</v>
      </c>
      <c r="G22">
        <f t="shared" si="2"/>
        <v>1.4730000038980506E-3</v>
      </c>
      <c r="I22">
        <f t="shared" si="3"/>
        <v>1.4730000038980506E-3</v>
      </c>
      <c r="O22">
        <f t="shared" ca="1" si="4"/>
        <v>1.5364691399909454E-3</v>
      </c>
      <c r="Q22" s="2">
        <f t="shared" si="5"/>
        <v>36235.93</v>
      </c>
    </row>
    <row r="23" spans="1:21" ht="12.95" customHeight="1" x14ac:dyDescent="0.2">
      <c r="A23" s="49" t="s">
        <v>64</v>
      </c>
      <c r="B23" s="52" t="s">
        <v>32</v>
      </c>
      <c r="C23" s="50">
        <v>51255.625</v>
      </c>
      <c r="D23" s="50" t="s">
        <v>57</v>
      </c>
      <c r="E23" s="33">
        <f t="shared" si="0"/>
        <v>-1043.9969538229509</v>
      </c>
      <c r="F23">
        <f t="shared" si="1"/>
        <v>-1044</v>
      </c>
      <c r="G23">
        <f t="shared" si="2"/>
        <v>3.6336000048322603E-3</v>
      </c>
      <c r="I23">
        <f t="shared" si="3"/>
        <v>3.6336000048322603E-3</v>
      </c>
      <c r="O23">
        <f t="shared" ca="1" si="4"/>
        <v>1.5335915697376815E-3</v>
      </c>
      <c r="Q23" s="2">
        <f t="shared" si="5"/>
        <v>36237.125</v>
      </c>
    </row>
    <row r="24" spans="1:21" ht="12.95" customHeight="1" x14ac:dyDescent="0.2">
      <c r="A24" s="49" t="s">
        <v>64</v>
      </c>
      <c r="B24" s="52" t="s">
        <v>32</v>
      </c>
      <c r="C24" s="50">
        <v>51273.514000000003</v>
      </c>
      <c r="D24" s="50" t="s">
        <v>57</v>
      </c>
      <c r="E24" s="33">
        <f t="shared" si="0"/>
        <v>-1028.9999642868886</v>
      </c>
      <c r="F24">
        <f t="shared" si="1"/>
        <v>-1029</v>
      </c>
      <c r="G24">
        <f t="shared" si="2"/>
        <v>4.260000423528254E-5</v>
      </c>
      <c r="I24">
        <f t="shared" si="3"/>
        <v>4.260000423528254E-5</v>
      </c>
      <c r="O24">
        <f t="shared" ca="1" si="4"/>
        <v>1.4904280159387228E-3</v>
      </c>
      <c r="Q24" s="2">
        <f t="shared" si="5"/>
        <v>36255.014000000003</v>
      </c>
    </row>
    <row r="25" spans="1:21" ht="12.95" customHeight="1" x14ac:dyDescent="0.2">
      <c r="A25" s="49" t="s">
        <v>64</v>
      </c>
      <c r="B25" s="52" t="s">
        <v>32</v>
      </c>
      <c r="C25" s="50">
        <v>51280.67</v>
      </c>
      <c r="D25" s="50" t="s">
        <v>57</v>
      </c>
      <c r="E25" s="33">
        <f t="shared" si="0"/>
        <v>-1023.0008331381395</v>
      </c>
      <c r="F25">
        <f t="shared" si="1"/>
        <v>-1023</v>
      </c>
      <c r="G25">
        <f t="shared" si="2"/>
        <v>-9.9380000028759241E-4</v>
      </c>
      <c r="I25">
        <f t="shared" si="3"/>
        <v>-9.9380000028759241E-4</v>
      </c>
      <c r="O25">
        <f t="shared" ca="1" si="4"/>
        <v>1.473162594419139E-3</v>
      </c>
      <c r="Q25" s="2">
        <f t="shared" si="5"/>
        <v>36262.17</v>
      </c>
    </row>
    <row r="26" spans="1:21" ht="12.95" customHeight="1" x14ac:dyDescent="0.2">
      <c r="A26" s="49" t="s">
        <v>64</v>
      </c>
      <c r="B26" s="52" t="s">
        <v>32</v>
      </c>
      <c r="C26" s="50">
        <v>51303.33</v>
      </c>
      <c r="D26" s="50" t="s">
        <v>57</v>
      </c>
      <c r="E26" s="33">
        <f t="shared" si="0"/>
        <v>-1004.0041433909669</v>
      </c>
      <c r="F26">
        <f t="shared" si="1"/>
        <v>-1004</v>
      </c>
      <c r="G26">
        <f t="shared" si="2"/>
        <v>-4.942399995343294E-3</v>
      </c>
      <c r="I26">
        <f t="shared" si="3"/>
        <v>-4.942399995343294E-3</v>
      </c>
      <c r="O26">
        <f t="shared" ca="1" si="4"/>
        <v>1.4184887596071245E-3</v>
      </c>
      <c r="Q26" s="2">
        <f t="shared" si="5"/>
        <v>36284.83</v>
      </c>
    </row>
    <row r="27" spans="1:21" ht="12.95" customHeight="1" x14ac:dyDescent="0.2">
      <c r="A27" s="49" t="s">
        <v>64</v>
      </c>
      <c r="B27" s="52" t="s">
        <v>32</v>
      </c>
      <c r="C27" s="50">
        <v>51316.457999999999</v>
      </c>
      <c r="D27" s="50" t="s">
        <v>57</v>
      </c>
      <c r="E27" s="33">
        <f t="shared" si="0"/>
        <v>-992.99847070779003</v>
      </c>
      <c r="F27">
        <f t="shared" si="1"/>
        <v>-993</v>
      </c>
      <c r="G27">
        <f t="shared" si="2"/>
        <v>1.8242000005557202E-3</v>
      </c>
      <c r="I27">
        <f t="shared" si="3"/>
        <v>1.8242000005557202E-3</v>
      </c>
      <c r="O27">
        <f t="shared" ca="1" si="4"/>
        <v>1.3868354868212212E-3</v>
      </c>
      <c r="Q27" s="2">
        <f t="shared" si="5"/>
        <v>36297.957999999999</v>
      </c>
    </row>
    <row r="28" spans="1:21" ht="12.95" customHeight="1" x14ac:dyDescent="0.2">
      <c r="A28" s="49" t="s">
        <v>64</v>
      </c>
      <c r="B28" s="52" t="s">
        <v>32</v>
      </c>
      <c r="C28" s="50">
        <v>51341.504999999997</v>
      </c>
      <c r="D28" s="50" t="s">
        <v>57</v>
      </c>
      <c r="E28" s="33">
        <f t="shared" si="0"/>
        <v>-972.00067335133224</v>
      </c>
      <c r="F28">
        <f t="shared" si="1"/>
        <v>-972</v>
      </c>
      <c r="G28">
        <f t="shared" si="2"/>
        <v>-8.031999968807213E-4</v>
      </c>
      <c r="I28">
        <f t="shared" si="3"/>
        <v>-8.031999968807213E-4</v>
      </c>
      <c r="O28">
        <f t="shared" ca="1" si="4"/>
        <v>1.3264065115026788E-3</v>
      </c>
      <c r="Q28" s="2">
        <f t="shared" si="5"/>
        <v>36323.004999999997</v>
      </c>
    </row>
    <row r="29" spans="1:21" ht="12.95" customHeight="1" x14ac:dyDescent="0.2">
      <c r="A29" s="49" t="s">
        <v>64</v>
      </c>
      <c r="B29" s="52" t="s">
        <v>32</v>
      </c>
      <c r="C29" s="50">
        <v>51347.47</v>
      </c>
      <c r="D29" s="50" t="s">
        <v>57</v>
      </c>
      <c r="E29" s="33">
        <f t="shared" si="0"/>
        <v>-967.0000001676633</v>
      </c>
      <c r="F29">
        <f t="shared" si="1"/>
        <v>-967</v>
      </c>
      <c r="G29">
        <f t="shared" si="2"/>
        <v>-1.9999424694105983E-7</v>
      </c>
      <c r="I29">
        <f t="shared" si="3"/>
        <v>-1.9999424694105983E-7</v>
      </c>
      <c r="O29">
        <f t="shared" ca="1" si="4"/>
        <v>1.3120186602363594E-3</v>
      </c>
      <c r="Q29" s="2">
        <f t="shared" si="5"/>
        <v>36328.97</v>
      </c>
    </row>
    <row r="30" spans="1:21" ht="12.95" customHeight="1" x14ac:dyDescent="0.2">
      <c r="A30" s="49" t="s">
        <v>89</v>
      </c>
      <c r="B30" s="52" t="s">
        <v>32</v>
      </c>
      <c r="C30" s="50">
        <v>51421.419000000002</v>
      </c>
      <c r="D30" s="50" t="s">
        <v>57</v>
      </c>
      <c r="E30" s="33">
        <f t="shared" si="0"/>
        <v>-905.00590439919654</v>
      </c>
      <c r="F30">
        <f t="shared" si="1"/>
        <v>-905</v>
      </c>
      <c r="G30">
        <f t="shared" si="2"/>
        <v>-7.0429999977932312E-3</v>
      </c>
      <c r="I30">
        <f t="shared" si="3"/>
        <v>-7.0429999977932312E-3</v>
      </c>
      <c r="O30">
        <f t="shared" ca="1" si="4"/>
        <v>1.1336093045339959E-3</v>
      </c>
      <c r="Q30" s="2">
        <f t="shared" si="5"/>
        <v>36402.919000000002</v>
      </c>
    </row>
    <row r="31" spans="1:21" ht="12.95" customHeight="1" x14ac:dyDescent="0.2">
      <c r="A31" s="49" t="s">
        <v>89</v>
      </c>
      <c r="B31" s="52" t="s">
        <v>32</v>
      </c>
      <c r="C31" s="50">
        <v>51427.391000000003</v>
      </c>
      <c r="D31" s="50" t="s">
        <v>57</v>
      </c>
      <c r="E31" s="33">
        <f t="shared" si="0"/>
        <v>-899.99936286476895</v>
      </c>
      <c r="F31">
        <f t="shared" si="1"/>
        <v>-900</v>
      </c>
      <c r="G31">
        <f t="shared" si="2"/>
        <v>7.6000000990461558E-4</v>
      </c>
      <c r="I31">
        <f t="shared" si="3"/>
        <v>7.6000000990461558E-4</v>
      </c>
      <c r="O31">
        <f t="shared" ca="1" si="4"/>
        <v>1.1192214532676761E-3</v>
      </c>
      <c r="Q31" s="2">
        <f t="shared" si="5"/>
        <v>36408.891000000003</v>
      </c>
    </row>
    <row r="32" spans="1:21" ht="12.95" customHeight="1" x14ac:dyDescent="0.2">
      <c r="A32" s="49" t="s">
        <v>89</v>
      </c>
      <c r="B32" s="52" t="s">
        <v>32</v>
      </c>
      <c r="C32" s="50">
        <v>51433.351999999999</v>
      </c>
      <c r="D32" s="50" t="s">
        <v>57</v>
      </c>
      <c r="E32" s="33">
        <f t="shared" si="0"/>
        <v>-895.0020430243984</v>
      </c>
      <c r="F32">
        <f t="shared" si="1"/>
        <v>-895</v>
      </c>
      <c r="G32">
        <f t="shared" si="2"/>
        <v>-2.436999995552469E-3</v>
      </c>
      <c r="I32">
        <f t="shared" si="3"/>
        <v>-2.436999995552469E-3</v>
      </c>
      <c r="O32">
        <f t="shared" ca="1" si="4"/>
        <v>1.1048336020013563E-3</v>
      </c>
      <c r="Q32" s="2">
        <f t="shared" si="5"/>
        <v>36414.851999999999</v>
      </c>
    </row>
    <row r="33" spans="1:17" ht="12.95" customHeight="1" x14ac:dyDescent="0.2">
      <c r="A33" s="49" t="s">
        <v>89</v>
      </c>
      <c r="B33" s="52" t="s">
        <v>32</v>
      </c>
      <c r="C33" s="50">
        <v>51434.546000000002</v>
      </c>
      <c r="D33" s="50" t="s">
        <v>57</v>
      </c>
      <c r="E33" s="33">
        <f t="shared" si="0"/>
        <v>-894.00107005183975</v>
      </c>
      <c r="F33">
        <f t="shared" si="1"/>
        <v>-894</v>
      </c>
      <c r="G33">
        <f t="shared" si="2"/>
        <v>-1.2763999911840074E-3</v>
      </c>
      <c r="I33">
        <f t="shared" si="3"/>
        <v>-1.2763999911840074E-3</v>
      </c>
      <c r="O33">
        <f t="shared" ca="1" si="4"/>
        <v>1.1019560317480927E-3</v>
      </c>
      <c r="Q33" s="2">
        <f t="shared" si="5"/>
        <v>36416.046000000002</v>
      </c>
    </row>
    <row r="34" spans="1:17" ht="12.95" customHeight="1" x14ac:dyDescent="0.2">
      <c r="A34" s="49" t="s">
        <v>89</v>
      </c>
      <c r="B34" s="52" t="s">
        <v>32</v>
      </c>
      <c r="C34" s="50">
        <v>51440.512999999999</v>
      </c>
      <c r="D34" s="50" t="s">
        <v>57</v>
      </c>
      <c r="E34" s="33">
        <f t="shared" si="0"/>
        <v>-888.99872019653071</v>
      </c>
      <c r="F34">
        <f t="shared" si="1"/>
        <v>-889</v>
      </c>
      <c r="G34">
        <f t="shared" si="2"/>
        <v>1.5266000045812689E-3</v>
      </c>
      <c r="I34">
        <f t="shared" si="3"/>
        <v>1.5266000045812689E-3</v>
      </c>
      <c r="O34">
        <f t="shared" ca="1" si="4"/>
        <v>1.0875681804817729E-3</v>
      </c>
      <c r="Q34" s="2">
        <f t="shared" si="5"/>
        <v>36422.012999999999</v>
      </c>
    </row>
    <row r="35" spans="1:17" x14ac:dyDescent="0.2">
      <c r="A35" s="49" t="s">
        <v>89</v>
      </c>
      <c r="B35" s="52" t="s">
        <v>32</v>
      </c>
      <c r="C35" s="50">
        <v>51458.400999999998</v>
      </c>
      <c r="D35" s="50" t="s">
        <v>57</v>
      </c>
      <c r="E35" s="33">
        <f t="shared" si="0"/>
        <v>-874.00256899629449</v>
      </c>
      <c r="F35">
        <f t="shared" si="1"/>
        <v>-874</v>
      </c>
      <c r="G35">
        <f t="shared" si="2"/>
        <v>-3.0643999998574145E-3</v>
      </c>
      <c r="I35">
        <f t="shared" si="3"/>
        <v>-3.0643999998574145E-3</v>
      </c>
      <c r="O35">
        <f t="shared" ca="1" si="4"/>
        <v>1.0444046266828142E-3</v>
      </c>
      <c r="Q35" s="2">
        <f t="shared" si="5"/>
        <v>36439.900999999998</v>
      </c>
    </row>
    <row r="36" spans="1:17" x14ac:dyDescent="0.2">
      <c r="A36" s="49" t="s">
        <v>89</v>
      </c>
      <c r="B36" s="52" t="s">
        <v>32</v>
      </c>
      <c r="C36" s="50">
        <v>51464.368000000002</v>
      </c>
      <c r="D36" s="50" t="s">
        <v>57</v>
      </c>
      <c r="E36" s="33">
        <f t="shared" si="0"/>
        <v>-869.00021914097942</v>
      </c>
      <c r="F36">
        <f t="shared" si="1"/>
        <v>-869</v>
      </c>
      <c r="G36">
        <f t="shared" si="2"/>
        <v>-2.6139999681618065E-4</v>
      </c>
      <c r="I36">
        <f t="shared" si="3"/>
        <v>-2.6139999681618065E-4</v>
      </c>
      <c r="O36">
        <f t="shared" ca="1" si="4"/>
        <v>1.0300167754164944E-3</v>
      </c>
      <c r="Q36" s="2">
        <f t="shared" si="5"/>
        <v>36445.868000000002</v>
      </c>
    </row>
    <row r="37" spans="1:17" x14ac:dyDescent="0.2">
      <c r="A37" s="49" t="s">
        <v>89</v>
      </c>
      <c r="B37" s="52" t="s">
        <v>32</v>
      </c>
      <c r="C37" s="50">
        <v>51483.446000000004</v>
      </c>
      <c r="D37" s="50" t="s">
        <v>57</v>
      </c>
      <c r="E37" s="33">
        <f t="shared" si="0"/>
        <v>-853.00644831147679</v>
      </c>
      <c r="F37">
        <f t="shared" si="1"/>
        <v>-853</v>
      </c>
      <c r="G37">
        <f t="shared" si="2"/>
        <v>-7.691799990425352E-3</v>
      </c>
      <c r="I37">
        <f t="shared" si="3"/>
        <v>-7.691799990425352E-3</v>
      </c>
      <c r="O37">
        <f t="shared" ca="1" si="4"/>
        <v>9.8397565136427176E-4</v>
      </c>
      <c r="Q37" s="2">
        <f t="shared" si="5"/>
        <v>36464.946000000004</v>
      </c>
    </row>
    <row r="38" spans="1:17" x14ac:dyDescent="0.2">
      <c r="A38" s="49" t="s">
        <v>89</v>
      </c>
      <c r="B38" s="52" t="s">
        <v>32</v>
      </c>
      <c r="C38" s="50">
        <v>51533.550999999999</v>
      </c>
      <c r="D38" s="50" t="s">
        <v>57</v>
      </c>
      <c r="E38" s="33">
        <f t="shared" si="0"/>
        <v>-811.00163190451042</v>
      </c>
      <c r="F38">
        <f t="shared" si="1"/>
        <v>-811</v>
      </c>
      <c r="G38">
        <f t="shared" si="2"/>
        <v>-1.9465999939711764E-3</v>
      </c>
      <c r="I38">
        <f t="shared" si="3"/>
        <v>-1.9465999939711764E-3</v>
      </c>
      <c r="O38">
        <f t="shared" ca="1" si="4"/>
        <v>8.6311770072718683E-4</v>
      </c>
      <c r="Q38" s="2">
        <f t="shared" si="5"/>
        <v>36515.050999999999</v>
      </c>
    </row>
    <row r="39" spans="1:17" x14ac:dyDescent="0.2">
      <c r="A39" s="49" t="s">
        <v>110</v>
      </c>
      <c r="B39" s="52" t="s">
        <v>32</v>
      </c>
      <c r="C39" s="50">
        <v>51557.406999999999</v>
      </c>
      <c r="D39" s="50" t="s">
        <v>57</v>
      </c>
      <c r="E39" s="33">
        <f t="shared" si="0"/>
        <v>-791.00229251313908</v>
      </c>
      <c r="F39">
        <f t="shared" si="1"/>
        <v>-791</v>
      </c>
      <c r="G39">
        <f t="shared" si="2"/>
        <v>-2.734599998802878E-3</v>
      </c>
      <c r="I39">
        <f t="shared" si="3"/>
        <v>-2.734599998802878E-3</v>
      </c>
      <c r="O39">
        <f t="shared" ca="1" si="4"/>
        <v>8.0556629566190833E-4</v>
      </c>
      <c r="Q39" s="2">
        <f t="shared" si="5"/>
        <v>36538.906999999999</v>
      </c>
    </row>
    <row r="40" spans="1:17" x14ac:dyDescent="0.2">
      <c r="A40" s="49" t="s">
        <v>110</v>
      </c>
      <c r="B40" s="52" t="s">
        <v>32</v>
      </c>
      <c r="C40" s="50">
        <v>51570.531999999999</v>
      </c>
      <c r="D40" s="50" t="s">
        <v>57</v>
      </c>
      <c r="E40" s="33">
        <f t="shared" si="0"/>
        <v>-779.99913483742853</v>
      </c>
      <c r="F40">
        <f t="shared" si="1"/>
        <v>-780</v>
      </c>
      <c r="G40">
        <f t="shared" si="2"/>
        <v>1.0320000001229346E-3</v>
      </c>
      <c r="I40">
        <f t="shared" si="3"/>
        <v>1.0320000001229346E-3</v>
      </c>
      <c r="O40">
        <f t="shared" ca="1" si="4"/>
        <v>7.7391302287600511E-4</v>
      </c>
      <c r="Q40" s="2">
        <f t="shared" si="5"/>
        <v>36552.031999999999</v>
      </c>
    </row>
    <row r="41" spans="1:17" x14ac:dyDescent="0.2">
      <c r="A41" s="49" t="s">
        <v>110</v>
      </c>
      <c r="B41" s="52" t="s">
        <v>32</v>
      </c>
      <c r="C41" s="50">
        <v>51619.436999999998</v>
      </c>
      <c r="D41" s="50" t="s">
        <v>57</v>
      </c>
      <c r="E41" s="33">
        <f t="shared" si="0"/>
        <v>-739.00032141795327</v>
      </c>
      <c r="F41">
        <f t="shared" si="1"/>
        <v>-739</v>
      </c>
      <c r="G41">
        <f t="shared" si="2"/>
        <v>-3.8340000173775479E-4</v>
      </c>
      <c r="I41">
        <f t="shared" si="3"/>
        <v>-3.8340000173775479E-4</v>
      </c>
      <c r="O41">
        <f t="shared" ca="1" si="4"/>
        <v>6.5593264249218415E-4</v>
      </c>
      <c r="Q41" s="2">
        <f t="shared" si="5"/>
        <v>36600.936999999998</v>
      </c>
    </row>
    <row r="42" spans="1:17" x14ac:dyDescent="0.2">
      <c r="A42" s="49" t="s">
        <v>110</v>
      </c>
      <c r="B42" s="52" t="s">
        <v>32</v>
      </c>
      <c r="C42" s="50">
        <v>51626.593000000001</v>
      </c>
      <c r="D42" s="50" t="s">
        <v>57</v>
      </c>
      <c r="E42" s="33">
        <f t="shared" si="0"/>
        <v>-733.00119026919788</v>
      </c>
      <c r="F42">
        <f t="shared" si="1"/>
        <v>-733</v>
      </c>
      <c r="G42">
        <f t="shared" si="2"/>
        <v>-1.4197999989846721E-3</v>
      </c>
      <c r="I42">
        <f t="shared" si="3"/>
        <v>-1.4197999989846721E-3</v>
      </c>
      <c r="O42">
        <f t="shared" ca="1" si="4"/>
        <v>6.3866722097260034E-4</v>
      </c>
      <c r="Q42" s="2">
        <f t="shared" si="5"/>
        <v>36608.093000000001</v>
      </c>
    </row>
    <row r="43" spans="1:17" x14ac:dyDescent="0.2">
      <c r="A43" s="49" t="s">
        <v>110</v>
      </c>
      <c r="B43" s="52" t="s">
        <v>32</v>
      </c>
      <c r="C43" s="50">
        <v>51650.451999999997</v>
      </c>
      <c r="D43" s="50" t="s">
        <v>57</v>
      </c>
      <c r="E43" s="33">
        <f t="shared" si="0"/>
        <v>-712.99933587036037</v>
      </c>
      <c r="F43">
        <f t="shared" si="1"/>
        <v>-713</v>
      </c>
      <c r="G43">
        <f t="shared" si="2"/>
        <v>7.922000004327856E-4</v>
      </c>
      <c r="I43">
        <f t="shared" si="3"/>
        <v>7.922000004327856E-4</v>
      </c>
      <c r="O43">
        <f t="shared" ca="1" si="4"/>
        <v>5.8111581590732184E-4</v>
      </c>
      <c r="Q43" s="2">
        <f t="shared" si="5"/>
        <v>36631.951999999997</v>
      </c>
    </row>
    <row r="44" spans="1:17" x14ac:dyDescent="0.2">
      <c r="A44" s="49" t="s">
        <v>121</v>
      </c>
      <c r="B44" s="52" t="s">
        <v>32</v>
      </c>
      <c r="C44" s="50">
        <v>51669.538</v>
      </c>
      <c r="D44" s="50" t="s">
        <v>57</v>
      </c>
      <c r="E44" s="33">
        <f t="shared" si="0"/>
        <v>-696.99885835427312</v>
      </c>
      <c r="F44">
        <f t="shared" si="1"/>
        <v>-697</v>
      </c>
      <c r="G44">
        <f t="shared" si="2"/>
        <v>1.3618000011774711E-3</v>
      </c>
      <c r="I44">
        <f t="shared" si="3"/>
        <v>1.3618000011774711E-3</v>
      </c>
      <c r="O44">
        <f t="shared" ca="1" si="4"/>
        <v>5.3507469185509922E-4</v>
      </c>
      <c r="Q44" s="2">
        <f t="shared" si="5"/>
        <v>36651.038</v>
      </c>
    </row>
    <row r="45" spans="1:17" x14ac:dyDescent="0.2">
      <c r="A45" s="49" t="s">
        <v>121</v>
      </c>
      <c r="B45" s="52" t="s">
        <v>32</v>
      </c>
      <c r="C45" s="50">
        <v>51712.480000000003</v>
      </c>
      <c r="D45" s="50" t="s">
        <v>57</v>
      </c>
      <c r="E45" s="33">
        <f t="shared" si="0"/>
        <v>-660.99904144681454</v>
      </c>
      <c r="F45">
        <f t="shared" si="1"/>
        <v>-661</v>
      </c>
      <c r="G45">
        <f t="shared" si="2"/>
        <v>1.1434000043664128E-3</v>
      </c>
      <c r="I45">
        <f t="shared" si="3"/>
        <v>1.1434000043664128E-3</v>
      </c>
      <c r="O45">
        <f t="shared" ca="1" si="4"/>
        <v>4.3148216273759766E-4</v>
      </c>
      <c r="Q45" s="2">
        <f t="shared" si="5"/>
        <v>36693.980000000003</v>
      </c>
    </row>
    <row r="46" spans="1:17" x14ac:dyDescent="0.2">
      <c r="A46" s="49" t="s">
        <v>121</v>
      </c>
      <c r="B46" s="52" t="s">
        <v>32</v>
      </c>
      <c r="C46" s="50">
        <v>51743.495000000003</v>
      </c>
      <c r="D46" s="50" t="s">
        <v>57</v>
      </c>
      <c r="E46" s="33">
        <f t="shared" si="0"/>
        <v>-634.99805589922164</v>
      </c>
      <c r="F46">
        <f t="shared" si="1"/>
        <v>-635</v>
      </c>
      <c r="G46">
        <f t="shared" si="2"/>
        <v>2.3190000065369532E-3</v>
      </c>
      <c r="I46">
        <f t="shared" si="3"/>
        <v>2.3190000065369532E-3</v>
      </c>
      <c r="O46">
        <f t="shared" ca="1" si="4"/>
        <v>3.5666533615273557E-4</v>
      </c>
      <c r="Q46" s="2">
        <f t="shared" si="5"/>
        <v>36724.995000000003</v>
      </c>
    </row>
    <row r="47" spans="1:17" x14ac:dyDescent="0.2">
      <c r="A47" s="49" t="s">
        <v>121</v>
      </c>
      <c r="B47" s="52" t="s">
        <v>32</v>
      </c>
      <c r="C47" s="50">
        <v>51780.472999999998</v>
      </c>
      <c r="D47" s="50" t="s">
        <v>57</v>
      </c>
      <c r="E47" s="33">
        <f t="shared" si="0"/>
        <v>-603.99807383961195</v>
      </c>
      <c r="F47">
        <f t="shared" si="1"/>
        <v>-604</v>
      </c>
      <c r="G47">
        <f t="shared" si="2"/>
        <v>2.2976000036578625E-3</v>
      </c>
      <c r="I47">
        <f t="shared" si="3"/>
        <v>2.2976000036578625E-3</v>
      </c>
      <c r="O47">
        <f t="shared" ca="1" si="4"/>
        <v>2.6746065830155386E-4</v>
      </c>
      <c r="Q47" s="2">
        <f t="shared" si="5"/>
        <v>36761.972999999998</v>
      </c>
    </row>
    <row r="48" spans="1:17" x14ac:dyDescent="0.2">
      <c r="A48" s="49" t="s">
        <v>121</v>
      </c>
      <c r="B48" s="52" t="s">
        <v>32</v>
      </c>
      <c r="C48" s="50">
        <v>51786.430999999997</v>
      </c>
      <c r="D48" s="50" t="s">
        <v>57</v>
      </c>
      <c r="E48" s="33">
        <f t="shared" si="0"/>
        <v>-599.00326900670768</v>
      </c>
      <c r="F48">
        <f t="shared" si="1"/>
        <v>-599</v>
      </c>
      <c r="G48">
        <f t="shared" si="2"/>
        <v>-3.8993999987724237E-3</v>
      </c>
      <c r="I48">
        <f t="shared" si="3"/>
        <v>-3.8993999987724237E-3</v>
      </c>
      <c r="O48">
        <f t="shared" ca="1" si="4"/>
        <v>2.5307280703523423E-4</v>
      </c>
      <c r="Q48" s="2">
        <f t="shared" si="5"/>
        <v>36767.930999999997</v>
      </c>
    </row>
    <row r="49" spans="1:17" x14ac:dyDescent="0.2">
      <c r="A49" s="49" t="s">
        <v>121</v>
      </c>
      <c r="B49" s="52" t="s">
        <v>32</v>
      </c>
      <c r="C49" s="50">
        <v>51810.303999999996</v>
      </c>
      <c r="D49" s="50" t="s">
        <v>57</v>
      </c>
      <c r="E49" s="33">
        <f t="shared" si="0"/>
        <v>-578.98967790634697</v>
      </c>
      <c r="F49">
        <f t="shared" si="1"/>
        <v>-579</v>
      </c>
      <c r="G49">
        <f t="shared" si="2"/>
        <v>1.2312600003497209E-2</v>
      </c>
      <c r="I49">
        <f t="shared" si="3"/>
        <v>1.2312600003497209E-2</v>
      </c>
      <c r="O49">
        <f t="shared" ca="1" si="4"/>
        <v>1.9552140196995573E-4</v>
      </c>
      <c r="Q49" s="2">
        <f t="shared" si="5"/>
        <v>36791.803999999996</v>
      </c>
    </row>
    <row r="50" spans="1:17" x14ac:dyDescent="0.2">
      <c r="A50" s="49" t="s">
        <v>121</v>
      </c>
      <c r="B50" s="52" t="s">
        <v>32</v>
      </c>
      <c r="C50" s="50">
        <v>51811.491000000002</v>
      </c>
      <c r="D50" s="50" t="s">
        <v>57</v>
      </c>
      <c r="E50" s="33">
        <f t="shared" si="0"/>
        <v>-577.99457328454673</v>
      </c>
      <c r="F50">
        <f t="shared" si="1"/>
        <v>-578</v>
      </c>
      <c r="G50">
        <f t="shared" si="2"/>
        <v>6.4732000028016046E-3</v>
      </c>
      <c r="I50">
        <f t="shared" si="3"/>
        <v>6.4732000028016046E-3</v>
      </c>
      <c r="O50">
        <f t="shared" ca="1" si="4"/>
        <v>1.9264383171669177E-4</v>
      </c>
      <c r="Q50" s="2">
        <f t="shared" si="5"/>
        <v>36792.991000000002</v>
      </c>
    </row>
    <row r="51" spans="1:17" x14ac:dyDescent="0.2">
      <c r="A51" s="49" t="s">
        <v>139</v>
      </c>
      <c r="B51" s="52" t="s">
        <v>32</v>
      </c>
      <c r="C51" s="50">
        <v>51842.498</v>
      </c>
      <c r="D51" s="50" t="s">
        <v>57</v>
      </c>
      <c r="E51" s="33">
        <f t="shared" si="0"/>
        <v>-552.00029442353843</v>
      </c>
      <c r="F51">
        <f t="shared" si="1"/>
        <v>-552</v>
      </c>
      <c r="G51">
        <f t="shared" si="2"/>
        <v>-3.5119999665766954E-4</v>
      </c>
      <c r="I51">
        <f t="shared" si="3"/>
        <v>-3.5119999665766954E-4</v>
      </c>
      <c r="O51">
        <f t="shared" ca="1" si="4"/>
        <v>1.1782700513182968E-4</v>
      </c>
      <c r="Q51" s="2">
        <f t="shared" si="5"/>
        <v>36823.998</v>
      </c>
    </row>
    <row r="52" spans="1:17" x14ac:dyDescent="0.2">
      <c r="A52" s="49" t="s">
        <v>139</v>
      </c>
      <c r="B52" s="52" t="s">
        <v>32</v>
      </c>
      <c r="C52" s="50">
        <v>51854.434999999998</v>
      </c>
      <c r="D52" s="50" t="s">
        <v>57</v>
      </c>
      <c r="E52" s="33">
        <f t="shared" si="0"/>
        <v>-541.99307970544817</v>
      </c>
      <c r="F52">
        <f t="shared" si="1"/>
        <v>-542</v>
      </c>
      <c r="G52">
        <f t="shared" si="2"/>
        <v>8.2547999991220422E-3</v>
      </c>
      <c r="I52">
        <f t="shared" si="3"/>
        <v>8.2547999991220422E-3</v>
      </c>
      <c r="O52">
        <f t="shared" ca="1" si="4"/>
        <v>8.9051302599190427E-5</v>
      </c>
      <c r="Q52" s="2">
        <f t="shared" si="5"/>
        <v>36835.934999999998</v>
      </c>
    </row>
    <row r="53" spans="1:17" x14ac:dyDescent="0.2">
      <c r="A53" s="49" t="s">
        <v>139</v>
      </c>
      <c r="B53" s="52" t="s">
        <v>32</v>
      </c>
      <c r="C53" s="50">
        <v>51942.697999999997</v>
      </c>
      <c r="D53" s="50" t="s">
        <v>57</v>
      </c>
      <c r="E53" s="33">
        <f t="shared" si="0"/>
        <v>-467.99904496783046</v>
      </c>
      <c r="F53">
        <f t="shared" si="1"/>
        <v>-468</v>
      </c>
      <c r="G53">
        <f t="shared" si="2"/>
        <v>1.1392000014893711E-3</v>
      </c>
      <c r="I53">
        <f t="shared" si="3"/>
        <v>1.1392000014893711E-3</v>
      </c>
      <c r="O53">
        <f t="shared" ca="1" si="4"/>
        <v>-1.2388889614233997E-4</v>
      </c>
      <c r="Q53" s="2">
        <f t="shared" si="5"/>
        <v>36924.197999999997</v>
      </c>
    </row>
    <row r="54" spans="1:17" x14ac:dyDescent="0.2">
      <c r="A54" s="49" t="s">
        <v>147</v>
      </c>
      <c r="B54" s="52" t="s">
        <v>32</v>
      </c>
      <c r="C54" s="50">
        <v>52040.508000000002</v>
      </c>
      <c r="D54" s="50" t="s">
        <v>57</v>
      </c>
      <c r="E54" s="33">
        <f t="shared" si="0"/>
        <v>-386.00141812887381</v>
      </c>
      <c r="F54">
        <f t="shared" si="1"/>
        <v>-386</v>
      </c>
      <c r="G54">
        <f t="shared" si="2"/>
        <v>-1.6915999949560501E-3</v>
      </c>
      <c r="I54">
        <f t="shared" si="3"/>
        <v>-1.6915999949560501E-3</v>
      </c>
      <c r="O54">
        <f t="shared" ca="1" si="4"/>
        <v>-3.5984965690998212E-4</v>
      </c>
      <c r="Q54" s="2">
        <f t="shared" si="5"/>
        <v>37022.008000000002</v>
      </c>
    </row>
    <row r="55" spans="1:17" x14ac:dyDescent="0.2">
      <c r="A55" s="49" t="s">
        <v>150</v>
      </c>
      <c r="B55" s="52" t="s">
        <v>32</v>
      </c>
      <c r="C55" s="50">
        <v>52344.682000000001</v>
      </c>
      <c r="D55" s="50" t="s">
        <v>57</v>
      </c>
      <c r="E55" s="33">
        <f t="shared" si="0"/>
        <v>-131.00145753065826</v>
      </c>
      <c r="F55">
        <f t="shared" si="1"/>
        <v>-131</v>
      </c>
      <c r="G55">
        <f t="shared" si="2"/>
        <v>-1.7385999963153154E-3</v>
      </c>
      <c r="I55">
        <f t="shared" si="3"/>
        <v>-1.7385999963153154E-3</v>
      </c>
      <c r="O55">
        <f t="shared" ca="1" si="4"/>
        <v>-1.0936300714922832E-3</v>
      </c>
      <c r="Q55" s="2">
        <f t="shared" si="5"/>
        <v>37326.182000000001</v>
      </c>
    </row>
    <row r="56" spans="1:17" x14ac:dyDescent="0.2">
      <c r="A56" s="49" t="s">
        <v>153</v>
      </c>
      <c r="B56" s="52" t="s">
        <v>32</v>
      </c>
      <c r="C56" s="50">
        <v>52411.483999999997</v>
      </c>
      <c r="D56" s="50" t="s">
        <v>57</v>
      </c>
      <c r="E56" s="33">
        <f t="shared" si="0"/>
        <v>-74.998947888542105</v>
      </c>
      <c r="F56">
        <f t="shared" si="1"/>
        <v>-75</v>
      </c>
      <c r="G56">
        <f t="shared" si="2"/>
        <v>1.255000002856832E-3</v>
      </c>
      <c r="I56">
        <f t="shared" si="3"/>
        <v>1.255000002856832E-3</v>
      </c>
      <c r="O56">
        <f t="shared" ca="1" si="4"/>
        <v>-1.254774005675063E-3</v>
      </c>
      <c r="Q56" s="2">
        <f t="shared" si="5"/>
        <v>37392.983999999997</v>
      </c>
    </row>
    <row r="57" spans="1:17" x14ac:dyDescent="0.2">
      <c r="A57" s="49" t="s">
        <v>153</v>
      </c>
      <c r="B57" s="52" t="s">
        <v>32</v>
      </c>
      <c r="C57" s="50">
        <v>52411.485000000001</v>
      </c>
      <c r="D57" s="50" t="s">
        <v>57</v>
      </c>
      <c r="E57" s="33">
        <f t="shared" si="0"/>
        <v>-74.998109552715974</v>
      </c>
      <c r="F57">
        <f t="shared" si="1"/>
        <v>-75</v>
      </c>
      <c r="G57">
        <f t="shared" si="2"/>
        <v>2.2550000066985376E-3</v>
      </c>
      <c r="I57">
        <f t="shared" si="3"/>
        <v>2.2550000066985376E-3</v>
      </c>
      <c r="O57">
        <f t="shared" ca="1" si="4"/>
        <v>-1.254774005675063E-3</v>
      </c>
      <c r="Q57" s="2">
        <f t="shared" si="5"/>
        <v>37392.985000000001</v>
      </c>
    </row>
    <row r="58" spans="1:17" x14ac:dyDescent="0.2">
      <c r="A58" s="29" t="s">
        <v>33</v>
      </c>
      <c r="B58" s="28" t="s">
        <v>32</v>
      </c>
      <c r="C58" s="29">
        <v>52500.945699999997</v>
      </c>
      <c r="D58" s="27"/>
      <c r="E58">
        <f t="shared" si="0"/>
        <v>0</v>
      </c>
      <c r="F58">
        <f t="shared" si="1"/>
        <v>0</v>
      </c>
      <c r="G58">
        <f t="shared" si="2"/>
        <v>0</v>
      </c>
      <c r="H58">
        <f>+G58</f>
        <v>0</v>
      </c>
      <c r="O58">
        <f t="shared" ca="1" si="4"/>
        <v>-1.4705917746698576E-3</v>
      </c>
      <c r="Q58" s="2">
        <f t="shared" si="5"/>
        <v>37482.445699999997</v>
      </c>
    </row>
    <row r="59" spans="1:17" x14ac:dyDescent="0.2">
      <c r="A59" s="29" t="s">
        <v>37</v>
      </c>
      <c r="B59" s="28" t="s">
        <v>32</v>
      </c>
      <c r="C59" s="29">
        <v>52708.502999999997</v>
      </c>
      <c r="D59" s="29">
        <v>2E-3</v>
      </c>
      <c r="E59" s="33">
        <f t="shared" si="0"/>
        <v>174.0027198967442</v>
      </c>
      <c r="F59">
        <f t="shared" si="1"/>
        <v>174</v>
      </c>
      <c r="G59">
        <f t="shared" si="2"/>
        <v>3.2444000025861897E-3</v>
      </c>
      <c r="K59">
        <f>+G59</f>
        <v>3.2444000025861897E-3</v>
      </c>
      <c r="O59">
        <f t="shared" ca="1" si="4"/>
        <v>-1.9712889987377807E-3</v>
      </c>
      <c r="Q59" s="2">
        <f t="shared" si="5"/>
        <v>37690.002999999997</v>
      </c>
    </row>
    <row r="60" spans="1:17" x14ac:dyDescent="0.2">
      <c r="A60" s="32" t="s">
        <v>38</v>
      </c>
      <c r="B60" s="30" t="s">
        <v>32</v>
      </c>
      <c r="C60" s="32">
        <v>52850.451999999997</v>
      </c>
      <c r="D60" s="32">
        <v>3.0000000000000001E-3</v>
      </c>
      <c r="E60" s="33">
        <f t="shared" si="0"/>
        <v>293.0036516231782</v>
      </c>
      <c r="F60">
        <f t="shared" si="1"/>
        <v>293</v>
      </c>
      <c r="G60">
        <f t="shared" si="2"/>
        <v>4.3558000033954158E-3</v>
      </c>
      <c r="K60">
        <f>+G60</f>
        <v>4.3558000033954158E-3</v>
      </c>
      <c r="O60">
        <f t="shared" ca="1" si="4"/>
        <v>-2.3137198588761882E-3</v>
      </c>
      <c r="Q60" s="2">
        <f t="shared" si="5"/>
        <v>37831.951999999997</v>
      </c>
    </row>
    <row r="61" spans="1:17" x14ac:dyDescent="0.2">
      <c r="A61" s="32" t="s">
        <v>45</v>
      </c>
      <c r="B61" s="30" t="s">
        <v>32</v>
      </c>
      <c r="C61" s="32">
        <v>53215.457000000002</v>
      </c>
      <c r="D61" s="32">
        <v>2E-3</v>
      </c>
      <c r="E61" s="33">
        <f t="shared" si="0"/>
        <v>599.0004186649146</v>
      </c>
      <c r="F61">
        <f t="shared" si="1"/>
        <v>599</v>
      </c>
      <c r="G61">
        <f t="shared" si="2"/>
        <v>4.994000046281144E-4</v>
      </c>
      <c r="I61">
        <f>+G61</f>
        <v>4.994000046281144E-4</v>
      </c>
      <c r="O61">
        <f t="shared" ca="1" si="4"/>
        <v>-3.1942563563749494E-3</v>
      </c>
      <c r="Q61" s="2">
        <f t="shared" si="5"/>
        <v>38196.957000000002</v>
      </c>
    </row>
    <row r="62" spans="1:17" x14ac:dyDescent="0.2">
      <c r="A62" s="29" t="s">
        <v>39</v>
      </c>
      <c r="B62" s="28" t="s">
        <v>32</v>
      </c>
      <c r="C62" s="29">
        <v>53463.5651</v>
      </c>
      <c r="D62" s="29">
        <v>5.0000000000000001E-4</v>
      </c>
      <c r="E62" s="33">
        <f t="shared" si="0"/>
        <v>806.99832684936734</v>
      </c>
      <c r="F62">
        <f t="shared" si="1"/>
        <v>807</v>
      </c>
      <c r="G62">
        <f t="shared" si="2"/>
        <v>-1.9957999975304119E-3</v>
      </c>
      <c r="K62">
        <f>+G62</f>
        <v>-1.9957999975304119E-3</v>
      </c>
      <c r="O62">
        <f t="shared" ca="1" si="4"/>
        <v>-3.7927909690538462E-3</v>
      </c>
      <c r="Q62" s="2">
        <f t="shared" si="5"/>
        <v>38445.0651</v>
      </c>
    </row>
    <row r="63" spans="1:17" x14ac:dyDescent="0.2">
      <c r="A63" s="32" t="s">
        <v>45</v>
      </c>
      <c r="B63" s="30" t="s">
        <v>32</v>
      </c>
      <c r="C63" s="32">
        <v>53592.385999999999</v>
      </c>
      <c r="D63" s="32">
        <v>3.0000000000000001E-3</v>
      </c>
      <c r="E63" s="33">
        <f t="shared" si="0"/>
        <v>914.99350205903829</v>
      </c>
      <c r="F63">
        <f t="shared" si="1"/>
        <v>915</v>
      </c>
      <c r="G63">
        <f t="shared" si="2"/>
        <v>-7.750999997369945E-3</v>
      </c>
      <c r="I63">
        <f>+G63</f>
        <v>-7.750999997369945E-3</v>
      </c>
      <c r="O63">
        <f t="shared" ca="1" si="4"/>
        <v>-4.10356855640635E-3</v>
      </c>
      <c r="Q63" s="2">
        <f t="shared" si="5"/>
        <v>38573.885999999999</v>
      </c>
    </row>
    <row r="64" spans="1:17" x14ac:dyDescent="0.2">
      <c r="A64" s="29" t="s">
        <v>40</v>
      </c>
      <c r="B64" s="31"/>
      <c r="C64" s="29">
        <v>54202.530100000004</v>
      </c>
      <c r="D64" s="29">
        <v>5.0000000000000001E-4</v>
      </c>
      <c r="E64" s="33">
        <f t="shared" si="0"/>
        <v>1426.4991582270061</v>
      </c>
      <c r="F64">
        <f t="shared" si="1"/>
        <v>1426.5</v>
      </c>
      <c r="G64">
        <f t="shared" si="2"/>
        <v>-1.0040999914053828E-3</v>
      </c>
      <c r="J64">
        <f>+G64</f>
        <v>-1.0040999914053828E-3</v>
      </c>
      <c r="O64">
        <f t="shared" ca="1" si="4"/>
        <v>-5.5754457409508493E-3</v>
      </c>
      <c r="Q64" s="2">
        <f t="shared" si="5"/>
        <v>39184.030100000004</v>
      </c>
    </row>
    <row r="65" spans="1:21" x14ac:dyDescent="0.2">
      <c r="A65" s="29" t="s">
        <v>41</v>
      </c>
      <c r="B65" s="28" t="s">
        <v>32</v>
      </c>
      <c r="C65" s="29">
        <v>54601.533600000002</v>
      </c>
      <c r="D65" s="29">
        <v>1E-4</v>
      </c>
      <c r="E65" s="33">
        <f t="shared" si="0"/>
        <v>1760.9980857439868</v>
      </c>
      <c r="F65">
        <f t="shared" si="1"/>
        <v>1761</v>
      </c>
      <c r="G65">
        <f t="shared" si="2"/>
        <v>-2.2833999973954633E-3</v>
      </c>
      <c r="J65">
        <f>+G65</f>
        <v>-2.2833999973954633E-3</v>
      </c>
      <c r="O65">
        <f t="shared" ca="1" si="4"/>
        <v>-6.5379929906676324E-3</v>
      </c>
      <c r="Q65" s="2">
        <f t="shared" si="5"/>
        <v>39583.033600000002</v>
      </c>
    </row>
    <row r="66" spans="1:21" x14ac:dyDescent="0.2">
      <c r="A66" s="49" t="s">
        <v>193</v>
      </c>
      <c r="B66" s="52" t="s">
        <v>32</v>
      </c>
      <c r="C66" s="50">
        <v>54972.506300000001</v>
      </c>
      <c r="D66" s="50" t="s">
        <v>57</v>
      </c>
      <c r="E66" s="33">
        <f t="shared" si="0"/>
        <v>2071.9977894761059</v>
      </c>
      <c r="F66">
        <f t="shared" si="1"/>
        <v>2072</v>
      </c>
      <c r="G66">
        <f t="shared" si="2"/>
        <v>-2.636799996253103E-3</v>
      </c>
      <c r="I66">
        <f>+G66</f>
        <v>-2.636799996253103E-3</v>
      </c>
      <c r="O66">
        <f t="shared" ca="1" si="4"/>
        <v>-7.4329173394327135E-3</v>
      </c>
      <c r="Q66" s="2">
        <f t="shared" si="5"/>
        <v>39954.006300000001</v>
      </c>
    </row>
    <row r="67" spans="1:21" x14ac:dyDescent="0.2">
      <c r="A67" s="32" t="s">
        <v>44</v>
      </c>
      <c r="B67" s="30" t="s">
        <v>32</v>
      </c>
      <c r="C67" s="32">
        <v>55689.399400000002</v>
      </c>
      <c r="D67" s="32">
        <v>1.1000000000000001E-3</v>
      </c>
      <c r="E67" s="33">
        <f t="shared" si="0"/>
        <v>2672.9949564040267</v>
      </c>
      <c r="F67">
        <f t="shared" si="1"/>
        <v>2673</v>
      </c>
      <c r="G67">
        <f t="shared" si="2"/>
        <v>-6.0161999936099164E-3</v>
      </c>
      <c r="J67">
        <f>+G67</f>
        <v>-6.0161999936099164E-3</v>
      </c>
      <c r="O67">
        <f t="shared" ca="1" si="4"/>
        <v>-9.1623370616443333E-3</v>
      </c>
      <c r="Q67" s="2">
        <f t="shared" si="5"/>
        <v>40670.899400000002</v>
      </c>
    </row>
    <row r="68" spans="1:21" x14ac:dyDescent="0.2">
      <c r="A68" s="34" t="s">
        <v>46</v>
      </c>
      <c r="B68" s="35" t="s">
        <v>32</v>
      </c>
      <c r="C68" s="34">
        <v>56871.4804</v>
      </c>
      <c r="D68" s="34">
        <v>2.8999999999999998E-3</v>
      </c>
      <c r="E68" s="33">
        <f t="shared" si="0"/>
        <v>3663.9758042868166</v>
      </c>
      <c r="F68">
        <f t="shared" si="1"/>
        <v>3664</v>
      </c>
      <c r="G68">
        <f t="shared" si="2"/>
        <v>-2.8861599996162113E-2</v>
      </c>
      <c r="O68">
        <f t="shared" ca="1" si="4"/>
        <v>-1.2014009182628883E-2</v>
      </c>
      <c r="Q68" s="2">
        <f t="shared" si="5"/>
        <v>41852.9804</v>
      </c>
      <c r="U68">
        <f>+G68</f>
        <v>-2.8861599996162113E-2</v>
      </c>
    </row>
    <row r="69" spans="1:21" x14ac:dyDescent="0.2">
      <c r="C69" s="10"/>
      <c r="D69" s="10"/>
    </row>
    <row r="70" spans="1:21" x14ac:dyDescent="0.2">
      <c r="C70" s="10"/>
      <c r="D70" s="10"/>
    </row>
    <row r="71" spans="1:21" x14ac:dyDescent="0.2">
      <c r="C71" s="10"/>
      <c r="D71" s="10"/>
    </row>
    <row r="72" spans="1:21" x14ac:dyDescent="0.2">
      <c r="C72" s="10"/>
      <c r="D72" s="10"/>
    </row>
    <row r="73" spans="1:21" x14ac:dyDescent="0.2">
      <c r="C73" s="10"/>
      <c r="D73" s="10"/>
    </row>
    <row r="74" spans="1:21" x14ac:dyDescent="0.2">
      <c r="C74" s="10"/>
      <c r="D74" s="10"/>
    </row>
    <row r="75" spans="1:21" x14ac:dyDescent="0.2">
      <c r="C75" s="10"/>
      <c r="D75" s="10"/>
    </row>
    <row r="76" spans="1:21" x14ac:dyDescent="0.2">
      <c r="C76" s="10"/>
      <c r="D76" s="10"/>
    </row>
    <row r="77" spans="1:21" x14ac:dyDescent="0.2">
      <c r="C77" s="10"/>
      <c r="D77" s="10"/>
    </row>
    <row r="78" spans="1:21" x14ac:dyDescent="0.2">
      <c r="C78" s="10"/>
      <c r="D78" s="10"/>
    </row>
    <row r="79" spans="1:21" x14ac:dyDescent="0.2">
      <c r="C79" s="10"/>
      <c r="D79" s="10"/>
    </row>
    <row r="80" spans="1:21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6"/>
  <sheetViews>
    <sheetView topLeftCell="A9" workbookViewId="0">
      <selection activeCell="A20" sqref="A20:D5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47</v>
      </c>
      <c r="I1" s="37" t="s">
        <v>48</v>
      </c>
      <c r="J1" s="38" t="s">
        <v>49</v>
      </c>
    </row>
    <row r="2" spans="1:16" x14ac:dyDescent="0.2">
      <c r="I2" s="39" t="s">
        <v>50</v>
      </c>
      <c r="J2" s="40" t="s">
        <v>51</v>
      </c>
    </row>
    <row r="3" spans="1:16" x14ac:dyDescent="0.2">
      <c r="A3" s="41" t="s">
        <v>52</v>
      </c>
      <c r="I3" s="39" t="s">
        <v>53</v>
      </c>
      <c r="J3" s="40" t="s">
        <v>54</v>
      </c>
    </row>
    <row r="4" spans="1:16" x14ac:dyDescent="0.2">
      <c r="I4" s="39" t="s">
        <v>55</v>
      </c>
      <c r="J4" s="40" t="s">
        <v>54</v>
      </c>
    </row>
    <row r="5" spans="1:16" ht="13.5" thickBot="1" x14ac:dyDescent="0.25">
      <c r="I5" s="42" t="s">
        <v>56</v>
      </c>
      <c r="J5" s="43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57" si="0">P11</f>
        <v> BBS 129 </v>
      </c>
      <c r="B11" s="3" t="str">
        <f t="shared" ref="B11:B57" si="1">IF(H11=INT(H11),"I","II")</f>
        <v>I</v>
      </c>
      <c r="C11" s="10">
        <f t="shared" ref="C11:C57" si="2">1*G11</f>
        <v>52708.502999999997</v>
      </c>
      <c r="D11" s="12" t="str">
        <f t="shared" ref="D11:D57" si="3">VLOOKUP(F11,I$1:J$5,2,FALSE)</f>
        <v>vis</v>
      </c>
      <c r="E11" s="44">
        <f>VLOOKUP(C11,Active!C$21:E$973,3,FALSE)</f>
        <v>174.0027198967442</v>
      </c>
      <c r="F11" s="3" t="s">
        <v>56</v>
      </c>
      <c r="G11" s="12" t="str">
        <f t="shared" ref="G11:G57" si="4">MID(I11,3,LEN(I11)-3)</f>
        <v>52708.503</v>
      </c>
      <c r="H11" s="10">
        <f t="shared" ref="H11:H57" si="5">1*K11</f>
        <v>174</v>
      </c>
      <c r="I11" s="45" t="s">
        <v>160</v>
      </c>
      <c r="J11" s="46" t="s">
        <v>161</v>
      </c>
      <c r="K11" s="45">
        <v>174</v>
      </c>
      <c r="L11" s="45" t="s">
        <v>162</v>
      </c>
      <c r="M11" s="46" t="s">
        <v>62</v>
      </c>
      <c r="N11" s="46"/>
      <c r="O11" s="47" t="s">
        <v>63</v>
      </c>
      <c r="P11" s="47" t="s">
        <v>163</v>
      </c>
    </row>
    <row r="12" spans="1:16" ht="12.75" customHeight="1" thickBot="1" x14ac:dyDescent="0.25">
      <c r="A12" s="10" t="str">
        <f t="shared" si="0"/>
        <v> BBS 130 </v>
      </c>
      <c r="B12" s="3" t="str">
        <f t="shared" si="1"/>
        <v>I</v>
      </c>
      <c r="C12" s="10">
        <f t="shared" si="2"/>
        <v>52850.451999999997</v>
      </c>
      <c r="D12" s="12" t="str">
        <f t="shared" si="3"/>
        <v>vis</v>
      </c>
      <c r="E12" s="44">
        <f>VLOOKUP(C12,Active!C$21:E$973,3,FALSE)</f>
        <v>293.0036516231782</v>
      </c>
      <c r="F12" s="3" t="s">
        <v>56</v>
      </c>
      <c r="G12" s="12" t="str">
        <f t="shared" si="4"/>
        <v>52850.452</v>
      </c>
      <c r="H12" s="10">
        <f t="shared" si="5"/>
        <v>293</v>
      </c>
      <c r="I12" s="45" t="s">
        <v>164</v>
      </c>
      <c r="J12" s="46" t="s">
        <v>165</v>
      </c>
      <c r="K12" s="45">
        <v>293</v>
      </c>
      <c r="L12" s="45" t="s">
        <v>136</v>
      </c>
      <c r="M12" s="46" t="s">
        <v>62</v>
      </c>
      <c r="N12" s="46"/>
      <c r="O12" s="47" t="s">
        <v>63</v>
      </c>
      <c r="P12" s="47" t="s">
        <v>166</v>
      </c>
    </row>
    <row r="13" spans="1:16" ht="12.75" customHeight="1" thickBot="1" x14ac:dyDescent="0.25">
      <c r="A13" s="10" t="str">
        <f t="shared" si="0"/>
        <v>OEJV 0003 </v>
      </c>
      <c r="B13" s="3" t="str">
        <f t="shared" si="1"/>
        <v>I</v>
      </c>
      <c r="C13" s="10">
        <f t="shared" si="2"/>
        <v>53215.457000000002</v>
      </c>
      <c r="D13" s="12" t="str">
        <f t="shared" si="3"/>
        <v>vis</v>
      </c>
      <c r="E13" s="44">
        <f>VLOOKUP(C13,Active!C$21:E$973,3,FALSE)</f>
        <v>599.0004186649146</v>
      </c>
      <c r="F13" s="3" t="s">
        <v>56</v>
      </c>
      <c r="G13" s="12" t="str">
        <f t="shared" si="4"/>
        <v>53215.457</v>
      </c>
      <c r="H13" s="10">
        <f t="shared" si="5"/>
        <v>599</v>
      </c>
      <c r="I13" s="45" t="s">
        <v>167</v>
      </c>
      <c r="J13" s="46" t="s">
        <v>168</v>
      </c>
      <c r="K13" s="45">
        <v>599</v>
      </c>
      <c r="L13" s="45" t="s">
        <v>169</v>
      </c>
      <c r="M13" s="46" t="s">
        <v>62</v>
      </c>
      <c r="N13" s="46"/>
      <c r="O13" s="47" t="s">
        <v>63</v>
      </c>
      <c r="P13" s="48" t="s">
        <v>170</v>
      </c>
    </row>
    <row r="14" spans="1:16" ht="12.75" customHeight="1" thickBot="1" x14ac:dyDescent="0.25">
      <c r="A14" s="10" t="str">
        <f t="shared" si="0"/>
        <v>IBVS 5653 </v>
      </c>
      <c r="B14" s="3" t="str">
        <f t="shared" si="1"/>
        <v>I</v>
      </c>
      <c r="C14" s="10">
        <f t="shared" si="2"/>
        <v>53463.5651</v>
      </c>
      <c r="D14" s="12" t="str">
        <f t="shared" si="3"/>
        <v>vis</v>
      </c>
      <c r="E14" s="44">
        <f>VLOOKUP(C14,Active!C$21:E$973,3,FALSE)</f>
        <v>806.99832684936734</v>
      </c>
      <c r="F14" s="3" t="s">
        <v>56</v>
      </c>
      <c r="G14" s="12" t="str">
        <f t="shared" si="4"/>
        <v>53463.5651</v>
      </c>
      <c r="H14" s="10">
        <f t="shared" si="5"/>
        <v>807</v>
      </c>
      <c r="I14" s="45" t="s">
        <v>171</v>
      </c>
      <c r="J14" s="46" t="s">
        <v>172</v>
      </c>
      <c r="K14" s="45">
        <v>807</v>
      </c>
      <c r="L14" s="45" t="s">
        <v>173</v>
      </c>
      <c r="M14" s="46" t="s">
        <v>157</v>
      </c>
      <c r="N14" s="46" t="s">
        <v>158</v>
      </c>
      <c r="O14" s="47" t="s">
        <v>159</v>
      </c>
      <c r="P14" s="48" t="s">
        <v>174</v>
      </c>
    </row>
    <row r="15" spans="1:16" ht="12.75" customHeight="1" thickBot="1" x14ac:dyDescent="0.25">
      <c r="A15" s="10" t="str">
        <f t="shared" si="0"/>
        <v>OEJV 0003 </v>
      </c>
      <c r="B15" s="3" t="str">
        <f t="shared" si="1"/>
        <v>I</v>
      </c>
      <c r="C15" s="10">
        <f t="shared" si="2"/>
        <v>53592.385999999999</v>
      </c>
      <c r="D15" s="12" t="str">
        <f t="shared" si="3"/>
        <v>vis</v>
      </c>
      <c r="E15" s="44">
        <f>VLOOKUP(C15,Active!C$21:E$973,3,FALSE)</f>
        <v>914.99350205903829</v>
      </c>
      <c r="F15" s="3" t="s">
        <v>56</v>
      </c>
      <c r="G15" s="12" t="str">
        <f t="shared" si="4"/>
        <v>53592.386</v>
      </c>
      <c r="H15" s="10">
        <f t="shared" si="5"/>
        <v>915</v>
      </c>
      <c r="I15" s="45" t="s">
        <v>175</v>
      </c>
      <c r="J15" s="46" t="s">
        <v>176</v>
      </c>
      <c r="K15" s="45">
        <v>915</v>
      </c>
      <c r="L15" s="45" t="s">
        <v>101</v>
      </c>
      <c r="M15" s="46" t="s">
        <v>62</v>
      </c>
      <c r="N15" s="46"/>
      <c r="O15" s="47" t="s">
        <v>63</v>
      </c>
      <c r="P15" s="48" t="s">
        <v>170</v>
      </c>
    </row>
    <row r="16" spans="1:16" ht="12.75" customHeight="1" thickBot="1" x14ac:dyDescent="0.25">
      <c r="A16" s="10" t="str">
        <f t="shared" si="0"/>
        <v>BAVM 186 </v>
      </c>
      <c r="B16" s="3" t="str">
        <f t="shared" si="1"/>
        <v>II</v>
      </c>
      <c r="C16" s="10">
        <f t="shared" si="2"/>
        <v>54202.530100000004</v>
      </c>
      <c r="D16" s="12" t="str">
        <f t="shared" si="3"/>
        <v>vis</v>
      </c>
      <c r="E16" s="44">
        <f>VLOOKUP(C16,Active!C$21:E$973,3,FALSE)</f>
        <v>1426.4991582270061</v>
      </c>
      <c r="F16" s="3" t="s">
        <v>56</v>
      </c>
      <c r="G16" s="12" t="str">
        <f t="shared" si="4"/>
        <v>54202.5301</v>
      </c>
      <c r="H16" s="10">
        <f t="shared" si="5"/>
        <v>1426.5</v>
      </c>
      <c r="I16" s="45" t="s">
        <v>177</v>
      </c>
      <c r="J16" s="46" t="s">
        <v>178</v>
      </c>
      <c r="K16" s="45">
        <v>1426.5</v>
      </c>
      <c r="L16" s="45" t="s">
        <v>179</v>
      </c>
      <c r="M16" s="46" t="s">
        <v>180</v>
      </c>
      <c r="N16" s="46" t="s">
        <v>181</v>
      </c>
      <c r="O16" s="47" t="s">
        <v>182</v>
      </c>
      <c r="P16" s="48" t="s">
        <v>183</v>
      </c>
    </row>
    <row r="17" spans="1:16" ht="12.75" customHeight="1" thickBot="1" x14ac:dyDescent="0.25">
      <c r="A17" s="10" t="str">
        <f t="shared" si="0"/>
        <v>BAVM 201 </v>
      </c>
      <c r="B17" s="3" t="str">
        <f t="shared" si="1"/>
        <v>I</v>
      </c>
      <c r="C17" s="10">
        <f t="shared" si="2"/>
        <v>54601.533600000002</v>
      </c>
      <c r="D17" s="12" t="str">
        <f t="shared" si="3"/>
        <v>vis</v>
      </c>
      <c r="E17" s="44">
        <f>VLOOKUP(C17,Active!C$21:E$973,3,FALSE)</f>
        <v>1760.9980857439868</v>
      </c>
      <c r="F17" s="3" t="s">
        <v>56</v>
      </c>
      <c r="G17" s="12" t="str">
        <f t="shared" si="4"/>
        <v>54601.5336</v>
      </c>
      <c r="H17" s="10">
        <f t="shared" si="5"/>
        <v>1761</v>
      </c>
      <c r="I17" s="45" t="s">
        <v>184</v>
      </c>
      <c r="J17" s="46" t="s">
        <v>185</v>
      </c>
      <c r="K17" s="45" t="s">
        <v>186</v>
      </c>
      <c r="L17" s="45" t="s">
        <v>187</v>
      </c>
      <c r="M17" s="46" t="s">
        <v>180</v>
      </c>
      <c r="N17" s="46" t="s">
        <v>181</v>
      </c>
      <c r="O17" s="47" t="s">
        <v>182</v>
      </c>
      <c r="P17" s="48" t="s">
        <v>188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</v>
      </c>
      <c r="C18" s="10">
        <f t="shared" si="2"/>
        <v>55689.399400000002</v>
      </c>
      <c r="D18" s="12" t="str">
        <f t="shared" si="3"/>
        <v>vis</v>
      </c>
      <c r="E18" s="44">
        <f>VLOOKUP(C18,Active!C$21:E$973,3,FALSE)</f>
        <v>2672.9949564040267</v>
      </c>
      <c r="F18" s="3" t="s">
        <v>56</v>
      </c>
      <c r="G18" s="12" t="str">
        <f t="shared" si="4"/>
        <v>55689.3994</v>
      </c>
      <c r="H18" s="10">
        <f t="shared" si="5"/>
        <v>2673</v>
      </c>
      <c r="I18" s="45" t="s">
        <v>194</v>
      </c>
      <c r="J18" s="46" t="s">
        <v>195</v>
      </c>
      <c r="K18" s="45" t="s">
        <v>196</v>
      </c>
      <c r="L18" s="45" t="s">
        <v>197</v>
      </c>
      <c r="M18" s="46" t="s">
        <v>180</v>
      </c>
      <c r="N18" s="46" t="s">
        <v>181</v>
      </c>
      <c r="O18" s="47" t="s">
        <v>182</v>
      </c>
      <c r="P18" s="48" t="s">
        <v>198</v>
      </c>
    </row>
    <row r="19" spans="1:16" ht="12.75" customHeight="1" thickBot="1" x14ac:dyDescent="0.25">
      <c r="A19" s="10" t="str">
        <f t="shared" si="0"/>
        <v>BAVM 238 </v>
      </c>
      <c r="B19" s="3" t="str">
        <f t="shared" si="1"/>
        <v>I</v>
      </c>
      <c r="C19" s="10">
        <f t="shared" si="2"/>
        <v>56871.4804</v>
      </c>
      <c r="D19" s="12" t="str">
        <f t="shared" si="3"/>
        <v>vis</v>
      </c>
      <c r="E19" s="44">
        <f>VLOOKUP(C19,Active!C$21:E$973,3,FALSE)</f>
        <v>3663.9758042868166</v>
      </c>
      <c r="F19" s="3" t="s">
        <v>56</v>
      </c>
      <c r="G19" s="12" t="str">
        <f t="shared" si="4"/>
        <v>56871.4804</v>
      </c>
      <c r="H19" s="10">
        <f t="shared" si="5"/>
        <v>3664</v>
      </c>
      <c r="I19" s="45" t="s">
        <v>199</v>
      </c>
      <c r="J19" s="46" t="s">
        <v>200</v>
      </c>
      <c r="K19" s="45" t="s">
        <v>201</v>
      </c>
      <c r="L19" s="45" t="s">
        <v>202</v>
      </c>
      <c r="M19" s="46" t="s">
        <v>180</v>
      </c>
      <c r="N19" s="46" t="s">
        <v>181</v>
      </c>
      <c r="O19" s="47" t="s">
        <v>182</v>
      </c>
      <c r="P19" s="48" t="s">
        <v>203</v>
      </c>
    </row>
    <row r="20" spans="1:16" ht="12.75" customHeight="1" thickBot="1" x14ac:dyDescent="0.25">
      <c r="A20" s="10" t="str">
        <f t="shared" si="0"/>
        <v> BBS 120 </v>
      </c>
      <c r="B20" s="3" t="str">
        <f t="shared" si="1"/>
        <v>I</v>
      </c>
      <c r="C20" s="10">
        <f t="shared" si="2"/>
        <v>51199.56</v>
      </c>
      <c r="D20" s="12" t="str">
        <f t="shared" si="3"/>
        <v>vis</v>
      </c>
      <c r="E20" s="44">
        <f>VLOOKUP(C20,Active!C$21:E$973,3,FALSE)</f>
        <v>-1090.998251734474</v>
      </c>
      <c r="F20" s="3" t="s">
        <v>56</v>
      </c>
      <c r="G20" s="12" t="str">
        <f t="shared" si="4"/>
        <v>51199.56</v>
      </c>
      <c r="H20" s="10">
        <f t="shared" si="5"/>
        <v>-1091</v>
      </c>
      <c r="I20" s="45" t="s">
        <v>59</v>
      </c>
      <c r="J20" s="46" t="s">
        <v>60</v>
      </c>
      <c r="K20" s="45">
        <v>-1091</v>
      </c>
      <c r="L20" s="45" t="s">
        <v>61</v>
      </c>
      <c r="M20" s="46" t="s">
        <v>62</v>
      </c>
      <c r="N20" s="46"/>
      <c r="O20" s="47" t="s">
        <v>63</v>
      </c>
      <c r="P20" s="47" t="s">
        <v>64</v>
      </c>
    </row>
    <row r="21" spans="1:16" ht="12.75" customHeight="1" thickBot="1" x14ac:dyDescent="0.25">
      <c r="A21" s="10" t="str">
        <f t="shared" si="0"/>
        <v> BBS 120 </v>
      </c>
      <c r="B21" s="3" t="str">
        <f t="shared" si="1"/>
        <v>I</v>
      </c>
      <c r="C21" s="10">
        <f t="shared" si="2"/>
        <v>51254.43</v>
      </c>
      <c r="D21" s="12" t="str">
        <f t="shared" si="3"/>
        <v>vis</v>
      </c>
      <c r="E21" s="44">
        <f>VLOOKUP(C21,Active!C$21:E$973,3,FALSE)</f>
        <v>-1044.9987651313297</v>
      </c>
      <c r="F21" s="3" t="s">
        <v>56</v>
      </c>
      <c r="G21" s="12" t="str">
        <f t="shared" si="4"/>
        <v>51254.430</v>
      </c>
      <c r="H21" s="10">
        <f t="shared" si="5"/>
        <v>-1045</v>
      </c>
      <c r="I21" s="45" t="s">
        <v>65</v>
      </c>
      <c r="J21" s="46" t="s">
        <v>66</v>
      </c>
      <c r="K21" s="45">
        <v>-1045</v>
      </c>
      <c r="L21" s="45" t="s">
        <v>58</v>
      </c>
      <c r="M21" s="46" t="s">
        <v>62</v>
      </c>
      <c r="N21" s="46"/>
      <c r="O21" s="47" t="s">
        <v>63</v>
      </c>
      <c r="P21" s="47" t="s">
        <v>64</v>
      </c>
    </row>
    <row r="22" spans="1:16" ht="12.75" customHeight="1" thickBot="1" x14ac:dyDescent="0.25">
      <c r="A22" s="10" t="str">
        <f t="shared" si="0"/>
        <v> BBS 120 </v>
      </c>
      <c r="B22" s="3" t="str">
        <f t="shared" si="1"/>
        <v>I</v>
      </c>
      <c r="C22" s="10">
        <f t="shared" si="2"/>
        <v>51255.625</v>
      </c>
      <c r="D22" s="12" t="str">
        <f t="shared" si="3"/>
        <v>vis</v>
      </c>
      <c r="E22" s="44">
        <f>VLOOKUP(C22,Active!C$21:E$973,3,FALSE)</f>
        <v>-1043.9969538229509</v>
      </c>
      <c r="F22" s="3" t="s">
        <v>56</v>
      </c>
      <c r="G22" s="12" t="str">
        <f t="shared" si="4"/>
        <v>51255.625</v>
      </c>
      <c r="H22" s="10">
        <f t="shared" si="5"/>
        <v>-1044</v>
      </c>
      <c r="I22" s="45" t="s">
        <v>67</v>
      </c>
      <c r="J22" s="46" t="s">
        <v>68</v>
      </c>
      <c r="K22" s="45">
        <v>-1044</v>
      </c>
      <c r="L22" s="45" t="s">
        <v>69</v>
      </c>
      <c r="M22" s="46" t="s">
        <v>62</v>
      </c>
      <c r="N22" s="46"/>
      <c r="O22" s="47" t="s">
        <v>63</v>
      </c>
      <c r="P22" s="47" t="s">
        <v>64</v>
      </c>
    </row>
    <row r="23" spans="1:16" ht="12.75" customHeight="1" thickBot="1" x14ac:dyDescent="0.25">
      <c r="A23" s="10" t="str">
        <f t="shared" si="0"/>
        <v> BBS 120 </v>
      </c>
      <c r="B23" s="3" t="str">
        <f t="shared" si="1"/>
        <v>I</v>
      </c>
      <c r="C23" s="10">
        <f t="shared" si="2"/>
        <v>51273.514000000003</v>
      </c>
      <c r="D23" s="12" t="str">
        <f t="shared" si="3"/>
        <v>vis</v>
      </c>
      <c r="E23" s="44">
        <f>VLOOKUP(C23,Active!C$21:E$973,3,FALSE)</f>
        <v>-1028.9999642868886</v>
      </c>
      <c r="F23" s="3" t="s">
        <v>56</v>
      </c>
      <c r="G23" s="12" t="str">
        <f t="shared" si="4"/>
        <v>51273.514</v>
      </c>
      <c r="H23" s="10">
        <f t="shared" si="5"/>
        <v>-1029</v>
      </c>
      <c r="I23" s="45" t="s">
        <v>70</v>
      </c>
      <c r="J23" s="46" t="s">
        <v>71</v>
      </c>
      <c r="K23" s="45">
        <v>-1029</v>
      </c>
      <c r="L23" s="45" t="s">
        <v>72</v>
      </c>
      <c r="M23" s="46" t="s">
        <v>62</v>
      </c>
      <c r="N23" s="46"/>
      <c r="O23" s="47" t="s">
        <v>63</v>
      </c>
      <c r="P23" s="47" t="s">
        <v>64</v>
      </c>
    </row>
    <row r="24" spans="1:16" ht="12.75" customHeight="1" thickBot="1" x14ac:dyDescent="0.25">
      <c r="A24" s="10" t="str">
        <f t="shared" si="0"/>
        <v> BBS 120 </v>
      </c>
      <c r="B24" s="3" t="str">
        <f t="shared" si="1"/>
        <v>I</v>
      </c>
      <c r="C24" s="10">
        <f t="shared" si="2"/>
        <v>51280.67</v>
      </c>
      <c r="D24" s="12" t="str">
        <f t="shared" si="3"/>
        <v>vis</v>
      </c>
      <c r="E24" s="44">
        <f>VLOOKUP(C24,Active!C$21:E$973,3,FALSE)</f>
        <v>-1023.0008331381395</v>
      </c>
      <c r="F24" s="3" t="s">
        <v>56</v>
      </c>
      <c r="G24" s="12" t="str">
        <f t="shared" si="4"/>
        <v>51280.67</v>
      </c>
      <c r="H24" s="10">
        <f t="shared" si="5"/>
        <v>-1023</v>
      </c>
      <c r="I24" s="45" t="s">
        <v>73</v>
      </c>
      <c r="J24" s="46" t="s">
        <v>74</v>
      </c>
      <c r="K24" s="45">
        <v>-1023</v>
      </c>
      <c r="L24" s="45" t="s">
        <v>61</v>
      </c>
      <c r="M24" s="46" t="s">
        <v>62</v>
      </c>
      <c r="N24" s="46"/>
      <c r="O24" s="47" t="s">
        <v>63</v>
      </c>
      <c r="P24" s="47" t="s">
        <v>64</v>
      </c>
    </row>
    <row r="25" spans="1:16" ht="12.75" customHeight="1" thickBot="1" x14ac:dyDescent="0.25">
      <c r="A25" s="10" t="str">
        <f t="shared" si="0"/>
        <v> BBS 120 </v>
      </c>
      <c r="B25" s="3" t="str">
        <f t="shared" si="1"/>
        <v>I</v>
      </c>
      <c r="C25" s="10">
        <f t="shared" si="2"/>
        <v>51303.33</v>
      </c>
      <c r="D25" s="12" t="str">
        <f t="shared" si="3"/>
        <v>vis</v>
      </c>
      <c r="E25" s="44">
        <f>VLOOKUP(C25,Active!C$21:E$973,3,FALSE)</f>
        <v>-1004.0041433909669</v>
      </c>
      <c r="F25" s="3" t="s">
        <v>56</v>
      </c>
      <c r="G25" s="12" t="str">
        <f t="shared" si="4"/>
        <v>51303.33</v>
      </c>
      <c r="H25" s="10">
        <f t="shared" si="5"/>
        <v>-1004</v>
      </c>
      <c r="I25" s="45" t="s">
        <v>75</v>
      </c>
      <c r="J25" s="46" t="s">
        <v>76</v>
      </c>
      <c r="K25" s="45">
        <v>-1004</v>
      </c>
      <c r="L25" s="45" t="s">
        <v>77</v>
      </c>
      <c r="M25" s="46" t="s">
        <v>62</v>
      </c>
      <c r="N25" s="46"/>
      <c r="O25" s="47" t="s">
        <v>63</v>
      </c>
      <c r="P25" s="47" t="s">
        <v>64</v>
      </c>
    </row>
    <row r="26" spans="1:16" ht="12.75" customHeight="1" thickBot="1" x14ac:dyDescent="0.25">
      <c r="A26" s="10" t="str">
        <f t="shared" si="0"/>
        <v> BBS 120 </v>
      </c>
      <c r="B26" s="3" t="str">
        <f t="shared" si="1"/>
        <v>I</v>
      </c>
      <c r="C26" s="10">
        <f t="shared" si="2"/>
        <v>51316.457999999999</v>
      </c>
      <c r="D26" s="12" t="str">
        <f t="shared" si="3"/>
        <v>vis</v>
      </c>
      <c r="E26" s="44">
        <f>VLOOKUP(C26,Active!C$21:E$973,3,FALSE)</f>
        <v>-992.99847070779003</v>
      </c>
      <c r="F26" s="3" t="s">
        <v>56</v>
      </c>
      <c r="G26" s="12" t="str">
        <f t="shared" si="4"/>
        <v>51316.458</v>
      </c>
      <c r="H26" s="10">
        <f t="shared" si="5"/>
        <v>-993</v>
      </c>
      <c r="I26" s="45" t="s">
        <v>78</v>
      </c>
      <c r="J26" s="46" t="s">
        <v>79</v>
      </c>
      <c r="K26" s="45">
        <v>-993</v>
      </c>
      <c r="L26" s="45" t="s">
        <v>80</v>
      </c>
      <c r="M26" s="46" t="s">
        <v>62</v>
      </c>
      <c r="N26" s="46"/>
      <c r="O26" s="47" t="s">
        <v>63</v>
      </c>
      <c r="P26" s="47" t="s">
        <v>64</v>
      </c>
    </row>
    <row r="27" spans="1:16" ht="12.75" customHeight="1" thickBot="1" x14ac:dyDescent="0.25">
      <c r="A27" s="10" t="str">
        <f t="shared" si="0"/>
        <v> BBS 120 </v>
      </c>
      <c r="B27" s="3" t="str">
        <f t="shared" si="1"/>
        <v>I</v>
      </c>
      <c r="C27" s="10">
        <f t="shared" si="2"/>
        <v>51341.504999999997</v>
      </c>
      <c r="D27" s="12" t="str">
        <f t="shared" si="3"/>
        <v>vis</v>
      </c>
      <c r="E27" s="44">
        <f>VLOOKUP(C27,Active!C$21:E$973,3,FALSE)</f>
        <v>-972.00067335133224</v>
      </c>
      <c r="F27" s="3" t="s">
        <v>56</v>
      </c>
      <c r="G27" s="12" t="str">
        <f t="shared" si="4"/>
        <v>51341.505</v>
      </c>
      <c r="H27" s="10">
        <f t="shared" si="5"/>
        <v>-972</v>
      </c>
      <c r="I27" s="45" t="s">
        <v>81</v>
      </c>
      <c r="J27" s="46" t="s">
        <v>82</v>
      </c>
      <c r="K27" s="45">
        <v>-972</v>
      </c>
      <c r="L27" s="45" t="s">
        <v>83</v>
      </c>
      <c r="M27" s="46" t="s">
        <v>62</v>
      </c>
      <c r="N27" s="46"/>
      <c r="O27" s="47" t="s">
        <v>63</v>
      </c>
      <c r="P27" s="47" t="s">
        <v>64</v>
      </c>
    </row>
    <row r="28" spans="1:16" ht="12.75" customHeight="1" thickBot="1" x14ac:dyDescent="0.25">
      <c r="A28" s="10" t="str">
        <f t="shared" si="0"/>
        <v> BBS 120 </v>
      </c>
      <c r="B28" s="3" t="str">
        <f t="shared" si="1"/>
        <v>I</v>
      </c>
      <c r="C28" s="10">
        <f t="shared" si="2"/>
        <v>51347.47</v>
      </c>
      <c r="D28" s="12" t="str">
        <f t="shared" si="3"/>
        <v>vis</v>
      </c>
      <c r="E28" s="44">
        <f>VLOOKUP(C28,Active!C$21:E$973,3,FALSE)</f>
        <v>-967.0000001676633</v>
      </c>
      <c r="F28" s="3" t="s">
        <v>56</v>
      </c>
      <c r="G28" s="12" t="str">
        <f t="shared" si="4"/>
        <v>51347.470</v>
      </c>
      <c r="H28" s="10">
        <f t="shared" si="5"/>
        <v>-967</v>
      </c>
      <c r="I28" s="45" t="s">
        <v>84</v>
      </c>
      <c r="J28" s="46" t="s">
        <v>85</v>
      </c>
      <c r="K28" s="45">
        <v>-967</v>
      </c>
      <c r="L28" s="45" t="s">
        <v>72</v>
      </c>
      <c r="M28" s="46" t="s">
        <v>62</v>
      </c>
      <c r="N28" s="46"/>
      <c r="O28" s="47" t="s">
        <v>63</v>
      </c>
      <c r="P28" s="47" t="s">
        <v>64</v>
      </c>
    </row>
    <row r="29" spans="1:16" ht="12.75" customHeight="1" thickBot="1" x14ac:dyDescent="0.25">
      <c r="A29" s="10" t="str">
        <f t="shared" si="0"/>
        <v> BBS 121 </v>
      </c>
      <c r="B29" s="3" t="str">
        <f t="shared" si="1"/>
        <v>I</v>
      </c>
      <c r="C29" s="10">
        <f t="shared" si="2"/>
        <v>51421.419000000002</v>
      </c>
      <c r="D29" s="12" t="str">
        <f t="shared" si="3"/>
        <v>vis</v>
      </c>
      <c r="E29" s="44">
        <f>VLOOKUP(C29,Active!C$21:E$973,3,FALSE)</f>
        <v>-905.00590439919654</v>
      </c>
      <c r="F29" s="3" t="s">
        <v>56</v>
      </c>
      <c r="G29" s="12" t="str">
        <f t="shared" si="4"/>
        <v>51421.419</v>
      </c>
      <c r="H29" s="10">
        <f t="shared" si="5"/>
        <v>-905</v>
      </c>
      <c r="I29" s="45" t="s">
        <v>86</v>
      </c>
      <c r="J29" s="46" t="s">
        <v>87</v>
      </c>
      <c r="K29" s="45">
        <v>-905</v>
      </c>
      <c r="L29" s="45" t="s">
        <v>88</v>
      </c>
      <c r="M29" s="46" t="s">
        <v>62</v>
      </c>
      <c r="N29" s="46"/>
      <c r="O29" s="47" t="s">
        <v>63</v>
      </c>
      <c r="P29" s="47" t="s">
        <v>89</v>
      </c>
    </row>
    <row r="30" spans="1:16" ht="12.75" customHeight="1" thickBot="1" x14ac:dyDescent="0.25">
      <c r="A30" s="10" t="str">
        <f t="shared" si="0"/>
        <v> BBS 121 </v>
      </c>
      <c r="B30" s="3" t="str">
        <f t="shared" si="1"/>
        <v>I</v>
      </c>
      <c r="C30" s="10">
        <f t="shared" si="2"/>
        <v>51427.391000000003</v>
      </c>
      <c r="D30" s="12" t="str">
        <f t="shared" si="3"/>
        <v>vis</v>
      </c>
      <c r="E30" s="44">
        <f>VLOOKUP(C30,Active!C$21:E$973,3,FALSE)</f>
        <v>-899.99936286476895</v>
      </c>
      <c r="F30" s="3" t="s">
        <v>56</v>
      </c>
      <c r="G30" s="12" t="str">
        <f t="shared" si="4"/>
        <v>51427.391</v>
      </c>
      <c r="H30" s="10">
        <f t="shared" si="5"/>
        <v>-900</v>
      </c>
      <c r="I30" s="45" t="s">
        <v>90</v>
      </c>
      <c r="J30" s="46" t="s">
        <v>91</v>
      </c>
      <c r="K30" s="45">
        <v>-900</v>
      </c>
      <c r="L30" s="45" t="s">
        <v>58</v>
      </c>
      <c r="M30" s="46" t="s">
        <v>62</v>
      </c>
      <c r="N30" s="46"/>
      <c r="O30" s="47" t="s">
        <v>63</v>
      </c>
      <c r="P30" s="47" t="s">
        <v>89</v>
      </c>
    </row>
    <row r="31" spans="1:16" ht="12.75" customHeight="1" thickBot="1" x14ac:dyDescent="0.25">
      <c r="A31" s="10" t="str">
        <f t="shared" si="0"/>
        <v> BBS 121 </v>
      </c>
      <c r="B31" s="3" t="str">
        <f t="shared" si="1"/>
        <v>I</v>
      </c>
      <c r="C31" s="10">
        <f t="shared" si="2"/>
        <v>51433.351999999999</v>
      </c>
      <c r="D31" s="12" t="str">
        <f t="shared" si="3"/>
        <v>vis</v>
      </c>
      <c r="E31" s="44">
        <f>VLOOKUP(C31,Active!C$21:E$973,3,FALSE)</f>
        <v>-895.0020430243984</v>
      </c>
      <c r="F31" s="3" t="s">
        <v>56</v>
      </c>
      <c r="G31" s="12" t="str">
        <f t="shared" si="4"/>
        <v>51433.352</v>
      </c>
      <c r="H31" s="10">
        <f t="shared" si="5"/>
        <v>-895</v>
      </c>
      <c r="I31" s="45" t="s">
        <v>92</v>
      </c>
      <c r="J31" s="46" t="s">
        <v>93</v>
      </c>
      <c r="K31" s="45">
        <v>-895</v>
      </c>
      <c r="L31" s="45" t="s">
        <v>94</v>
      </c>
      <c r="M31" s="46" t="s">
        <v>62</v>
      </c>
      <c r="N31" s="46"/>
      <c r="O31" s="47" t="s">
        <v>63</v>
      </c>
      <c r="P31" s="47" t="s">
        <v>89</v>
      </c>
    </row>
    <row r="32" spans="1:16" ht="12.75" customHeight="1" thickBot="1" x14ac:dyDescent="0.25">
      <c r="A32" s="10" t="str">
        <f t="shared" si="0"/>
        <v> BBS 121 </v>
      </c>
      <c r="B32" s="3" t="str">
        <f t="shared" si="1"/>
        <v>I</v>
      </c>
      <c r="C32" s="10">
        <f t="shared" si="2"/>
        <v>51434.546000000002</v>
      </c>
      <c r="D32" s="12" t="str">
        <f t="shared" si="3"/>
        <v>vis</v>
      </c>
      <c r="E32" s="44">
        <f>VLOOKUP(C32,Active!C$21:E$973,3,FALSE)</f>
        <v>-894.00107005183975</v>
      </c>
      <c r="F32" s="3" t="s">
        <v>56</v>
      </c>
      <c r="G32" s="12" t="str">
        <f t="shared" si="4"/>
        <v>51434.546</v>
      </c>
      <c r="H32" s="10">
        <f t="shared" si="5"/>
        <v>-894</v>
      </c>
      <c r="I32" s="45" t="s">
        <v>95</v>
      </c>
      <c r="J32" s="46" t="s">
        <v>96</v>
      </c>
      <c r="K32" s="45">
        <v>-894</v>
      </c>
      <c r="L32" s="45" t="s">
        <v>83</v>
      </c>
      <c r="M32" s="46" t="s">
        <v>62</v>
      </c>
      <c r="N32" s="46"/>
      <c r="O32" s="47" t="s">
        <v>63</v>
      </c>
      <c r="P32" s="47" t="s">
        <v>89</v>
      </c>
    </row>
    <row r="33" spans="1:16" ht="12.75" customHeight="1" thickBot="1" x14ac:dyDescent="0.25">
      <c r="A33" s="10" t="str">
        <f t="shared" si="0"/>
        <v> BBS 121 </v>
      </c>
      <c r="B33" s="3" t="str">
        <f t="shared" si="1"/>
        <v>I</v>
      </c>
      <c r="C33" s="10">
        <f t="shared" si="2"/>
        <v>51440.512999999999</v>
      </c>
      <c r="D33" s="12" t="str">
        <f t="shared" si="3"/>
        <v>vis</v>
      </c>
      <c r="E33" s="44">
        <f>VLOOKUP(C33,Active!C$21:E$973,3,FALSE)</f>
        <v>-888.99872019653071</v>
      </c>
      <c r="F33" s="3" t="s">
        <v>56</v>
      </c>
      <c r="G33" s="12" t="str">
        <f t="shared" si="4"/>
        <v>51440.513</v>
      </c>
      <c r="H33" s="10">
        <f t="shared" si="5"/>
        <v>-889</v>
      </c>
      <c r="I33" s="45" t="s">
        <v>97</v>
      </c>
      <c r="J33" s="46" t="s">
        <v>98</v>
      </c>
      <c r="K33" s="45">
        <v>-889</v>
      </c>
      <c r="L33" s="45" t="s">
        <v>80</v>
      </c>
      <c r="M33" s="46" t="s">
        <v>62</v>
      </c>
      <c r="N33" s="46"/>
      <c r="O33" s="47" t="s">
        <v>63</v>
      </c>
      <c r="P33" s="47" t="s">
        <v>89</v>
      </c>
    </row>
    <row r="34" spans="1:16" ht="12.75" customHeight="1" thickBot="1" x14ac:dyDescent="0.25">
      <c r="A34" s="10" t="str">
        <f t="shared" si="0"/>
        <v> BBS 121 </v>
      </c>
      <c r="B34" s="3" t="str">
        <f t="shared" si="1"/>
        <v>I</v>
      </c>
      <c r="C34" s="10">
        <f t="shared" si="2"/>
        <v>51458.400999999998</v>
      </c>
      <c r="D34" s="12" t="str">
        <f t="shared" si="3"/>
        <v>vis</v>
      </c>
      <c r="E34" s="44">
        <f>VLOOKUP(C34,Active!C$21:E$973,3,FALSE)</f>
        <v>-874.00256899629449</v>
      </c>
      <c r="F34" s="3" t="s">
        <v>56</v>
      </c>
      <c r="G34" s="12" t="str">
        <f t="shared" si="4"/>
        <v>51458.401</v>
      </c>
      <c r="H34" s="10">
        <f t="shared" si="5"/>
        <v>-874</v>
      </c>
      <c r="I34" s="45" t="s">
        <v>99</v>
      </c>
      <c r="J34" s="46" t="s">
        <v>100</v>
      </c>
      <c r="K34" s="45">
        <v>-874</v>
      </c>
      <c r="L34" s="45" t="s">
        <v>101</v>
      </c>
      <c r="M34" s="46" t="s">
        <v>62</v>
      </c>
      <c r="N34" s="46"/>
      <c r="O34" s="47" t="s">
        <v>63</v>
      </c>
      <c r="P34" s="47" t="s">
        <v>89</v>
      </c>
    </row>
    <row r="35" spans="1:16" ht="12.75" customHeight="1" thickBot="1" x14ac:dyDescent="0.25">
      <c r="A35" s="10" t="str">
        <f t="shared" si="0"/>
        <v> BBS 121 </v>
      </c>
      <c r="B35" s="3" t="str">
        <f t="shared" si="1"/>
        <v>I</v>
      </c>
      <c r="C35" s="10">
        <f t="shared" si="2"/>
        <v>51464.368000000002</v>
      </c>
      <c r="D35" s="12" t="str">
        <f t="shared" si="3"/>
        <v>vis</v>
      </c>
      <c r="E35" s="44">
        <f>VLOOKUP(C35,Active!C$21:E$973,3,FALSE)</f>
        <v>-869.00021914097942</v>
      </c>
      <c r="F35" s="3" t="s">
        <v>56</v>
      </c>
      <c r="G35" s="12" t="str">
        <f t="shared" si="4"/>
        <v>51464.368</v>
      </c>
      <c r="H35" s="10">
        <f t="shared" si="5"/>
        <v>-869</v>
      </c>
      <c r="I35" s="45" t="s">
        <v>102</v>
      </c>
      <c r="J35" s="46" t="s">
        <v>103</v>
      </c>
      <c r="K35" s="45">
        <v>-869</v>
      </c>
      <c r="L35" s="45" t="s">
        <v>72</v>
      </c>
      <c r="M35" s="46" t="s">
        <v>62</v>
      </c>
      <c r="N35" s="46"/>
      <c r="O35" s="47" t="s">
        <v>63</v>
      </c>
      <c r="P35" s="47" t="s">
        <v>89</v>
      </c>
    </row>
    <row r="36" spans="1:16" ht="12.75" customHeight="1" thickBot="1" x14ac:dyDescent="0.25">
      <c r="A36" s="10" t="str">
        <f t="shared" si="0"/>
        <v> BBS 121 </v>
      </c>
      <c r="B36" s="3" t="str">
        <f t="shared" si="1"/>
        <v>I</v>
      </c>
      <c r="C36" s="10">
        <f t="shared" si="2"/>
        <v>51483.446000000004</v>
      </c>
      <c r="D36" s="12" t="str">
        <f t="shared" si="3"/>
        <v>vis</v>
      </c>
      <c r="E36" s="44">
        <f>VLOOKUP(C36,Active!C$21:E$973,3,FALSE)</f>
        <v>-853.00644831147679</v>
      </c>
      <c r="F36" s="3" t="s">
        <v>56</v>
      </c>
      <c r="G36" s="12" t="str">
        <f t="shared" si="4"/>
        <v>51483.446</v>
      </c>
      <c r="H36" s="10">
        <f t="shared" si="5"/>
        <v>-853</v>
      </c>
      <c r="I36" s="45" t="s">
        <v>104</v>
      </c>
      <c r="J36" s="46" t="s">
        <v>105</v>
      </c>
      <c r="K36" s="45">
        <v>-853</v>
      </c>
      <c r="L36" s="45" t="s">
        <v>88</v>
      </c>
      <c r="M36" s="46" t="s">
        <v>62</v>
      </c>
      <c r="N36" s="46"/>
      <c r="O36" s="47" t="s">
        <v>63</v>
      </c>
      <c r="P36" s="47" t="s">
        <v>89</v>
      </c>
    </row>
    <row r="37" spans="1:16" ht="12.75" customHeight="1" thickBot="1" x14ac:dyDescent="0.25">
      <c r="A37" s="10" t="str">
        <f t="shared" si="0"/>
        <v> BBS 121 </v>
      </c>
      <c r="B37" s="3" t="str">
        <f t="shared" si="1"/>
        <v>I</v>
      </c>
      <c r="C37" s="10">
        <f t="shared" si="2"/>
        <v>51533.550999999999</v>
      </c>
      <c r="D37" s="12" t="str">
        <f t="shared" si="3"/>
        <v>vis</v>
      </c>
      <c r="E37" s="44">
        <f>VLOOKUP(C37,Active!C$21:E$973,3,FALSE)</f>
        <v>-811.00163190451042</v>
      </c>
      <c r="F37" s="3" t="s">
        <v>56</v>
      </c>
      <c r="G37" s="12" t="str">
        <f t="shared" si="4"/>
        <v>51533.551</v>
      </c>
      <c r="H37" s="10">
        <f t="shared" si="5"/>
        <v>-811</v>
      </c>
      <c r="I37" s="45" t="s">
        <v>106</v>
      </c>
      <c r="J37" s="46" t="s">
        <v>107</v>
      </c>
      <c r="K37" s="45">
        <v>-811</v>
      </c>
      <c r="L37" s="45" t="s">
        <v>83</v>
      </c>
      <c r="M37" s="46" t="s">
        <v>62</v>
      </c>
      <c r="N37" s="46"/>
      <c r="O37" s="47" t="s">
        <v>63</v>
      </c>
      <c r="P37" s="47" t="s">
        <v>89</v>
      </c>
    </row>
    <row r="38" spans="1:16" ht="12.75" customHeight="1" thickBot="1" x14ac:dyDescent="0.25">
      <c r="A38" s="10" t="str">
        <f t="shared" si="0"/>
        <v> BBS 122 </v>
      </c>
      <c r="B38" s="3" t="str">
        <f t="shared" si="1"/>
        <v>I</v>
      </c>
      <c r="C38" s="10">
        <f t="shared" si="2"/>
        <v>51557.406999999999</v>
      </c>
      <c r="D38" s="12" t="str">
        <f t="shared" si="3"/>
        <v>vis</v>
      </c>
      <c r="E38" s="44">
        <f>VLOOKUP(C38,Active!C$21:E$973,3,FALSE)</f>
        <v>-791.00229251313908</v>
      </c>
      <c r="F38" s="3" t="s">
        <v>56</v>
      </c>
      <c r="G38" s="12" t="str">
        <f t="shared" si="4"/>
        <v>51557.407</v>
      </c>
      <c r="H38" s="10">
        <f t="shared" si="5"/>
        <v>-791</v>
      </c>
      <c r="I38" s="45" t="s">
        <v>108</v>
      </c>
      <c r="J38" s="46" t="s">
        <v>109</v>
      </c>
      <c r="K38" s="45">
        <v>-791</v>
      </c>
      <c r="L38" s="45" t="s">
        <v>94</v>
      </c>
      <c r="M38" s="46" t="s">
        <v>62</v>
      </c>
      <c r="N38" s="46"/>
      <c r="O38" s="47" t="s">
        <v>63</v>
      </c>
      <c r="P38" s="47" t="s">
        <v>110</v>
      </c>
    </row>
    <row r="39" spans="1:16" ht="12.75" customHeight="1" thickBot="1" x14ac:dyDescent="0.25">
      <c r="A39" s="10" t="str">
        <f t="shared" si="0"/>
        <v> BBS 122 </v>
      </c>
      <c r="B39" s="3" t="str">
        <f t="shared" si="1"/>
        <v>I</v>
      </c>
      <c r="C39" s="10">
        <f t="shared" si="2"/>
        <v>51570.531999999999</v>
      </c>
      <c r="D39" s="12" t="str">
        <f t="shared" si="3"/>
        <v>vis</v>
      </c>
      <c r="E39" s="44">
        <f>VLOOKUP(C39,Active!C$21:E$973,3,FALSE)</f>
        <v>-779.99913483742853</v>
      </c>
      <c r="F39" s="3" t="s">
        <v>56</v>
      </c>
      <c r="G39" s="12" t="str">
        <f t="shared" si="4"/>
        <v>51570.532</v>
      </c>
      <c r="H39" s="10">
        <f t="shared" si="5"/>
        <v>-780</v>
      </c>
      <c r="I39" s="45" t="s">
        <v>111</v>
      </c>
      <c r="J39" s="46" t="s">
        <v>112</v>
      </c>
      <c r="K39" s="45">
        <v>-780</v>
      </c>
      <c r="L39" s="45" t="s">
        <v>80</v>
      </c>
      <c r="M39" s="46" t="s">
        <v>62</v>
      </c>
      <c r="N39" s="46"/>
      <c r="O39" s="47" t="s">
        <v>63</v>
      </c>
      <c r="P39" s="47" t="s">
        <v>110</v>
      </c>
    </row>
    <row r="40" spans="1:16" ht="12.75" customHeight="1" thickBot="1" x14ac:dyDescent="0.25">
      <c r="A40" s="10" t="str">
        <f t="shared" si="0"/>
        <v> BBS 122 </v>
      </c>
      <c r="B40" s="3" t="str">
        <f t="shared" si="1"/>
        <v>I</v>
      </c>
      <c r="C40" s="10">
        <f t="shared" si="2"/>
        <v>51619.436999999998</v>
      </c>
      <c r="D40" s="12" t="str">
        <f t="shared" si="3"/>
        <v>vis</v>
      </c>
      <c r="E40" s="44">
        <f>VLOOKUP(C40,Active!C$21:E$973,3,FALSE)</f>
        <v>-739.00032141795327</v>
      </c>
      <c r="F40" s="3" t="s">
        <v>56</v>
      </c>
      <c r="G40" s="12" t="str">
        <f t="shared" si="4"/>
        <v>51619.437</v>
      </c>
      <c r="H40" s="10">
        <f t="shared" si="5"/>
        <v>-739</v>
      </c>
      <c r="I40" s="45" t="s">
        <v>113</v>
      </c>
      <c r="J40" s="46" t="s">
        <v>114</v>
      </c>
      <c r="K40" s="45">
        <v>-739</v>
      </c>
      <c r="L40" s="45" t="s">
        <v>72</v>
      </c>
      <c r="M40" s="46" t="s">
        <v>62</v>
      </c>
      <c r="N40" s="46"/>
      <c r="O40" s="47" t="s">
        <v>63</v>
      </c>
      <c r="P40" s="47" t="s">
        <v>110</v>
      </c>
    </row>
    <row r="41" spans="1:16" ht="12.75" customHeight="1" thickBot="1" x14ac:dyDescent="0.25">
      <c r="A41" s="10" t="str">
        <f t="shared" si="0"/>
        <v> BBS 122 </v>
      </c>
      <c r="B41" s="3" t="str">
        <f t="shared" si="1"/>
        <v>I</v>
      </c>
      <c r="C41" s="10">
        <f t="shared" si="2"/>
        <v>51626.593000000001</v>
      </c>
      <c r="D41" s="12" t="str">
        <f t="shared" si="3"/>
        <v>vis</v>
      </c>
      <c r="E41" s="44">
        <f>VLOOKUP(C41,Active!C$21:E$973,3,FALSE)</f>
        <v>-733.00119026919788</v>
      </c>
      <c r="F41" s="3" t="s">
        <v>56</v>
      </c>
      <c r="G41" s="12" t="str">
        <f t="shared" si="4"/>
        <v>51626.593</v>
      </c>
      <c r="H41" s="10">
        <f t="shared" si="5"/>
        <v>-733</v>
      </c>
      <c r="I41" s="45" t="s">
        <v>115</v>
      </c>
      <c r="J41" s="46" t="s">
        <v>116</v>
      </c>
      <c r="K41" s="45">
        <v>-733</v>
      </c>
      <c r="L41" s="45" t="s">
        <v>83</v>
      </c>
      <c r="M41" s="46" t="s">
        <v>62</v>
      </c>
      <c r="N41" s="46"/>
      <c r="O41" s="47" t="s">
        <v>63</v>
      </c>
      <c r="P41" s="47" t="s">
        <v>110</v>
      </c>
    </row>
    <row r="42" spans="1:16" ht="12.75" customHeight="1" thickBot="1" x14ac:dyDescent="0.25">
      <c r="A42" s="10" t="str">
        <f t="shared" si="0"/>
        <v> BBS 122 </v>
      </c>
      <c r="B42" s="3" t="str">
        <f t="shared" si="1"/>
        <v>I</v>
      </c>
      <c r="C42" s="10">
        <f t="shared" si="2"/>
        <v>51650.451999999997</v>
      </c>
      <c r="D42" s="12" t="str">
        <f t="shared" si="3"/>
        <v>vis</v>
      </c>
      <c r="E42" s="44">
        <f>VLOOKUP(C42,Active!C$21:E$973,3,FALSE)</f>
        <v>-712.99933587036037</v>
      </c>
      <c r="F42" s="3" t="s">
        <v>56</v>
      </c>
      <c r="G42" s="12" t="str">
        <f t="shared" si="4"/>
        <v>51650.452</v>
      </c>
      <c r="H42" s="10">
        <f t="shared" si="5"/>
        <v>-713</v>
      </c>
      <c r="I42" s="45" t="s">
        <v>117</v>
      </c>
      <c r="J42" s="46" t="s">
        <v>118</v>
      </c>
      <c r="K42" s="45">
        <v>-713</v>
      </c>
      <c r="L42" s="45" t="s">
        <v>80</v>
      </c>
      <c r="M42" s="46" t="s">
        <v>62</v>
      </c>
      <c r="N42" s="46"/>
      <c r="O42" s="47" t="s">
        <v>63</v>
      </c>
      <c r="P42" s="47" t="s">
        <v>110</v>
      </c>
    </row>
    <row r="43" spans="1:16" ht="12.75" customHeight="1" thickBot="1" x14ac:dyDescent="0.25">
      <c r="A43" s="10" t="str">
        <f t="shared" si="0"/>
        <v> BBS 123 </v>
      </c>
      <c r="B43" s="3" t="str">
        <f t="shared" si="1"/>
        <v>I</v>
      </c>
      <c r="C43" s="10">
        <f t="shared" si="2"/>
        <v>51669.538</v>
      </c>
      <c r="D43" s="12" t="str">
        <f t="shared" si="3"/>
        <v>vis</v>
      </c>
      <c r="E43" s="44">
        <f>VLOOKUP(C43,Active!C$21:E$973,3,FALSE)</f>
        <v>-696.99885835427312</v>
      </c>
      <c r="F43" s="3" t="s">
        <v>56</v>
      </c>
      <c r="G43" s="12" t="str">
        <f t="shared" si="4"/>
        <v>51669.538</v>
      </c>
      <c r="H43" s="10">
        <f t="shared" si="5"/>
        <v>-697</v>
      </c>
      <c r="I43" s="45" t="s">
        <v>119</v>
      </c>
      <c r="J43" s="46" t="s">
        <v>120</v>
      </c>
      <c r="K43" s="45">
        <v>-697</v>
      </c>
      <c r="L43" s="45" t="s">
        <v>80</v>
      </c>
      <c r="M43" s="46" t="s">
        <v>62</v>
      </c>
      <c r="N43" s="46"/>
      <c r="O43" s="47" t="s">
        <v>63</v>
      </c>
      <c r="P43" s="47" t="s">
        <v>121</v>
      </c>
    </row>
    <row r="44" spans="1:16" ht="12.75" customHeight="1" thickBot="1" x14ac:dyDescent="0.25">
      <c r="A44" s="10" t="str">
        <f t="shared" si="0"/>
        <v> BBS 123 </v>
      </c>
      <c r="B44" s="3" t="str">
        <f t="shared" si="1"/>
        <v>I</v>
      </c>
      <c r="C44" s="10">
        <f t="shared" si="2"/>
        <v>51712.480000000003</v>
      </c>
      <c r="D44" s="12" t="str">
        <f t="shared" si="3"/>
        <v>vis</v>
      </c>
      <c r="E44" s="44">
        <f>VLOOKUP(C44,Active!C$21:E$973,3,FALSE)</f>
        <v>-660.99904144681454</v>
      </c>
      <c r="F44" s="3" t="s">
        <v>56</v>
      </c>
      <c r="G44" s="12" t="str">
        <f t="shared" si="4"/>
        <v>51712.480</v>
      </c>
      <c r="H44" s="10">
        <f t="shared" si="5"/>
        <v>-661</v>
      </c>
      <c r="I44" s="45" t="s">
        <v>122</v>
      </c>
      <c r="J44" s="46" t="s">
        <v>123</v>
      </c>
      <c r="K44" s="45">
        <v>-661</v>
      </c>
      <c r="L44" s="45" t="s">
        <v>80</v>
      </c>
      <c r="M44" s="46" t="s">
        <v>62</v>
      </c>
      <c r="N44" s="46"/>
      <c r="O44" s="47" t="s">
        <v>63</v>
      </c>
      <c r="P44" s="47" t="s">
        <v>121</v>
      </c>
    </row>
    <row r="45" spans="1:16" ht="12.75" customHeight="1" thickBot="1" x14ac:dyDescent="0.25">
      <c r="A45" s="10" t="str">
        <f t="shared" si="0"/>
        <v> BBS 123 </v>
      </c>
      <c r="B45" s="3" t="str">
        <f t="shared" si="1"/>
        <v>I</v>
      </c>
      <c r="C45" s="10">
        <f t="shared" si="2"/>
        <v>51743.495000000003</v>
      </c>
      <c r="D45" s="12" t="str">
        <f t="shared" si="3"/>
        <v>vis</v>
      </c>
      <c r="E45" s="44">
        <f>VLOOKUP(C45,Active!C$21:E$973,3,FALSE)</f>
        <v>-634.99805589922164</v>
      </c>
      <c r="F45" s="3" t="s">
        <v>56</v>
      </c>
      <c r="G45" s="12" t="str">
        <f t="shared" si="4"/>
        <v>51743.495</v>
      </c>
      <c r="H45" s="10">
        <f t="shared" si="5"/>
        <v>-635</v>
      </c>
      <c r="I45" s="45" t="s">
        <v>124</v>
      </c>
      <c r="J45" s="46" t="s">
        <v>125</v>
      </c>
      <c r="K45" s="45">
        <v>-635</v>
      </c>
      <c r="L45" s="45" t="s">
        <v>126</v>
      </c>
      <c r="M45" s="46" t="s">
        <v>62</v>
      </c>
      <c r="N45" s="46"/>
      <c r="O45" s="47" t="s">
        <v>63</v>
      </c>
      <c r="P45" s="47" t="s">
        <v>121</v>
      </c>
    </row>
    <row r="46" spans="1:16" ht="12.75" customHeight="1" thickBot="1" x14ac:dyDescent="0.25">
      <c r="A46" s="10" t="str">
        <f t="shared" si="0"/>
        <v> BBS 123 </v>
      </c>
      <c r="B46" s="3" t="str">
        <f t="shared" si="1"/>
        <v>I</v>
      </c>
      <c r="C46" s="10">
        <f t="shared" si="2"/>
        <v>51780.472999999998</v>
      </c>
      <c r="D46" s="12" t="str">
        <f t="shared" si="3"/>
        <v>vis</v>
      </c>
      <c r="E46" s="44">
        <f>VLOOKUP(C46,Active!C$21:E$973,3,FALSE)</f>
        <v>-603.99807383961195</v>
      </c>
      <c r="F46" s="3" t="s">
        <v>56</v>
      </c>
      <c r="G46" s="12" t="str">
        <f t="shared" si="4"/>
        <v>51780.473</v>
      </c>
      <c r="H46" s="10">
        <f t="shared" si="5"/>
        <v>-604</v>
      </c>
      <c r="I46" s="45" t="s">
        <v>127</v>
      </c>
      <c r="J46" s="46" t="s">
        <v>128</v>
      </c>
      <c r="K46" s="45">
        <v>-604</v>
      </c>
      <c r="L46" s="45" t="s">
        <v>126</v>
      </c>
      <c r="M46" s="46" t="s">
        <v>62</v>
      </c>
      <c r="N46" s="46"/>
      <c r="O46" s="47" t="s">
        <v>63</v>
      </c>
      <c r="P46" s="47" t="s">
        <v>121</v>
      </c>
    </row>
    <row r="47" spans="1:16" ht="12.75" customHeight="1" thickBot="1" x14ac:dyDescent="0.25">
      <c r="A47" s="10" t="str">
        <f t="shared" si="0"/>
        <v> BBS 123 </v>
      </c>
      <c r="B47" s="3" t="str">
        <f t="shared" si="1"/>
        <v>I</v>
      </c>
      <c r="C47" s="10">
        <f t="shared" si="2"/>
        <v>51786.430999999997</v>
      </c>
      <c r="D47" s="12" t="str">
        <f t="shared" si="3"/>
        <v>vis</v>
      </c>
      <c r="E47" s="44">
        <f>VLOOKUP(C47,Active!C$21:E$973,3,FALSE)</f>
        <v>-599.00326900670768</v>
      </c>
      <c r="F47" s="3" t="s">
        <v>56</v>
      </c>
      <c r="G47" s="12" t="str">
        <f t="shared" si="4"/>
        <v>51786.431</v>
      </c>
      <c r="H47" s="10">
        <f t="shared" si="5"/>
        <v>-599</v>
      </c>
      <c r="I47" s="45" t="s">
        <v>129</v>
      </c>
      <c r="J47" s="46" t="s">
        <v>130</v>
      </c>
      <c r="K47" s="45">
        <v>-599</v>
      </c>
      <c r="L47" s="45" t="s">
        <v>101</v>
      </c>
      <c r="M47" s="46" t="s">
        <v>62</v>
      </c>
      <c r="N47" s="46"/>
      <c r="O47" s="47" t="s">
        <v>63</v>
      </c>
      <c r="P47" s="47" t="s">
        <v>121</v>
      </c>
    </row>
    <row r="48" spans="1:16" ht="12.75" customHeight="1" thickBot="1" x14ac:dyDescent="0.25">
      <c r="A48" s="10" t="str">
        <f t="shared" si="0"/>
        <v> BBS 123 </v>
      </c>
      <c r="B48" s="3" t="str">
        <f t="shared" si="1"/>
        <v>I</v>
      </c>
      <c r="C48" s="10">
        <f t="shared" si="2"/>
        <v>51810.303999999996</v>
      </c>
      <c r="D48" s="12" t="str">
        <f t="shared" si="3"/>
        <v>vis</v>
      </c>
      <c r="E48" s="44">
        <f>VLOOKUP(C48,Active!C$21:E$973,3,FALSE)</f>
        <v>-578.98967790634697</v>
      </c>
      <c r="F48" s="3" t="s">
        <v>56</v>
      </c>
      <c r="G48" s="12" t="str">
        <f t="shared" si="4"/>
        <v>51810.304</v>
      </c>
      <c r="H48" s="10">
        <f t="shared" si="5"/>
        <v>-579</v>
      </c>
      <c r="I48" s="45" t="s">
        <v>131</v>
      </c>
      <c r="J48" s="46" t="s">
        <v>132</v>
      </c>
      <c r="K48" s="45">
        <v>-579</v>
      </c>
      <c r="L48" s="45" t="s">
        <v>133</v>
      </c>
      <c r="M48" s="46" t="s">
        <v>62</v>
      </c>
      <c r="N48" s="46"/>
      <c r="O48" s="47" t="s">
        <v>63</v>
      </c>
      <c r="P48" s="47" t="s">
        <v>121</v>
      </c>
    </row>
    <row r="49" spans="1:16" ht="12.75" customHeight="1" thickBot="1" x14ac:dyDescent="0.25">
      <c r="A49" s="10" t="str">
        <f t="shared" si="0"/>
        <v> BBS 123 </v>
      </c>
      <c r="B49" s="3" t="str">
        <f t="shared" si="1"/>
        <v>I</v>
      </c>
      <c r="C49" s="10">
        <f t="shared" si="2"/>
        <v>51811.491000000002</v>
      </c>
      <c r="D49" s="12" t="str">
        <f t="shared" si="3"/>
        <v>vis</v>
      </c>
      <c r="E49" s="44">
        <f>VLOOKUP(C49,Active!C$21:E$973,3,FALSE)</f>
        <v>-577.99457328454673</v>
      </c>
      <c r="F49" s="3" t="s">
        <v>56</v>
      </c>
      <c r="G49" s="12" t="str">
        <f t="shared" si="4"/>
        <v>51811.491</v>
      </c>
      <c r="H49" s="10">
        <f t="shared" si="5"/>
        <v>-578</v>
      </c>
      <c r="I49" s="45" t="s">
        <v>134</v>
      </c>
      <c r="J49" s="46" t="s">
        <v>135</v>
      </c>
      <c r="K49" s="45">
        <v>-578</v>
      </c>
      <c r="L49" s="45" t="s">
        <v>136</v>
      </c>
      <c r="M49" s="46" t="s">
        <v>62</v>
      </c>
      <c r="N49" s="46"/>
      <c r="O49" s="47" t="s">
        <v>63</v>
      </c>
      <c r="P49" s="47" t="s">
        <v>121</v>
      </c>
    </row>
    <row r="50" spans="1:16" ht="12.75" customHeight="1" thickBot="1" x14ac:dyDescent="0.25">
      <c r="A50" s="10" t="str">
        <f t="shared" si="0"/>
        <v> BBS 124 </v>
      </c>
      <c r="B50" s="3" t="str">
        <f t="shared" si="1"/>
        <v>I</v>
      </c>
      <c r="C50" s="10">
        <f t="shared" si="2"/>
        <v>51842.498</v>
      </c>
      <c r="D50" s="12" t="str">
        <f t="shared" si="3"/>
        <v>vis</v>
      </c>
      <c r="E50" s="44">
        <f>VLOOKUP(C50,Active!C$21:E$973,3,FALSE)</f>
        <v>-552.00029442353843</v>
      </c>
      <c r="F50" s="3" t="s">
        <v>56</v>
      </c>
      <c r="G50" s="12" t="str">
        <f t="shared" si="4"/>
        <v>51842.498</v>
      </c>
      <c r="H50" s="10">
        <f t="shared" si="5"/>
        <v>-552</v>
      </c>
      <c r="I50" s="45" t="s">
        <v>137</v>
      </c>
      <c r="J50" s="46" t="s">
        <v>138</v>
      </c>
      <c r="K50" s="45">
        <v>-552</v>
      </c>
      <c r="L50" s="45" t="s">
        <v>58</v>
      </c>
      <c r="M50" s="46" t="s">
        <v>62</v>
      </c>
      <c r="N50" s="46"/>
      <c r="O50" s="47" t="s">
        <v>63</v>
      </c>
      <c r="P50" s="47" t="s">
        <v>139</v>
      </c>
    </row>
    <row r="51" spans="1:16" ht="12.75" customHeight="1" thickBot="1" x14ac:dyDescent="0.25">
      <c r="A51" s="10" t="str">
        <f t="shared" si="0"/>
        <v> BBS 124 </v>
      </c>
      <c r="B51" s="3" t="str">
        <f t="shared" si="1"/>
        <v>I</v>
      </c>
      <c r="C51" s="10">
        <f t="shared" si="2"/>
        <v>51854.434999999998</v>
      </c>
      <c r="D51" s="12" t="str">
        <f t="shared" si="3"/>
        <v>vis</v>
      </c>
      <c r="E51" s="44">
        <f>VLOOKUP(C51,Active!C$21:E$973,3,FALSE)</f>
        <v>-541.99307970544817</v>
      </c>
      <c r="F51" s="3" t="s">
        <v>56</v>
      </c>
      <c r="G51" s="12" t="str">
        <f t="shared" si="4"/>
        <v>51854.435</v>
      </c>
      <c r="H51" s="10">
        <f t="shared" si="5"/>
        <v>-542</v>
      </c>
      <c r="I51" s="45" t="s">
        <v>140</v>
      </c>
      <c r="J51" s="46" t="s">
        <v>141</v>
      </c>
      <c r="K51" s="45">
        <v>-542</v>
      </c>
      <c r="L51" s="45" t="s">
        <v>142</v>
      </c>
      <c r="M51" s="46" t="s">
        <v>62</v>
      </c>
      <c r="N51" s="46"/>
      <c r="O51" s="47" t="s">
        <v>63</v>
      </c>
      <c r="P51" s="47" t="s">
        <v>139</v>
      </c>
    </row>
    <row r="52" spans="1:16" ht="12.75" customHeight="1" thickBot="1" x14ac:dyDescent="0.25">
      <c r="A52" s="10" t="str">
        <f t="shared" si="0"/>
        <v> BBS 124 </v>
      </c>
      <c r="B52" s="3" t="str">
        <f t="shared" si="1"/>
        <v>I</v>
      </c>
      <c r="C52" s="10">
        <f t="shared" si="2"/>
        <v>51942.697999999997</v>
      </c>
      <c r="D52" s="12" t="str">
        <f t="shared" si="3"/>
        <v>vis</v>
      </c>
      <c r="E52" s="44">
        <f>VLOOKUP(C52,Active!C$21:E$973,3,FALSE)</f>
        <v>-467.99904496783046</v>
      </c>
      <c r="F52" s="3" t="s">
        <v>56</v>
      </c>
      <c r="G52" s="12" t="str">
        <f t="shared" si="4"/>
        <v>51942.698</v>
      </c>
      <c r="H52" s="10">
        <f t="shared" si="5"/>
        <v>-468</v>
      </c>
      <c r="I52" s="45" t="s">
        <v>143</v>
      </c>
      <c r="J52" s="46" t="s">
        <v>144</v>
      </c>
      <c r="K52" s="45">
        <v>-468</v>
      </c>
      <c r="L52" s="45" t="s">
        <v>126</v>
      </c>
      <c r="M52" s="46" t="s">
        <v>62</v>
      </c>
      <c r="N52" s="46"/>
      <c r="O52" s="47" t="s">
        <v>63</v>
      </c>
      <c r="P52" s="47" t="s">
        <v>139</v>
      </c>
    </row>
    <row r="53" spans="1:16" ht="12.75" customHeight="1" thickBot="1" x14ac:dyDescent="0.25">
      <c r="A53" s="10" t="str">
        <f t="shared" si="0"/>
        <v> BBS 125 </v>
      </c>
      <c r="B53" s="3" t="str">
        <f t="shared" si="1"/>
        <v>I</v>
      </c>
      <c r="C53" s="10">
        <f t="shared" si="2"/>
        <v>52040.508000000002</v>
      </c>
      <c r="D53" s="12" t="str">
        <f t="shared" si="3"/>
        <v>vis</v>
      </c>
      <c r="E53" s="44">
        <f>VLOOKUP(C53,Active!C$21:E$973,3,FALSE)</f>
        <v>-386.00141812887381</v>
      </c>
      <c r="F53" s="3" t="s">
        <v>56</v>
      </c>
      <c r="G53" s="12" t="str">
        <f t="shared" si="4"/>
        <v>52040.508</v>
      </c>
      <c r="H53" s="10">
        <f t="shared" si="5"/>
        <v>-386</v>
      </c>
      <c r="I53" s="45" t="s">
        <v>145</v>
      </c>
      <c r="J53" s="46" t="s">
        <v>146</v>
      </c>
      <c r="K53" s="45">
        <v>-386</v>
      </c>
      <c r="L53" s="45" t="s">
        <v>72</v>
      </c>
      <c r="M53" s="46" t="s">
        <v>62</v>
      </c>
      <c r="N53" s="46"/>
      <c r="O53" s="47" t="s">
        <v>63</v>
      </c>
      <c r="P53" s="47" t="s">
        <v>147</v>
      </c>
    </row>
    <row r="54" spans="1:16" ht="12.75" customHeight="1" thickBot="1" x14ac:dyDescent="0.25">
      <c r="A54" s="10" t="str">
        <f t="shared" si="0"/>
        <v> BBS 127 </v>
      </c>
      <c r="B54" s="3" t="str">
        <f t="shared" si="1"/>
        <v>I</v>
      </c>
      <c r="C54" s="10">
        <f t="shared" si="2"/>
        <v>52344.682000000001</v>
      </c>
      <c r="D54" s="12" t="str">
        <f t="shared" si="3"/>
        <v>vis</v>
      </c>
      <c r="E54" s="44">
        <f>VLOOKUP(C54,Active!C$21:E$973,3,FALSE)</f>
        <v>-131.00145753065826</v>
      </c>
      <c r="F54" s="3" t="s">
        <v>56</v>
      </c>
      <c r="G54" s="12" t="str">
        <f t="shared" si="4"/>
        <v>52344.682</v>
      </c>
      <c r="H54" s="10">
        <f t="shared" si="5"/>
        <v>-131</v>
      </c>
      <c r="I54" s="45" t="s">
        <v>148</v>
      </c>
      <c r="J54" s="46" t="s">
        <v>149</v>
      </c>
      <c r="K54" s="45">
        <v>-131</v>
      </c>
      <c r="L54" s="45" t="s">
        <v>72</v>
      </c>
      <c r="M54" s="46" t="s">
        <v>62</v>
      </c>
      <c r="N54" s="46"/>
      <c r="O54" s="47" t="s">
        <v>63</v>
      </c>
      <c r="P54" s="47" t="s">
        <v>150</v>
      </c>
    </row>
    <row r="55" spans="1:16" ht="12.75" customHeight="1" thickBot="1" x14ac:dyDescent="0.25">
      <c r="A55" s="10" t="str">
        <f t="shared" si="0"/>
        <v> BBS 128 </v>
      </c>
      <c r="B55" s="3" t="str">
        <f t="shared" si="1"/>
        <v>I</v>
      </c>
      <c r="C55" s="10">
        <f t="shared" si="2"/>
        <v>52411.483999999997</v>
      </c>
      <c r="D55" s="12" t="str">
        <f t="shared" si="3"/>
        <v>vis</v>
      </c>
      <c r="E55" s="44">
        <f>VLOOKUP(C55,Active!C$21:E$973,3,FALSE)</f>
        <v>-74.998947888542105</v>
      </c>
      <c r="F55" s="3" t="s">
        <v>56</v>
      </c>
      <c r="G55" s="12" t="str">
        <f t="shared" si="4"/>
        <v>52411.484</v>
      </c>
      <c r="H55" s="10">
        <f t="shared" si="5"/>
        <v>-75</v>
      </c>
      <c r="I55" s="45" t="s">
        <v>151</v>
      </c>
      <c r="J55" s="46" t="s">
        <v>152</v>
      </c>
      <c r="K55" s="45">
        <v>-75</v>
      </c>
      <c r="L55" s="45" t="s">
        <v>69</v>
      </c>
      <c r="M55" s="46" t="s">
        <v>62</v>
      </c>
      <c r="N55" s="46"/>
      <c r="O55" s="47" t="s">
        <v>63</v>
      </c>
      <c r="P55" s="47" t="s">
        <v>153</v>
      </c>
    </row>
    <row r="56" spans="1:16" ht="12.75" customHeight="1" thickBot="1" x14ac:dyDescent="0.25">
      <c r="A56" s="10" t="str">
        <f t="shared" si="0"/>
        <v> BBS 128 </v>
      </c>
      <c r="B56" s="3" t="str">
        <f t="shared" si="1"/>
        <v>I</v>
      </c>
      <c r="C56" s="10">
        <f t="shared" si="2"/>
        <v>52411.485000000001</v>
      </c>
      <c r="D56" s="12" t="str">
        <f t="shared" si="3"/>
        <v>vis</v>
      </c>
      <c r="E56" s="44">
        <f>VLOOKUP(C56,Active!C$21:E$973,3,FALSE)</f>
        <v>-74.998109552715974</v>
      </c>
      <c r="F56" s="3" t="s">
        <v>56</v>
      </c>
      <c r="G56" s="12" t="str">
        <f t="shared" si="4"/>
        <v>52411.4850</v>
      </c>
      <c r="H56" s="10">
        <f t="shared" si="5"/>
        <v>-75</v>
      </c>
      <c r="I56" s="45" t="s">
        <v>154</v>
      </c>
      <c r="J56" s="46" t="s">
        <v>155</v>
      </c>
      <c r="K56" s="45">
        <v>-75</v>
      </c>
      <c r="L56" s="45" t="s">
        <v>156</v>
      </c>
      <c r="M56" s="46" t="s">
        <v>157</v>
      </c>
      <c r="N56" s="46" t="s">
        <v>158</v>
      </c>
      <c r="O56" s="47" t="s">
        <v>159</v>
      </c>
      <c r="P56" s="47" t="s">
        <v>153</v>
      </c>
    </row>
    <row r="57" spans="1:16" ht="12.75" customHeight="1" thickBot="1" x14ac:dyDescent="0.25">
      <c r="A57" s="10" t="str">
        <f t="shared" si="0"/>
        <v>BAVM 212 </v>
      </c>
      <c r="B57" s="3" t="str">
        <f t="shared" si="1"/>
        <v>I</v>
      </c>
      <c r="C57" s="10">
        <f t="shared" si="2"/>
        <v>54972.506300000001</v>
      </c>
      <c r="D57" s="12" t="str">
        <f t="shared" si="3"/>
        <v>vis</v>
      </c>
      <c r="E57" s="44">
        <f>VLOOKUP(C57,Active!C$21:E$973,3,FALSE)</f>
        <v>2071.9977894761059</v>
      </c>
      <c r="F57" s="3" t="s">
        <v>56</v>
      </c>
      <c r="G57" s="12" t="str">
        <f t="shared" si="4"/>
        <v>54972.5063</v>
      </c>
      <c r="H57" s="10">
        <f t="shared" si="5"/>
        <v>2072</v>
      </c>
      <c r="I57" s="45" t="s">
        <v>189</v>
      </c>
      <c r="J57" s="46" t="s">
        <v>190</v>
      </c>
      <c r="K57" s="45" t="s">
        <v>191</v>
      </c>
      <c r="L57" s="45" t="s">
        <v>192</v>
      </c>
      <c r="M57" s="46" t="s">
        <v>180</v>
      </c>
      <c r="N57" s="46" t="s">
        <v>181</v>
      </c>
      <c r="O57" s="47" t="s">
        <v>182</v>
      </c>
      <c r="P57" s="48" t="s">
        <v>193</v>
      </c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</sheetData>
  <phoneticPr fontId="7" type="noConversion"/>
  <hyperlinks>
    <hyperlink ref="P13" r:id="rId1" display="http://var.astro.cz/oejv/issues/oejv0003.pdf" xr:uid="{00000000-0004-0000-0100-000000000000}"/>
    <hyperlink ref="P14" r:id="rId2" display="http://www.konkoly.hu/cgi-bin/IBVS?5653" xr:uid="{00000000-0004-0000-0100-000001000000}"/>
    <hyperlink ref="P15" r:id="rId3" display="http://var.astro.cz/oejv/issues/oejv0003.pdf" xr:uid="{00000000-0004-0000-0100-000002000000}"/>
    <hyperlink ref="P16" r:id="rId4" display="http://www.bav-astro.de/sfs/BAVM_link.php?BAVMnr=186" xr:uid="{00000000-0004-0000-0100-000003000000}"/>
    <hyperlink ref="P17" r:id="rId5" display="http://www.bav-astro.de/sfs/BAVM_link.php?BAVMnr=201" xr:uid="{00000000-0004-0000-0100-000004000000}"/>
    <hyperlink ref="P57" r:id="rId6" display="http://www.bav-astro.de/sfs/BAVM_link.php?BAVMnr=212" xr:uid="{00000000-0004-0000-0100-000005000000}"/>
    <hyperlink ref="P18" r:id="rId7" display="http://www.bav-astro.de/sfs/BAVM_link.php?BAVMnr=220" xr:uid="{00000000-0004-0000-0100-000006000000}"/>
    <hyperlink ref="P19" r:id="rId8" display="http://www.bav-astro.de/sfs/BAVM_link.php?BAVMnr=238" xr:uid="{00000000-0004-0000-0100-000007000000}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2024-08-05T07:59:27Z</dcterms:modified>
</cp:coreProperties>
</file>