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3A596DE-8138-45B5-8639-EBCA4AB69D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InActive 2" sheetId="3" r:id="rId2"/>
  </sheets>
  <calcPr calcId="181029"/>
</workbook>
</file>

<file path=xl/calcChain.xml><?xml version="1.0" encoding="utf-8"?>
<calcChain xmlns="http://schemas.openxmlformats.org/spreadsheetml/2006/main">
  <c r="F14" i="3" l="1"/>
  <c r="E43" i="2"/>
  <c r="F43" i="2" s="1"/>
  <c r="G43" i="2" s="1"/>
  <c r="J43" i="2" s="1"/>
  <c r="Q43" i="2"/>
  <c r="F14" i="2"/>
  <c r="E46" i="2"/>
  <c r="F46" i="2" s="1"/>
  <c r="G46" i="2" s="1"/>
  <c r="K46" i="2" s="1"/>
  <c r="Q46" i="2"/>
  <c r="E45" i="3"/>
  <c r="F45" i="3" s="1"/>
  <c r="G45" i="3" s="1"/>
  <c r="N45" i="3" s="1"/>
  <c r="Q45" i="3"/>
  <c r="E44" i="3"/>
  <c r="F44" i="3"/>
  <c r="G44" i="3"/>
  <c r="N44" i="3"/>
  <c r="Q44" i="3"/>
  <c r="E45" i="2"/>
  <c r="F45" i="2" s="1"/>
  <c r="G45" i="2" s="1"/>
  <c r="K45" i="2" s="1"/>
  <c r="Q45" i="2"/>
  <c r="F11" i="3"/>
  <c r="G11" i="3"/>
  <c r="E33" i="3"/>
  <c r="F33" i="3"/>
  <c r="G33" i="3"/>
  <c r="I33" i="3"/>
  <c r="E34" i="3"/>
  <c r="F34" i="3"/>
  <c r="G34" i="3"/>
  <c r="I34" i="3"/>
  <c r="E35" i="3"/>
  <c r="F35" i="3"/>
  <c r="G35" i="3"/>
  <c r="I35" i="3"/>
  <c r="E36" i="3"/>
  <c r="F36" i="3"/>
  <c r="G36" i="3"/>
  <c r="I36" i="3"/>
  <c r="E37" i="3"/>
  <c r="F37" i="3"/>
  <c r="G37" i="3"/>
  <c r="N37" i="3"/>
  <c r="E38" i="3"/>
  <c r="F38" i="3"/>
  <c r="G38" i="3"/>
  <c r="I38" i="3"/>
  <c r="E39" i="3"/>
  <c r="F39" i="3"/>
  <c r="G39" i="3"/>
  <c r="I39" i="3"/>
  <c r="E40" i="3"/>
  <c r="F40" i="3"/>
  <c r="G40" i="3"/>
  <c r="E41" i="3"/>
  <c r="F41" i="3"/>
  <c r="G41" i="3"/>
  <c r="J41" i="3"/>
  <c r="E42" i="3"/>
  <c r="F42" i="3"/>
  <c r="G42" i="3"/>
  <c r="J42" i="3"/>
  <c r="E43" i="3"/>
  <c r="F43" i="3"/>
  <c r="G43" i="3"/>
  <c r="N43" i="3"/>
  <c r="E32" i="3"/>
  <c r="F32" i="3"/>
  <c r="E21" i="3"/>
  <c r="F21" i="3"/>
  <c r="E22" i="3"/>
  <c r="F22" i="3"/>
  <c r="G22" i="3"/>
  <c r="I22" i="3"/>
  <c r="E23" i="3"/>
  <c r="F23" i="3"/>
  <c r="G23" i="3"/>
  <c r="I23" i="3"/>
  <c r="E24" i="3"/>
  <c r="F24" i="3"/>
  <c r="G24" i="3"/>
  <c r="I24" i="3"/>
  <c r="E25" i="3"/>
  <c r="F25" i="3"/>
  <c r="E26" i="3"/>
  <c r="F26" i="3"/>
  <c r="G26" i="3"/>
  <c r="I26" i="3"/>
  <c r="E27" i="3"/>
  <c r="F27" i="3"/>
  <c r="G27" i="3"/>
  <c r="I27" i="3"/>
  <c r="E28" i="3"/>
  <c r="F28" i="3"/>
  <c r="G28" i="3"/>
  <c r="I28" i="3"/>
  <c r="E29" i="3"/>
  <c r="F29" i="3"/>
  <c r="E30" i="3"/>
  <c r="F30" i="3"/>
  <c r="G30" i="3"/>
  <c r="I30" i="3"/>
  <c r="E31" i="3"/>
  <c r="F31" i="3"/>
  <c r="G31" i="3"/>
  <c r="I31" i="3"/>
  <c r="C17" i="3"/>
  <c r="G21" i="3"/>
  <c r="I21" i="3"/>
  <c r="Q21" i="3"/>
  <c r="Q22" i="3"/>
  <c r="Q23" i="3"/>
  <c r="Q24" i="3"/>
  <c r="G25" i="3"/>
  <c r="I25" i="3"/>
  <c r="Q25" i="3"/>
  <c r="Q26" i="3"/>
  <c r="Q27" i="3"/>
  <c r="Q28" i="3"/>
  <c r="G29" i="3"/>
  <c r="I29" i="3"/>
  <c r="Q29" i="3"/>
  <c r="Q30" i="3"/>
  <c r="Q31" i="3"/>
  <c r="Q32" i="3"/>
  <c r="Q33" i="3"/>
  <c r="Q34" i="3"/>
  <c r="Q35" i="3"/>
  <c r="Q36" i="3"/>
  <c r="Q37" i="3"/>
  <c r="Q38" i="3"/>
  <c r="Q39" i="3"/>
  <c r="I40" i="3"/>
  <c r="Q40" i="3"/>
  <c r="Q41" i="3"/>
  <c r="Q42" i="3"/>
  <c r="Q43" i="3"/>
  <c r="E44" i="2"/>
  <c r="F44" i="2" s="1"/>
  <c r="G44" i="2" s="1"/>
  <c r="K44" i="2" s="1"/>
  <c r="C9" i="2"/>
  <c r="D9" i="2"/>
  <c r="E33" i="2"/>
  <c r="F33" i="2" s="1"/>
  <c r="G33" i="2" s="1"/>
  <c r="K33" i="2" s="1"/>
  <c r="E34" i="2"/>
  <c r="F34" i="2" s="1"/>
  <c r="G34" i="2" s="1"/>
  <c r="K34" i="2" s="1"/>
  <c r="E35" i="2"/>
  <c r="F35" i="2" s="1"/>
  <c r="G35" i="2" s="1"/>
  <c r="K35" i="2" s="1"/>
  <c r="E36" i="2"/>
  <c r="F36" i="2" s="1"/>
  <c r="G36" i="2" s="1"/>
  <c r="K36" i="2" s="1"/>
  <c r="E37" i="2"/>
  <c r="F37" i="2" s="1"/>
  <c r="G37" i="2" s="1"/>
  <c r="K37" i="2" s="1"/>
  <c r="E38" i="2"/>
  <c r="F38" i="2" s="1"/>
  <c r="G38" i="2" s="1"/>
  <c r="K38" i="2" s="1"/>
  <c r="E39" i="2"/>
  <c r="F39" i="2" s="1"/>
  <c r="G39" i="2" s="1"/>
  <c r="K39" i="2" s="1"/>
  <c r="E40" i="2"/>
  <c r="F40" i="2" s="1"/>
  <c r="G40" i="2" s="1"/>
  <c r="K40" i="2" s="1"/>
  <c r="E32" i="2"/>
  <c r="F32" i="2" s="1"/>
  <c r="E41" i="2"/>
  <c r="F41" i="2" s="1"/>
  <c r="G41" i="2" s="1"/>
  <c r="K41" i="2" s="1"/>
  <c r="E42" i="2"/>
  <c r="F42" i="2" s="1"/>
  <c r="G42" i="2" s="1"/>
  <c r="K42" i="2" s="1"/>
  <c r="Q44" i="2"/>
  <c r="E21" i="2"/>
  <c r="F21" i="2" s="1"/>
  <c r="G21" i="2" s="1"/>
  <c r="H21" i="2" s="1"/>
  <c r="E22" i="2"/>
  <c r="F22" i="2" s="1"/>
  <c r="G22" i="2" s="1"/>
  <c r="H22" i="2" s="1"/>
  <c r="E23" i="2"/>
  <c r="F23" i="2" s="1"/>
  <c r="G23" i="2" s="1"/>
  <c r="H23" i="2" s="1"/>
  <c r="E24" i="2"/>
  <c r="F24" i="2"/>
  <c r="G24" i="2" s="1"/>
  <c r="H24" i="2" s="1"/>
  <c r="E25" i="2"/>
  <c r="F25" i="2" s="1"/>
  <c r="G25" i="2" s="1"/>
  <c r="H25" i="2" s="1"/>
  <c r="E26" i="2"/>
  <c r="F26" i="2" s="1"/>
  <c r="G26" i="2" s="1"/>
  <c r="H26" i="2" s="1"/>
  <c r="E27" i="2"/>
  <c r="F27" i="2" s="1"/>
  <c r="G27" i="2" s="1"/>
  <c r="H27" i="2" s="1"/>
  <c r="E28" i="2"/>
  <c r="F28" i="2" s="1"/>
  <c r="G28" i="2" s="1"/>
  <c r="H28" i="2" s="1"/>
  <c r="E29" i="2"/>
  <c r="F29" i="2" s="1"/>
  <c r="G29" i="2" s="1"/>
  <c r="H29" i="2" s="1"/>
  <c r="E30" i="2"/>
  <c r="F30" i="2" s="1"/>
  <c r="G30" i="2" s="1"/>
  <c r="H30" i="2" s="1"/>
  <c r="E31" i="2"/>
  <c r="F31" i="2" s="1"/>
  <c r="G31" i="2" s="1"/>
  <c r="H31" i="2" s="1"/>
  <c r="Q41" i="2"/>
  <c r="Q42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C12" i="3"/>
  <c r="C11" i="2"/>
  <c r="C12" i="2"/>
  <c r="F15" i="3" l="1"/>
  <c r="O43" i="2"/>
  <c r="F15" i="2"/>
  <c r="O46" i="2"/>
  <c r="O31" i="2"/>
  <c r="O28" i="2"/>
  <c r="O34" i="2"/>
  <c r="O39" i="2"/>
  <c r="O35" i="2"/>
  <c r="O27" i="2"/>
  <c r="O41" i="2"/>
  <c r="O36" i="2"/>
  <c r="O40" i="2"/>
  <c r="O44" i="2"/>
  <c r="O26" i="2"/>
  <c r="O21" i="2"/>
  <c r="O45" i="2"/>
  <c r="O22" i="2"/>
  <c r="O29" i="2"/>
  <c r="O32" i="2"/>
  <c r="C15" i="2"/>
  <c r="F16" i="2" s="1"/>
  <c r="O38" i="2"/>
  <c r="O25" i="2"/>
  <c r="O23" i="2"/>
  <c r="O33" i="2"/>
  <c r="O37" i="2"/>
  <c r="O30" i="2"/>
  <c r="O42" i="2"/>
  <c r="O24" i="2"/>
  <c r="C16" i="3"/>
  <c r="D18" i="3" s="1"/>
  <c r="C16" i="2"/>
  <c r="D18" i="2" s="1"/>
  <c r="C11" i="3"/>
  <c r="F18" i="2" l="1"/>
  <c r="F17" i="2"/>
  <c r="O22" i="3"/>
  <c r="O37" i="3"/>
  <c r="O29" i="3"/>
  <c r="O27" i="3"/>
  <c r="C15" i="3"/>
  <c r="O32" i="3"/>
  <c r="O43" i="3"/>
  <c r="O41" i="3"/>
  <c r="O39" i="3"/>
  <c r="O45" i="3"/>
  <c r="O42" i="3"/>
  <c r="O25" i="3"/>
  <c r="O33" i="3"/>
  <c r="O26" i="3"/>
  <c r="O31" i="3"/>
  <c r="O24" i="3"/>
  <c r="O40" i="3"/>
  <c r="O28" i="3"/>
  <c r="O38" i="3"/>
  <c r="O36" i="3"/>
  <c r="O21" i="3"/>
  <c r="O30" i="3"/>
  <c r="O44" i="3"/>
  <c r="O23" i="3"/>
  <c r="O35" i="3"/>
  <c r="O34" i="3"/>
  <c r="C18" i="2"/>
  <c r="C18" i="3" l="1"/>
  <c r="F16" i="3"/>
  <c r="F18" i="3" s="1"/>
  <c r="F17" i="3" l="1"/>
</calcChain>
</file>

<file path=xl/sharedStrings.xml><?xml version="1.0" encoding="utf-8"?>
<sst xmlns="http://schemas.openxmlformats.org/spreadsheetml/2006/main" count="164" uniqueCount="67">
  <si>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</si>
  <si>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</si>
  <si>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</si>
  <si>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</si>
  <si>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</si>
  <si>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</si>
  <si>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</si>
  <si>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</si>
  <si>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</si>
  <si>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</si>
  <si>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</si>
  <si>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</si>
  <si>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</si>
  <si>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</si>
  <si>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</si>
  <si>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</si>
  <si>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</si>
  <si>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</si>
  <si>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</si>
  <si>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</si>
  <si>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</si>
  <si>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</si>
  <si>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</si>
  <si>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</si>
  <si>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</si>
  <si>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</si>
  <si>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</si>
  <si>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</si>
  <si>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na</t>
  </si>
  <si>
    <t>Misc</t>
  </si>
  <si>
    <t>not avail.</t>
  </si>
  <si>
    <t>IBVS 5060</t>
  </si>
  <si>
    <t>Hager/RHO website</t>
  </si>
  <si>
    <t>IBVS 5592</t>
  </si>
  <si>
    <t>IBVS</t>
  </si>
  <si>
    <t>IBVS 5543</t>
  </si>
  <si>
    <t>II</t>
  </si>
  <si>
    <t>Pete 08-08</t>
  </si>
  <si>
    <t>Baldwin</t>
  </si>
  <si>
    <t>Billings</t>
  </si>
  <si>
    <t>Nelson</t>
  </si>
  <si>
    <t># of data points:</t>
  </si>
  <si>
    <t>LQ Dra / GSC 03533-01400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</si>
  <si>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</si>
  <si>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</si>
  <si>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</si>
  <si>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</si>
  <si>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</si>
  <si>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0160</t>
  </si>
  <si>
    <t>I</t>
  </si>
  <si>
    <t>OEJV</t>
  </si>
  <si>
    <t>Add cycle</t>
  </si>
  <si>
    <t>Old Cycle</t>
  </si>
  <si>
    <t>JAVSO..42..426</t>
  </si>
  <si>
    <t>EA</t>
  </si>
  <si>
    <t>Billings pc</t>
  </si>
  <si>
    <t>Baldwin pc</t>
  </si>
  <si>
    <t>vis</t>
  </si>
  <si>
    <t>OEJV 0179</t>
  </si>
  <si>
    <t>JAAVSO, 51, 250</t>
  </si>
  <si>
    <t xml:space="preserve">Mag </t>
  </si>
  <si>
    <t>Next ToM-P</t>
  </si>
  <si>
    <t>Next ToM-S</t>
  </si>
  <si>
    <t>11.30-12.83</t>
  </si>
  <si>
    <t>VSX</t>
  </si>
  <si>
    <t>BAD?</t>
  </si>
  <si>
    <t>Old VSX-WRONG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</si>
</sst>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5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7" fillId="0" borderId="0"/>
    <xf numFmtId="0" fontId="7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/>
    <xf numFmtId="0" fontId="7" fillId="0" borderId="0" xfId="0" applyFont="1" applyAlignment="1">
      <alignment horizontal="center" vertical="center"/>
    </xf>
    <xf numFmtId="0" fontId="4" fillId="0" borderId="0" xfId="0" applyFont="1" applyAlignment="1"/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8" fillId="0" borderId="0" xfId="0" applyFont="1" applyAlignment="1">
      <alignment horizontal="left"/>
    </xf>
    <xf numFmtId="0" fontId="30" fillId="0" borderId="0" xfId="0" applyFont="1" applyAlignme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7" fillId="0" borderId="0" xfId="0" applyNumberFormat="1" applyFont="1" applyAlignment="1"/>
    <xf numFmtId="0" fontId="7" fillId="0" borderId="0" xfId="0" applyFont="1">
      <alignment vertical="top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>
      <alignment vertical="top"/>
    </xf>
    <xf numFmtId="0" fontId="7" fillId="0" borderId="12" xfId="0" applyFont="1" applyBorder="1">
      <alignment vertical="top"/>
    </xf>
    <xf numFmtId="165" fontId="7" fillId="0" borderId="0" xfId="0" applyNumberFormat="1" applyFont="1" applyAlignment="1">
      <alignment horizontal="left"/>
    </xf>
    <xf numFmtId="14" fontId="7" fillId="0" borderId="0" xfId="0" applyNumberFormat="1" applyFont="1" applyAlignment="1"/>
    <xf numFmtId="0" fontId="7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1" fillId="0" borderId="0" xfId="0" applyFont="1" applyAlignment="1"/>
    <xf numFmtId="165" fontId="7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166" fontId="7" fillId="0" borderId="0" xfId="0" applyNumberFormat="1" applyFont="1" applyAlignment="1"/>
    <xf numFmtId="0" fontId="32" fillId="0" borderId="15" xfId="0" applyFont="1" applyBorder="1" applyAlignment="1">
      <alignment horizontal="right" vertical="center"/>
    </xf>
    <xf numFmtId="0" fontId="32" fillId="0" borderId="18" xfId="0" applyFont="1" applyBorder="1" applyAlignment="1">
      <alignment horizontal="right" vertical="center"/>
    </xf>
    <xf numFmtId="0" fontId="7" fillId="24" borderId="13" xfId="0" applyFont="1" applyFill="1" applyBorder="1" applyAlignment="1">
      <alignment horizontal="right" vertical="center"/>
    </xf>
    <xf numFmtId="0" fontId="7" fillId="24" borderId="14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22" fontId="33" fillId="0" borderId="16" xfId="0" applyNumberFormat="1" applyFont="1" applyBorder="1" applyAlignment="1">
      <alignment horizontal="right" vertical="center"/>
    </xf>
    <xf numFmtId="22" fontId="3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5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LQ Dra - O-C Diagr.</a:t>
            </a:r>
          </a:p>
        </c:rich>
      </c:tx>
      <c:layout>
        <c:manualLayout>
          <c:xMode val="edge"/>
          <c:yMode val="edge"/>
          <c:x val="0.379644927259698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09861001442757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1'!$C$21:$C$1969</c:f>
                <c:numCache>
                  <c:formatCode>General</c:formatCode>
                  <c:ptCount val="1949"/>
                  <c:pt idx="0">
                    <c:v>27900.792000000001</c:v>
                  </c:pt>
                  <c:pt idx="1">
                    <c:v>27924.69</c:v>
                  </c:pt>
                  <c:pt idx="2">
                    <c:v>28029.653999999999</c:v>
                  </c:pt>
                  <c:pt idx="3">
                    <c:v>29473.585999999999</c:v>
                  </c:pt>
                  <c:pt idx="4">
                    <c:v>29856.574000000001</c:v>
                  </c:pt>
                  <c:pt idx="5">
                    <c:v>43335.631000000001</c:v>
                  </c:pt>
                  <c:pt idx="6">
                    <c:v>43659.709000000003</c:v>
                  </c:pt>
                  <c:pt idx="7">
                    <c:v>43777.557999999997</c:v>
                  </c:pt>
                  <c:pt idx="8">
                    <c:v>44427.637999999999</c:v>
                  </c:pt>
                  <c:pt idx="9">
                    <c:v>45738.913999999997</c:v>
                  </c:pt>
                  <c:pt idx="10">
                    <c:v>47033.593000000001</c:v>
                  </c:pt>
                  <c:pt idx="11">
                    <c:v>51274.858</c:v>
                  </c:pt>
                  <c:pt idx="12">
                    <c:v>51694.74</c:v>
                  </c:pt>
                  <c:pt idx="13">
                    <c:v>51716.847999999998</c:v>
                  </c:pt>
                  <c:pt idx="14">
                    <c:v>51762.885399999999</c:v>
                  </c:pt>
                  <c:pt idx="15">
                    <c:v>51764.726999999999</c:v>
                  </c:pt>
                  <c:pt idx="16">
                    <c:v>52112.793799999999</c:v>
                  </c:pt>
                  <c:pt idx="17">
                    <c:v>52859.576999999997</c:v>
                  </c:pt>
                  <c:pt idx="18">
                    <c:v>52923.113299999997</c:v>
                  </c:pt>
                  <c:pt idx="19">
                    <c:v>53140.426099999997</c:v>
                  </c:pt>
                  <c:pt idx="20">
                    <c:v>56105.473769999997</c:v>
                  </c:pt>
                  <c:pt idx="21">
                    <c:v>56140.464059999998</c:v>
                  </c:pt>
                  <c:pt idx="22">
                    <c:v>56425.913999999997</c:v>
                  </c:pt>
                  <c:pt idx="23">
                    <c:v>56525.370999999999</c:v>
                  </c:pt>
                  <c:pt idx="24">
                    <c:v>57641.409540000001</c:v>
                  </c:pt>
                  <c:pt idx="25">
                    <c:v>60044.776599999997</c:v>
                  </c:pt>
                </c:numCache>
              </c:numRef>
            </c:plus>
            <c:minus>
              <c:numRef>
                <c:f>'Active 1'!$C$21:$C$1969</c:f>
                <c:numCache>
                  <c:formatCode>General</c:formatCode>
                  <c:ptCount val="1949"/>
                  <c:pt idx="0">
                    <c:v>27900.792000000001</c:v>
                  </c:pt>
                  <c:pt idx="1">
                    <c:v>27924.69</c:v>
                  </c:pt>
                  <c:pt idx="2">
                    <c:v>28029.653999999999</c:v>
                  </c:pt>
                  <c:pt idx="3">
                    <c:v>29473.585999999999</c:v>
                  </c:pt>
                  <c:pt idx="4">
                    <c:v>29856.574000000001</c:v>
                  </c:pt>
                  <c:pt idx="5">
                    <c:v>43335.631000000001</c:v>
                  </c:pt>
                  <c:pt idx="6">
                    <c:v>43659.709000000003</c:v>
                  </c:pt>
                  <c:pt idx="7">
                    <c:v>43777.557999999997</c:v>
                  </c:pt>
                  <c:pt idx="8">
                    <c:v>44427.637999999999</c:v>
                  </c:pt>
                  <c:pt idx="9">
                    <c:v>45738.913999999997</c:v>
                  </c:pt>
                  <c:pt idx="10">
                    <c:v>47033.593000000001</c:v>
                  </c:pt>
                  <c:pt idx="11">
                    <c:v>51274.858</c:v>
                  </c:pt>
                  <c:pt idx="12">
                    <c:v>51694.74</c:v>
                  </c:pt>
                  <c:pt idx="13">
                    <c:v>51716.847999999998</c:v>
                  </c:pt>
                  <c:pt idx="14">
                    <c:v>51762.885399999999</c:v>
                  </c:pt>
                  <c:pt idx="15">
                    <c:v>51764.726999999999</c:v>
                  </c:pt>
                  <c:pt idx="16">
                    <c:v>52112.793799999999</c:v>
                  </c:pt>
                  <c:pt idx="17">
                    <c:v>52859.576999999997</c:v>
                  </c:pt>
                  <c:pt idx="18">
                    <c:v>52923.113299999997</c:v>
                  </c:pt>
                  <c:pt idx="19">
                    <c:v>53140.426099999997</c:v>
                  </c:pt>
                  <c:pt idx="20">
                    <c:v>56105.473769999997</c:v>
                  </c:pt>
                  <c:pt idx="21">
                    <c:v>56140.464059999998</c:v>
                  </c:pt>
                  <c:pt idx="22">
                    <c:v>56425.913999999997</c:v>
                  </c:pt>
                  <c:pt idx="23">
                    <c:v>56525.370999999999</c:v>
                  </c:pt>
                  <c:pt idx="24">
                    <c:v>57641.409540000001</c:v>
                  </c:pt>
                  <c:pt idx="25">
                    <c:v>60044.776599999997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1'!$H$21:$H$968</c:f>
              <c:numCache>
                <c:formatCode>General</c:formatCode>
                <c:ptCount val="948"/>
                <c:pt idx="0">
                  <c:v>-6.5069999945990276E-3</c:v>
                </c:pt>
                <c:pt idx="1">
                  <c:v>-4.97880000002624E-2</c:v>
                </c:pt>
                <c:pt idx="2">
                  <c:v>-5.9096999997564126E-2</c:v>
                </c:pt>
                <c:pt idx="3">
                  <c:v>2.9495000002498273E-2</c:v>
                </c:pt>
                <c:pt idx="4">
                  <c:v>-4.3000999998184852E-2</c:v>
                </c:pt>
                <c:pt idx="5">
                  <c:v>7.2796000000380445E-2</c:v>
                </c:pt>
                <c:pt idx="6">
                  <c:v>2.2684000003209803E-2</c:v>
                </c:pt>
                <c:pt idx="7">
                  <c:v>6.9159999984549358E-3</c:v>
                </c:pt>
                <c:pt idx="8">
                  <c:v>-1.0944999994535465E-2</c:v>
                </c:pt>
                <c:pt idx="9">
                  <c:v>1.9510999998601619E-2</c:v>
                </c:pt>
                <c:pt idx="10">
                  <c:v>2.7700000006007031E-2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6-454D-BCBD-0940DE6BAAB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1'!$I$21:$I$968</c:f>
              <c:numCache>
                <c:formatCode>General</c:formatCode>
                <c:ptCount val="948"/>
                <c:pt idx="11">
                  <c:v>-4.5214997953735292E-5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F6-454D-BCBD-0940DE6BAAB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1'!$J$21:$J$968</c:f>
              <c:numCache>
                <c:formatCode>General</c:formatCode>
                <c:ptCount val="948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F6-454D-BCBD-0940DE6BAAB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1'!$K$21:$K$968</c:f>
              <c:numCache>
                <c:formatCode>General</c:formatCode>
                <c:ptCount val="948"/>
                <c:pt idx="12">
                  <c:v>-8.546999997633975E-3</c:v>
                </c:pt>
                <c:pt idx="13">
                  <c:v>-1.9099999917671084E-4</c:v>
                </c:pt>
                <c:pt idx="14">
                  <c:v>-3.7159999992582016E-3</c:v>
                </c:pt>
                <c:pt idx="15">
                  <c:v>-3.7529999972321093E-3</c:v>
                </c:pt>
                <c:pt idx="16">
                  <c:v>-6.345999994664453E-3</c:v>
                </c:pt>
                <c:pt idx="17">
                  <c:v>-6.9494999988819472E-3</c:v>
                </c:pt>
                <c:pt idx="18">
                  <c:v>-7.1259999967878684E-3</c:v>
                </c:pt>
                <c:pt idx="19">
                  <c:v>-7.4919999970006756E-3</c:v>
                </c:pt>
                <c:pt idx="20">
                  <c:v>4.6080000029178336E-3</c:v>
                </c:pt>
                <c:pt idx="21">
                  <c:v>3.7950000041746534E-3</c:v>
                </c:pt>
                <c:pt idx="23">
                  <c:v>8.6020000017015263E-3</c:v>
                </c:pt>
                <c:pt idx="24">
                  <c:v>1.5120000003662426E-2</c:v>
                </c:pt>
                <c:pt idx="25">
                  <c:v>4.5895000002929009E-2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F6-454D-BCBD-0940DE6BAAB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F6-454D-BCBD-0940DE6BAAB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F6-454D-BCBD-0940DE6BAAB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F6-454D-BCBD-0940DE6BAAB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1'!$O$21:$O$968</c:f>
              <c:numCache>
                <c:formatCode>General</c:formatCode>
                <c:ptCount val="948"/>
                <c:pt idx="0">
                  <c:v>-0.11551139055208268</c:v>
                </c:pt>
                <c:pt idx="1">
                  <c:v>-0.11540462821784522</c:v>
                </c:pt>
                <c:pt idx="2">
                  <c:v>-0.11493651644465031</c:v>
                </c:pt>
                <c:pt idx="3">
                  <c:v>-0.10849792644140768</c:v>
                </c:pt>
                <c:pt idx="4">
                  <c:v>-0.10678972909360862</c:v>
                </c:pt>
                <c:pt idx="5">
                  <c:v>-4.6682534917929175E-2</c:v>
                </c:pt>
                <c:pt idx="6">
                  <c:v>-4.5237137162099206E-2</c:v>
                </c:pt>
                <c:pt idx="7">
                  <c:v>-4.4711537978161034E-2</c:v>
                </c:pt>
                <c:pt idx="8">
                  <c:v>-4.1812529979252042E-2</c:v>
                </c:pt>
                <c:pt idx="9">
                  <c:v>-3.5965239057939885E-2</c:v>
                </c:pt>
                <c:pt idx="10">
                  <c:v>-3.0191860521869018E-2</c:v>
                </c:pt>
                <c:pt idx="11">
                  <c:v>-1.127850238734384E-2</c:v>
                </c:pt>
                <c:pt idx="12">
                  <c:v>-9.4060552945640988E-3</c:v>
                </c:pt>
                <c:pt idx="13">
                  <c:v>-9.3075054475756924E-3</c:v>
                </c:pt>
                <c:pt idx="14">
                  <c:v>-9.102193266349843E-3</c:v>
                </c:pt>
                <c:pt idx="15">
                  <c:v>-9.0939807791008097E-3</c:v>
                </c:pt>
                <c:pt idx="16">
                  <c:v>-7.541820689033394E-3</c:v>
                </c:pt>
                <c:pt idx="17">
                  <c:v>-4.21165710955013E-3</c:v>
                </c:pt>
                <c:pt idx="18">
                  <c:v>-3.9283262994584574E-3</c:v>
                </c:pt>
                <c:pt idx="19">
                  <c:v>-2.9592528040724517E-3</c:v>
                </c:pt>
                <c:pt idx="20">
                  <c:v>1.02628516668722E-2</c:v>
                </c:pt>
                <c:pt idx="21">
                  <c:v>1.0418888924603844E-2</c:v>
                </c:pt>
                <c:pt idx="22">
                  <c:v>1.1691824448204106E-2</c:v>
                </c:pt>
                <c:pt idx="23">
                  <c:v>1.213529875965194E-2</c:v>
                </c:pt>
                <c:pt idx="24">
                  <c:v>1.7112066032566511E-2</c:v>
                </c:pt>
                <c:pt idx="25">
                  <c:v>2.7829361892555807E-2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F6-454D-BCBD-0940DE6BA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002760"/>
        <c:axId val="1"/>
      </c:scatterChart>
      <c:valAx>
        <c:axId val="817002760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002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LQ Dra - O-C Diagr.</a:t>
            </a:r>
          </a:p>
        </c:rich>
      </c:tx>
      <c:layout>
        <c:manualLayout>
          <c:xMode val="edge"/>
          <c:yMode val="edge"/>
          <c:x val="0.3876326092722572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3850843483168"/>
          <c:y val="0.14371278494688106"/>
          <c:w val="0.81598913554206665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1'!$D$21:$D$1969</c:f>
                <c:numCache>
                  <c:formatCode>General</c:formatCode>
                  <c:ptCount val="1949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'Active 1'!$D$21:$D$1969</c:f>
                <c:numCache>
                  <c:formatCode>General</c:formatCode>
                  <c:ptCount val="1949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1'!$H$21:$H$968</c:f>
              <c:numCache>
                <c:formatCode>General</c:formatCode>
                <c:ptCount val="948"/>
                <c:pt idx="0">
                  <c:v>-6.5069999945990276E-3</c:v>
                </c:pt>
                <c:pt idx="1">
                  <c:v>-4.97880000002624E-2</c:v>
                </c:pt>
                <c:pt idx="2">
                  <c:v>-5.9096999997564126E-2</c:v>
                </c:pt>
                <c:pt idx="3">
                  <c:v>2.9495000002498273E-2</c:v>
                </c:pt>
                <c:pt idx="4">
                  <c:v>-4.3000999998184852E-2</c:v>
                </c:pt>
                <c:pt idx="5">
                  <c:v>7.2796000000380445E-2</c:v>
                </c:pt>
                <c:pt idx="6">
                  <c:v>2.2684000003209803E-2</c:v>
                </c:pt>
                <c:pt idx="7">
                  <c:v>6.9159999984549358E-3</c:v>
                </c:pt>
                <c:pt idx="8">
                  <c:v>-1.0944999994535465E-2</c:v>
                </c:pt>
                <c:pt idx="9">
                  <c:v>1.9510999998601619E-2</c:v>
                </c:pt>
                <c:pt idx="10">
                  <c:v>2.7700000006007031E-2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62-46E4-9C7A-A16A5E7C9E6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1'!$I$21:$I$968</c:f>
              <c:numCache>
                <c:formatCode>General</c:formatCode>
                <c:ptCount val="948"/>
                <c:pt idx="11">
                  <c:v>-4.5214997953735292E-5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62-46E4-9C7A-A16A5E7C9E6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1'!$J$21:$J$968</c:f>
              <c:numCache>
                <c:formatCode>General</c:formatCode>
                <c:ptCount val="948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62-46E4-9C7A-A16A5E7C9E6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1'!$K$21:$K$968</c:f>
              <c:numCache>
                <c:formatCode>General</c:formatCode>
                <c:ptCount val="948"/>
                <c:pt idx="12">
                  <c:v>-8.546999997633975E-3</c:v>
                </c:pt>
                <c:pt idx="13">
                  <c:v>-1.9099999917671084E-4</c:v>
                </c:pt>
                <c:pt idx="14">
                  <c:v>-3.7159999992582016E-3</c:v>
                </c:pt>
                <c:pt idx="15">
                  <c:v>-3.7529999972321093E-3</c:v>
                </c:pt>
                <c:pt idx="16">
                  <c:v>-6.345999994664453E-3</c:v>
                </c:pt>
                <c:pt idx="17">
                  <c:v>-6.9494999988819472E-3</c:v>
                </c:pt>
                <c:pt idx="18">
                  <c:v>-7.1259999967878684E-3</c:v>
                </c:pt>
                <c:pt idx="19">
                  <c:v>-7.4919999970006756E-3</c:v>
                </c:pt>
                <c:pt idx="20">
                  <c:v>4.6080000029178336E-3</c:v>
                </c:pt>
                <c:pt idx="21">
                  <c:v>3.7950000041746534E-3</c:v>
                </c:pt>
                <c:pt idx="23">
                  <c:v>8.6020000017015263E-3</c:v>
                </c:pt>
                <c:pt idx="24">
                  <c:v>1.5120000003662426E-2</c:v>
                </c:pt>
                <c:pt idx="25">
                  <c:v>4.5895000002929009E-2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62-46E4-9C7A-A16A5E7C9E6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62-46E4-9C7A-A16A5E7C9E6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62-46E4-9C7A-A16A5E7C9E6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62-46E4-9C7A-A16A5E7C9E6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1'!$O$21:$O$968</c:f>
              <c:numCache>
                <c:formatCode>General</c:formatCode>
                <c:ptCount val="948"/>
                <c:pt idx="0">
                  <c:v>-0.11551139055208268</c:v>
                </c:pt>
                <c:pt idx="1">
                  <c:v>-0.11540462821784522</c:v>
                </c:pt>
                <c:pt idx="2">
                  <c:v>-0.11493651644465031</c:v>
                </c:pt>
                <c:pt idx="3">
                  <c:v>-0.10849792644140768</c:v>
                </c:pt>
                <c:pt idx="4">
                  <c:v>-0.10678972909360862</c:v>
                </c:pt>
                <c:pt idx="5">
                  <c:v>-4.6682534917929175E-2</c:v>
                </c:pt>
                <c:pt idx="6">
                  <c:v>-4.5237137162099206E-2</c:v>
                </c:pt>
                <c:pt idx="7">
                  <c:v>-4.4711537978161034E-2</c:v>
                </c:pt>
                <c:pt idx="8">
                  <c:v>-4.1812529979252042E-2</c:v>
                </c:pt>
                <c:pt idx="9">
                  <c:v>-3.5965239057939885E-2</c:v>
                </c:pt>
                <c:pt idx="10">
                  <c:v>-3.0191860521869018E-2</c:v>
                </c:pt>
                <c:pt idx="11">
                  <c:v>-1.127850238734384E-2</c:v>
                </c:pt>
                <c:pt idx="12">
                  <c:v>-9.4060552945640988E-3</c:v>
                </c:pt>
                <c:pt idx="13">
                  <c:v>-9.3075054475756924E-3</c:v>
                </c:pt>
                <c:pt idx="14">
                  <c:v>-9.102193266349843E-3</c:v>
                </c:pt>
                <c:pt idx="15">
                  <c:v>-9.0939807791008097E-3</c:v>
                </c:pt>
                <c:pt idx="16">
                  <c:v>-7.541820689033394E-3</c:v>
                </c:pt>
                <c:pt idx="17">
                  <c:v>-4.21165710955013E-3</c:v>
                </c:pt>
                <c:pt idx="18">
                  <c:v>-3.9283262994584574E-3</c:v>
                </c:pt>
                <c:pt idx="19">
                  <c:v>-2.9592528040724517E-3</c:v>
                </c:pt>
                <c:pt idx="20">
                  <c:v>1.02628516668722E-2</c:v>
                </c:pt>
                <c:pt idx="21">
                  <c:v>1.0418888924603844E-2</c:v>
                </c:pt>
                <c:pt idx="22">
                  <c:v>1.1691824448204106E-2</c:v>
                </c:pt>
                <c:pt idx="23">
                  <c:v>1.213529875965194E-2</c:v>
                </c:pt>
                <c:pt idx="24">
                  <c:v>1.7112066032566511E-2</c:v>
                </c:pt>
                <c:pt idx="25">
                  <c:v>2.7829361892555807E-2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62-46E4-9C7A-A16A5E7C9E6B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1'!$P$21:$P$968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4B-4EF8-90AB-CC16A69F96EA}"/>
            </c:ext>
          </c:extLst>
        </c:ser>
        <c:ser>
          <c:idx val="13"/>
          <c:order val="13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-15489</c:v>
                </c:pt>
                <c:pt idx="1">
                  <c:v>-15476</c:v>
                </c:pt>
                <c:pt idx="2">
                  <c:v>-15419</c:v>
                </c:pt>
                <c:pt idx="3">
                  <c:v>-14635</c:v>
                </c:pt>
                <c:pt idx="4">
                  <c:v>-14427</c:v>
                </c:pt>
                <c:pt idx="5">
                  <c:v>-7108</c:v>
                </c:pt>
                <c:pt idx="6">
                  <c:v>-6932</c:v>
                </c:pt>
                <c:pt idx="7">
                  <c:v>-6868</c:v>
                </c:pt>
                <c:pt idx="8">
                  <c:v>-6515</c:v>
                </c:pt>
                <c:pt idx="9">
                  <c:v>-5803</c:v>
                </c:pt>
                <c:pt idx="10">
                  <c:v>-5100</c:v>
                </c:pt>
                <c:pt idx="11">
                  <c:v>-2797</c:v>
                </c:pt>
                <c:pt idx="12">
                  <c:v>-2569</c:v>
                </c:pt>
                <c:pt idx="13">
                  <c:v>-2557</c:v>
                </c:pt>
                <c:pt idx="14">
                  <c:v>-2532</c:v>
                </c:pt>
                <c:pt idx="15">
                  <c:v>-2531</c:v>
                </c:pt>
                <c:pt idx="16">
                  <c:v>-2342</c:v>
                </c:pt>
                <c:pt idx="17">
                  <c:v>-1936.5</c:v>
                </c:pt>
                <c:pt idx="18">
                  <c:v>-1902</c:v>
                </c:pt>
                <c:pt idx="19">
                  <c:v>-1784</c:v>
                </c:pt>
                <c:pt idx="20">
                  <c:v>-174</c:v>
                </c:pt>
                <c:pt idx="21">
                  <c:v>-155</c:v>
                </c:pt>
                <c:pt idx="22">
                  <c:v>0</c:v>
                </c:pt>
                <c:pt idx="23">
                  <c:v>54</c:v>
                </c:pt>
                <c:pt idx="24">
                  <c:v>660</c:v>
                </c:pt>
                <c:pt idx="25">
                  <c:v>1965</c:v>
                </c:pt>
              </c:numCache>
            </c:numRef>
          </c:xVal>
          <c:yVal>
            <c:numRef>
              <c:f>'Active 1'!$U$21:$U$968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4B-4EF8-90AB-CC16A69F9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0220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1'!$F$21:$F$968</c15:sqref>
                        </c15:formulaRef>
                      </c:ext>
                    </c:extLst>
                    <c:numCache>
                      <c:formatCode>General</c:formatCode>
                      <c:ptCount val="948"/>
                      <c:pt idx="0">
                        <c:v>-15489</c:v>
                      </c:pt>
                      <c:pt idx="1">
                        <c:v>-15476</c:v>
                      </c:pt>
                      <c:pt idx="2">
                        <c:v>-15419</c:v>
                      </c:pt>
                      <c:pt idx="3">
                        <c:v>-14635</c:v>
                      </c:pt>
                      <c:pt idx="4">
                        <c:v>-14427</c:v>
                      </c:pt>
                      <c:pt idx="5">
                        <c:v>-7108</c:v>
                      </c:pt>
                      <c:pt idx="6">
                        <c:v>-6932</c:v>
                      </c:pt>
                      <c:pt idx="7">
                        <c:v>-6868</c:v>
                      </c:pt>
                      <c:pt idx="8">
                        <c:v>-6515</c:v>
                      </c:pt>
                      <c:pt idx="9">
                        <c:v>-5803</c:v>
                      </c:pt>
                      <c:pt idx="10">
                        <c:v>-5100</c:v>
                      </c:pt>
                      <c:pt idx="11">
                        <c:v>-2797</c:v>
                      </c:pt>
                      <c:pt idx="12">
                        <c:v>-2569</c:v>
                      </c:pt>
                      <c:pt idx="13">
                        <c:v>-2557</c:v>
                      </c:pt>
                      <c:pt idx="14">
                        <c:v>-2532</c:v>
                      </c:pt>
                      <c:pt idx="15">
                        <c:v>-2531</c:v>
                      </c:pt>
                      <c:pt idx="16">
                        <c:v>-2342</c:v>
                      </c:pt>
                      <c:pt idx="17">
                        <c:v>-1936.5</c:v>
                      </c:pt>
                      <c:pt idx="18">
                        <c:v>-1902</c:v>
                      </c:pt>
                      <c:pt idx="19">
                        <c:v>-1784</c:v>
                      </c:pt>
                      <c:pt idx="20">
                        <c:v>-174</c:v>
                      </c:pt>
                      <c:pt idx="21">
                        <c:v>-155</c:v>
                      </c:pt>
                      <c:pt idx="22">
                        <c:v>0</c:v>
                      </c:pt>
                      <c:pt idx="23">
                        <c:v>54</c:v>
                      </c:pt>
                      <c:pt idx="24">
                        <c:v>660</c:v>
                      </c:pt>
                      <c:pt idx="25">
                        <c:v>1965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1'!$Q$21:$Q$968</c15:sqref>
                        </c15:formulaRef>
                      </c:ext>
                    </c:extLst>
                    <c:numCache>
                      <c:formatCode>m/d/yyyy</c:formatCode>
                      <c:ptCount val="948"/>
                      <c:pt idx="0">
                        <c:v>12882.292000000001</c:v>
                      </c:pt>
                      <c:pt idx="1">
                        <c:v>12906.189999999999</c:v>
                      </c:pt>
                      <c:pt idx="2">
                        <c:v>13011.153999999999</c:v>
                      </c:pt>
                      <c:pt idx="3">
                        <c:v>14455.085999999999</c:v>
                      </c:pt>
                      <c:pt idx="4">
                        <c:v>14838.074000000001</c:v>
                      </c:pt>
                      <c:pt idx="5">
                        <c:v>28317.131000000001</c:v>
                      </c:pt>
                      <c:pt idx="6">
                        <c:v>28641.209000000003</c:v>
                      </c:pt>
                      <c:pt idx="7">
                        <c:v>28759.057999999997</c:v>
                      </c:pt>
                      <c:pt idx="8">
                        <c:v>29409.137999999999</c:v>
                      </c:pt>
                      <c:pt idx="9">
                        <c:v>30720.413999999997</c:v>
                      </c:pt>
                      <c:pt idx="10">
                        <c:v>32015.093000000001</c:v>
                      </c:pt>
                      <c:pt idx="11">
                        <c:v>36256.358</c:v>
                      </c:pt>
                      <c:pt idx="12">
                        <c:v>36676.239999999998</c:v>
                      </c:pt>
                      <c:pt idx="13">
                        <c:v>36698.347999999998</c:v>
                      </c:pt>
                      <c:pt idx="14">
                        <c:v>36744.385399999999</c:v>
                      </c:pt>
                      <c:pt idx="15">
                        <c:v>36746.226999999999</c:v>
                      </c:pt>
                      <c:pt idx="16">
                        <c:v>37094.293799999999</c:v>
                      </c:pt>
                      <c:pt idx="17">
                        <c:v>37841.076999999997</c:v>
                      </c:pt>
                      <c:pt idx="18">
                        <c:v>37904.613299999997</c:v>
                      </c:pt>
                      <c:pt idx="19">
                        <c:v>38121.926099999997</c:v>
                      </c:pt>
                      <c:pt idx="20">
                        <c:v>41086.973769999997</c:v>
                      </c:pt>
                      <c:pt idx="21">
                        <c:v>41121.964059999998</c:v>
                      </c:pt>
                      <c:pt idx="22">
                        <c:v>41407.413999999997</c:v>
                      </c:pt>
                      <c:pt idx="23">
                        <c:v>41506.870999999999</c:v>
                      </c:pt>
                      <c:pt idx="24">
                        <c:v>42622.909540000001</c:v>
                      </c:pt>
                      <c:pt idx="25">
                        <c:v>45026.276599999997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9E4B-4EF8-90AB-CC16A69F96E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1'!$F$21:$F$968</c15:sqref>
                        </c15:formulaRef>
                      </c:ext>
                    </c:extLst>
                    <c:numCache>
                      <c:formatCode>General</c:formatCode>
                      <c:ptCount val="948"/>
                      <c:pt idx="0">
                        <c:v>-15489</c:v>
                      </c:pt>
                      <c:pt idx="1">
                        <c:v>-15476</c:v>
                      </c:pt>
                      <c:pt idx="2">
                        <c:v>-15419</c:v>
                      </c:pt>
                      <c:pt idx="3">
                        <c:v>-14635</c:v>
                      </c:pt>
                      <c:pt idx="4">
                        <c:v>-14427</c:v>
                      </c:pt>
                      <c:pt idx="5">
                        <c:v>-7108</c:v>
                      </c:pt>
                      <c:pt idx="6">
                        <c:v>-6932</c:v>
                      </c:pt>
                      <c:pt idx="7">
                        <c:v>-6868</c:v>
                      </c:pt>
                      <c:pt idx="8">
                        <c:v>-6515</c:v>
                      </c:pt>
                      <c:pt idx="9">
                        <c:v>-5803</c:v>
                      </c:pt>
                      <c:pt idx="10">
                        <c:v>-5100</c:v>
                      </c:pt>
                      <c:pt idx="11">
                        <c:v>-2797</c:v>
                      </c:pt>
                      <c:pt idx="12">
                        <c:v>-2569</c:v>
                      </c:pt>
                      <c:pt idx="13">
                        <c:v>-2557</c:v>
                      </c:pt>
                      <c:pt idx="14">
                        <c:v>-2532</c:v>
                      </c:pt>
                      <c:pt idx="15">
                        <c:v>-2531</c:v>
                      </c:pt>
                      <c:pt idx="16">
                        <c:v>-2342</c:v>
                      </c:pt>
                      <c:pt idx="17">
                        <c:v>-1936.5</c:v>
                      </c:pt>
                      <c:pt idx="18">
                        <c:v>-1902</c:v>
                      </c:pt>
                      <c:pt idx="19">
                        <c:v>-1784</c:v>
                      </c:pt>
                      <c:pt idx="20">
                        <c:v>-174</c:v>
                      </c:pt>
                      <c:pt idx="21">
                        <c:v>-155</c:v>
                      </c:pt>
                      <c:pt idx="22">
                        <c:v>0</c:v>
                      </c:pt>
                      <c:pt idx="23">
                        <c:v>54</c:v>
                      </c:pt>
                      <c:pt idx="24">
                        <c:v>660</c:v>
                      </c:pt>
                      <c:pt idx="25">
                        <c:v>1965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1'!$R$21:$R$968</c15:sqref>
                        </c15:formulaRef>
                      </c:ext>
                    </c:extLst>
                    <c:numCache>
                      <c:formatCode>General</c:formatCode>
                      <c:ptCount val="94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E4B-4EF8-90AB-CC16A69F96E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1'!$F$21:$F$968</c15:sqref>
                        </c15:formulaRef>
                      </c:ext>
                    </c:extLst>
                    <c:numCache>
                      <c:formatCode>General</c:formatCode>
                      <c:ptCount val="948"/>
                      <c:pt idx="0">
                        <c:v>-15489</c:v>
                      </c:pt>
                      <c:pt idx="1">
                        <c:v>-15476</c:v>
                      </c:pt>
                      <c:pt idx="2">
                        <c:v>-15419</c:v>
                      </c:pt>
                      <c:pt idx="3">
                        <c:v>-14635</c:v>
                      </c:pt>
                      <c:pt idx="4">
                        <c:v>-14427</c:v>
                      </c:pt>
                      <c:pt idx="5">
                        <c:v>-7108</c:v>
                      </c:pt>
                      <c:pt idx="6">
                        <c:v>-6932</c:v>
                      </c:pt>
                      <c:pt idx="7">
                        <c:v>-6868</c:v>
                      </c:pt>
                      <c:pt idx="8">
                        <c:v>-6515</c:v>
                      </c:pt>
                      <c:pt idx="9">
                        <c:v>-5803</c:v>
                      </c:pt>
                      <c:pt idx="10">
                        <c:v>-5100</c:v>
                      </c:pt>
                      <c:pt idx="11">
                        <c:v>-2797</c:v>
                      </c:pt>
                      <c:pt idx="12">
                        <c:v>-2569</c:v>
                      </c:pt>
                      <c:pt idx="13">
                        <c:v>-2557</c:v>
                      </c:pt>
                      <c:pt idx="14">
                        <c:v>-2532</c:v>
                      </c:pt>
                      <c:pt idx="15">
                        <c:v>-2531</c:v>
                      </c:pt>
                      <c:pt idx="16">
                        <c:v>-2342</c:v>
                      </c:pt>
                      <c:pt idx="17">
                        <c:v>-1936.5</c:v>
                      </c:pt>
                      <c:pt idx="18">
                        <c:v>-1902</c:v>
                      </c:pt>
                      <c:pt idx="19">
                        <c:v>-1784</c:v>
                      </c:pt>
                      <c:pt idx="20">
                        <c:v>-174</c:v>
                      </c:pt>
                      <c:pt idx="21">
                        <c:v>-155</c:v>
                      </c:pt>
                      <c:pt idx="22">
                        <c:v>0</c:v>
                      </c:pt>
                      <c:pt idx="23">
                        <c:v>54</c:v>
                      </c:pt>
                      <c:pt idx="24">
                        <c:v>660</c:v>
                      </c:pt>
                      <c:pt idx="25">
                        <c:v>1965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1'!$S$21:$S$968</c15:sqref>
                        </c15:formulaRef>
                      </c:ext>
                    </c:extLst>
                    <c:numCache>
                      <c:formatCode>General</c:formatCode>
                      <c:ptCount val="94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E4B-4EF8-90AB-CC16A69F96EA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1'!$F$21:$F$968</c15:sqref>
                        </c15:formulaRef>
                      </c:ext>
                    </c:extLst>
                    <c:numCache>
                      <c:formatCode>General</c:formatCode>
                      <c:ptCount val="948"/>
                      <c:pt idx="0">
                        <c:v>-15489</c:v>
                      </c:pt>
                      <c:pt idx="1">
                        <c:v>-15476</c:v>
                      </c:pt>
                      <c:pt idx="2">
                        <c:v>-15419</c:v>
                      </c:pt>
                      <c:pt idx="3">
                        <c:v>-14635</c:v>
                      </c:pt>
                      <c:pt idx="4">
                        <c:v>-14427</c:v>
                      </c:pt>
                      <c:pt idx="5">
                        <c:v>-7108</c:v>
                      </c:pt>
                      <c:pt idx="6">
                        <c:v>-6932</c:v>
                      </c:pt>
                      <c:pt idx="7">
                        <c:v>-6868</c:v>
                      </c:pt>
                      <c:pt idx="8">
                        <c:v>-6515</c:v>
                      </c:pt>
                      <c:pt idx="9">
                        <c:v>-5803</c:v>
                      </c:pt>
                      <c:pt idx="10">
                        <c:v>-5100</c:v>
                      </c:pt>
                      <c:pt idx="11">
                        <c:v>-2797</c:v>
                      </c:pt>
                      <c:pt idx="12">
                        <c:v>-2569</c:v>
                      </c:pt>
                      <c:pt idx="13">
                        <c:v>-2557</c:v>
                      </c:pt>
                      <c:pt idx="14">
                        <c:v>-2532</c:v>
                      </c:pt>
                      <c:pt idx="15">
                        <c:v>-2531</c:v>
                      </c:pt>
                      <c:pt idx="16">
                        <c:v>-2342</c:v>
                      </c:pt>
                      <c:pt idx="17">
                        <c:v>-1936.5</c:v>
                      </c:pt>
                      <c:pt idx="18">
                        <c:v>-1902</c:v>
                      </c:pt>
                      <c:pt idx="19">
                        <c:v>-1784</c:v>
                      </c:pt>
                      <c:pt idx="20">
                        <c:v>-174</c:v>
                      </c:pt>
                      <c:pt idx="21">
                        <c:v>-155</c:v>
                      </c:pt>
                      <c:pt idx="22">
                        <c:v>0</c:v>
                      </c:pt>
                      <c:pt idx="23">
                        <c:v>54</c:v>
                      </c:pt>
                      <c:pt idx="24">
                        <c:v>660</c:v>
                      </c:pt>
                      <c:pt idx="25">
                        <c:v>1965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1'!$T$21:$T$968</c15:sqref>
                        </c15:formulaRef>
                      </c:ext>
                    </c:extLst>
                    <c:numCache>
                      <c:formatCode>General</c:formatCode>
                      <c:ptCount val="94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E4B-4EF8-90AB-CC16A69F96EA}"/>
                  </c:ext>
                </c:extLst>
              </c15:ser>
            </c15:filteredScatterSeries>
          </c:ext>
        </c:extLst>
      </c:scatterChart>
      <c:valAx>
        <c:axId val="809702200"/>
        <c:scaling>
          <c:orientation val="minMax"/>
          <c:min val="-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7107833240309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73755656108594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702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24466059389634"/>
          <c:y val="0.92215694595061837"/>
          <c:w val="0.77375533940610364"/>
          <c:h val="5.7450227258178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LQ Dra - O-C Diagr.</a:t>
            </a:r>
          </a:p>
        </c:rich>
      </c:tx>
      <c:layout>
        <c:manualLayout>
          <c:xMode val="edge"/>
          <c:yMode val="edge"/>
          <c:x val="0.3796449272596983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109861001442757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2'!$C$21:$C$1969</c:f>
                <c:numCache>
                  <c:formatCode>General</c:formatCode>
                  <c:ptCount val="1949"/>
                  <c:pt idx="0">
                    <c:v>27900.792000000001</c:v>
                  </c:pt>
                  <c:pt idx="1">
                    <c:v>27924.69</c:v>
                  </c:pt>
                  <c:pt idx="2">
                    <c:v>28029.653999999999</c:v>
                  </c:pt>
                  <c:pt idx="3">
                    <c:v>29473.585999999999</c:v>
                  </c:pt>
                  <c:pt idx="4">
                    <c:v>29856.574000000001</c:v>
                  </c:pt>
                  <c:pt idx="5">
                    <c:v>43335.631000000001</c:v>
                  </c:pt>
                  <c:pt idx="6">
                    <c:v>43659.709000000003</c:v>
                  </c:pt>
                  <c:pt idx="7">
                    <c:v>43777.557999999997</c:v>
                  </c:pt>
                  <c:pt idx="8">
                    <c:v>44427.637999999999</c:v>
                  </c:pt>
                  <c:pt idx="9">
                    <c:v>45738.913999999997</c:v>
                  </c:pt>
                  <c:pt idx="10">
                    <c:v>47033.593000000001</c:v>
                  </c:pt>
                  <c:pt idx="11">
                    <c:v>51274.858</c:v>
                  </c:pt>
                  <c:pt idx="12">
                    <c:v>51694.74</c:v>
                  </c:pt>
                  <c:pt idx="13">
                    <c:v>51716.847999999998</c:v>
                  </c:pt>
                  <c:pt idx="14">
                    <c:v>51762.885399999999</c:v>
                  </c:pt>
                  <c:pt idx="15">
                    <c:v>51764.726999999999</c:v>
                  </c:pt>
                  <c:pt idx="16">
                    <c:v>52112.793799999999</c:v>
                  </c:pt>
                  <c:pt idx="17">
                    <c:v>52859.576999999997</c:v>
                  </c:pt>
                  <c:pt idx="18">
                    <c:v>52923.113299999997</c:v>
                  </c:pt>
                  <c:pt idx="19">
                    <c:v>53140.426099999997</c:v>
                  </c:pt>
                  <c:pt idx="20">
                    <c:v>56105.473769999997</c:v>
                  </c:pt>
                  <c:pt idx="21">
                    <c:v>56140.464059999998</c:v>
                  </c:pt>
                  <c:pt idx="22">
                    <c:v>56525.370999999999</c:v>
                  </c:pt>
                  <c:pt idx="23">
                    <c:v>57641.409540000001</c:v>
                  </c:pt>
                  <c:pt idx="24">
                    <c:v>60044.776599999997</c:v>
                  </c:pt>
                </c:numCache>
              </c:numRef>
            </c:plus>
            <c:minus>
              <c:numRef>
                <c:f>'InActive 2'!$C$21:$C$1969</c:f>
                <c:numCache>
                  <c:formatCode>General</c:formatCode>
                  <c:ptCount val="1949"/>
                  <c:pt idx="0">
                    <c:v>27900.792000000001</c:v>
                  </c:pt>
                  <c:pt idx="1">
                    <c:v>27924.69</c:v>
                  </c:pt>
                  <c:pt idx="2">
                    <c:v>28029.653999999999</c:v>
                  </c:pt>
                  <c:pt idx="3">
                    <c:v>29473.585999999999</c:v>
                  </c:pt>
                  <c:pt idx="4">
                    <c:v>29856.574000000001</c:v>
                  </c:pt>
                  <c:pt idx="5">
                    <c:v>43335.631000000001</c:v>
                  </c:pt>
                  <c:pt idx="6">
                    <c:v>43659.709000000003</c:v>
                  </c:pt>
                  <c:pt idx="7">
                    <c:v>43777.557999999997</c:v>
                  </c:pt>
                  <c:pt idx="8">
                    <c:v>44427.637999999999</c:v>
                  </c:pt>
                  <c:pt idx="9">
                    <c:v>45738.913999999997</c:v>
                  </c:pt>
                  <c:pt idx="10">
                    <c:v>47033.593000000001</c:v>
                  </c:pt>
                  <c:pt idx="11">
                    <c:v>51274.858</c:v>
                  </c:pt>
                  <c:pt idx="12">
                    <c:v>51694.74</c:v>
                  </c:pt>
                  <c:pt idx="13">
                    <c:v>51716.847999999998</c:v>
                  </c:pt>
                  <c:pt idx="14">
                    <c:v>51762.885399999999</c:v>
                  </c:pt>
                  <c:pt idx="15">
                    <c:v>51764.726999999999</c:v>
                  </c:pt>
                  <c:pt idx="16">
                    <c:v>52112.793799999999</c:v>
                  </c:pt>
                  <c:pt idx="17">
                    <c:v>52859.576999999997</c:v>
                  </c:pt>
                  <c:pt idx="18">
                    <c:v>52923.113299999997</c:v>
                  </c:pt>
                  <c:pt idx="19">
                    <c:v>53140.426099999997</c:v>
                  </c:pt>
                  <c:pt idx="20">
                    <c:v>56105.473769999997</c:v>
                  </c:pt>
                  <c:pt idx="21">
                    <c:v>56140.464059999998</c:v>
                  </c:pt>
                  <c:pt idx="22">
                    <c:v>56525.370999999999</c:v>
                  </c:pt>
                  <c:pt idx="23">
                    <c:v>57641.409540000001</c:v>
                  </c:pt>
                  <c:pt idx="24">
                    <c:v>60044.776599999997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2'!$H$21:$H$968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7-4B36-AF37-90510BC3F88A}"/>
            </c:ext>
          </c:extLst>
        </c:ser>
        <c:ser>
          <c:idx val="1"/>
          <c:order val="1"/>
          <c:tx>
            <c:strRef>
              <c:f>'InActive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'InActive 2'!$D$21:$D$87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2'!$I$21:$I$968</c:f>
              <c:numCache>
                <c:formatCode>General</c:formatCode>
                <c:ptCount val="948"/>
                <c:pt idx="0">
                  <c:v>-9.1759999995701946E-2</c:v>
                </c:pt>
                <c:pt idx="1">
                  <c:v>-9.4280000001162989E-2</c:v>
                </c:pt>
                <c:pt idx="2">
                  <c:v>-9.878000000026077E-2</c:v>
                </c:pt>
                <c:pt idx="3">
                  <c:v>0.11261999999987893</c:v>
                </c:pt>
                <c:pt idx="4">
                  <c:v>4.6340000000782311E-2</c:v>
                </c:pt>
                <c:pt idx="5">
                  <c:v>-0.14398000000073807</c:v>
                </c:pt>
                <c:pt idx="6">
                  <c:v>-1.4919999994162936E-2</c:v>
                </c:pt>
                <c:pt idx="7">
                  <c:v>-5.3619999998772983E-2</c:v>
                </c:pt>
                <c:pt idx="8">
                  <c:v>-0.1323599999959697</c:v>
                </c:pt>
                <c:pt idx="9">
                  <c:v>-0.15516000000206986</c:v>
                </c:pt>
                <c:pt idx="10">
                  <c:v>2.0000000004074536E-2</c:v>
                </c:pt>
                <c:pt idx="11">
                  <c:v>-4.5214997953735292E-5</c:v>
                </c:pt>
                <c:pt idx="12">
                  <c:v>-8.0359999999927823E-2</c:v>
                </c:pt>
                <c:pt idx="13">
                  <c:v>6.5000000002328306E-2</c:v>
                </c:pt>
                <c:pt idx="14">
                  <c:v>-8.3739999994577374E-2</c:v>
                </c:pt>
                <c:pt idx="15">
                  <c:v>0.14296000000467757</c:v>
                </c:pt>
                <c:pt idx="17">
                  <c:v>9.0759999999136198E-2</c:v>
                </c:pt>
                <c:pt idx="18">
                  <c:v>0</c:v>
                </c:pt>
                <c:pt idx="19">
                  <c:v>-5.273999999917578E-2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7-4B36-AF37-90510BC3F88A}"/>
            </c:ext>
          </c:extLst>
        </c:ser>
        <c:ser>
          <c:idx val="3"/>
          <c:order val="2"/>
          <c:tx>
            <c:strRef>
              <c:f>'InActive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'InActive 2'!$D$21:$D$21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2'!$J$21:$J$968</c:f>
              <c:numCache>
                <c:formatCode>General</c:formatCode>
                <c:ptCount val="948"/>
                <c:pt idx="20">
                  <c:v>3.8529999997990672E-2</c:v>
                </c:pt>
                <c:pt idx="21">
                  <c:v>0.14698000000498723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E7-4B36-AF37-90510BC3F88A}"/>
            </c:ext>
          </c:extLst>
        </c:ser>
        <c:ser>
          <c:idx val="4"/>
          <c:order val="3"/>
          <c:tx>
            <c:strRef>
              <c:f>'InActive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E7-4B36-AF37-90510BC3F88A}"/>
            </c:ext>
          </c:extLst>
        </c:ser>
        <c:ser>
          <c:idx val="2"/>
          <c:order val="4"/>
          <c:tx>
            <c:strRef>
              <c:f>'InActive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E7-4B36-AF37-90510BC3F88A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E7-4B36-AF37-90510BC3F88A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2'!$N$21:$N$968</c:f>
              <c:numCache>
                <c:formatCode>General</c:formatCode>
                <c:ptCount val="948"/>
                <c:pt idx="16">
                  <c:v>3.7320000003091991E-2</c:v>
                </c:pt>
                <c:pt idx="22">
                  <c:v>6.1760000004142057E-2</c:v>
                </c:pt>
                <c:pt idx="23">
                  <c:v>-0.11857999999483582</c:v>
                </c:pt>
                <c:pt idx="24">
                  <c:v>-4.5700000002398156E-2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E7-4B36-AF37-90510BC3F88A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2'!$O$21:$O$968</c:f>
              <c:numCache>
                <c:formatCode>General</c:formatCode>
                <c:ptCount val="948"/>
                <c:pt idx="0">
                  <c:v>0.13502129807956353</c:v>
                </c:pt>
                <c:pt idx="1">
                  <c:v>0.13491267264183696</c:v>
                </c:pt>
                <c:pt idx="2">
                  <c:v>0.13443560146263242</c:v>
                </c:pt>
                <c:pt idx="3">
                  <c:v>0.12787403785941914</c:v>
                </c:pt>
                <c:pt idx="4">
                  <c:v>0.1261330950331527</c:v>
                </c:pt>
                <c:pt idx="5">
                  <c:v>6.4871283978006677E-2</c:v>
                </c:pt>
                <c:pt idx="6">
                  <c:v>6.3398968923415427E-2</c:v>
                </c:pt>
                <c:pt idx="7">
                  <c:v>6.2863181291385711E-2</c:v>
                </c:pt>
                <c:pt idx="8">
                  <c:v>5.9908275802958787E-2</c:v>
                </c:pt>
                <c:pt idx="9">
                  <c:v>5.3948555841203553E-2</c:v>
                </c:pt>
                <c:pt idx="10">
                  <c:v>4.8065167268121045E-2</c:v>
                </c:pt>
                <c:pt idx="11">
                  <c:v>2.8788555805616185E-2</c:v>
                </c:pt>
                <c:pt idx="12">
                  <c:v>2.6880271088798008E-2</c:v>
                </c:pt>
                <c:pt idx="13">
                  <c:v>2.6780453118995212E-2</c:v>
                </c:pt>
                <c:pt idx="14">
                  <c:v>2.657054180014521E-2</c:v>
                </c:pt>
                <c:pt idx="15">
                  <c:v>2.6563202243542063E-2</c:v>
                </c:pt>
                <c:pt idx="16">
                  <c:v>2.4980793839903606E-2</c:v>
                </c:pt>
                <c:pt idx="17">
                  <c:v>2.1586982866608508E-2</c:v>
                </c:pt>
                <c:pt idx="18">
                  <c:v>2.1297804336444522E-2</c:v>
                </c:pt>
                <c:pt idx="19">
                  <c:v>2.0309900017660958E-2</c:v>
                </c:pt>
                <c:pt idx="20">
                  <c:v>6.8344740942833607E-3</c:v>
                </c:pt>
                <c:pt idx="21">
                  <c:v>6.6759396716553881E-3</c:v>
                </c:pt>
                <c:pt idx="22">
                  <c:v>4.9261893774651816E-3</c:v>
                </c:pt>
                <c:pt idx="23">
                  <c:v>-1.4691214662991212E-4</c:v>
                </c:pt>
                <c:pt idx="24">
                  <c:v>-1.106964028343304E-2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E7-4B36-AF37-90510BC3F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13000"/>
        <c:axId val="1"/>
      </c:scatterChart>
      <c:valAx>
        <c:axId val="809713000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713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85962033421104"/>
          <c:y val="0.91975600272188196"/>
          <c:w val="0.74636561382977384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LQ Dra - O-C Diagr.</a:t>
            </a:r>
          </a:p>
        </c:rich>
      </c:tx>
      <c:layout>
        <c:manualLayout>
          <c:xMode val="edge"/>
          <c:yMode val="edge"/>
          <c:x val="0.379032258064516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769252958613219"/>
          <c:w val="0.8161290322580645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2'!$C$21:$C$1969</c:f>
                <c:numCache>
                  <c:formatCode>General</c:formatCode>
                  <c:ptCount val="1949"/>
                  <c:pt idx="0">
                    <c:v>27900.792000000001</c:v>
                  </c:pt>
                  <c:pt idx="1">
                    <c:v>27924.69</c:v>
                  </c:pt>
                  <c:pt idx="2">
                    <c:v>28029.653999999999</c:v>
                  </c:pt>
                  <c:pt idx="3">
                    <c:v>29473.585999999999</c:v>
                  </c:pt>
                  <c:pt idx="4">
                    <c:v>29856.574000000001</c:v>
                  </c:pt>
                  <c:pt idx="5">
                    <c:v>43335.631000000001</c:v>
                  </c:pt>
                  <c:pt idx="6">
                    <c:v>43659.709000000003</c:v>
                  </c:pt>
                  <c:pt idx="7">
                    <c:v>43777.557999999997</c:v>
                  </c:pt>
                  <c:pt idx="8">
                    <c:v>44427.637999999999</c:v>
                  </c:pt>
                  <c:pt idx="9">
                    <c:v>45738.913999999997</c:v>
                  </c:pt>
                  <c:pt idx="10">
                    <c:v>47033.593000000001</c:v>
                  </c:pt>
                  <c:pt idx="11">
                    <c:v>51274.858</c:v>
                  </c:pt>
                  <c:pt idx="12">
                    <c:v>51694.74</c:v>
                  </c:pt>
                  <c:pt idx="13">
                    <c:v>51716.847999999998</c:v>
                  </c:pt>
                  <c:pt idx="14">
                    <c:v>51762.885399999999</c:v>
                  </c:pt>
                  <c:pt idx="15">
                    <c:v>51764.726999999999</c:v>
                  </c:pt>
                  <c:pt idx="16">
                    <c:v>52112.793799999999</c:v>
                  </c:pt>
                  <c:pt idx="17">
                    <c:v>52859.576999999997</c:v>
                  </c:pt>
                  <c:pt idx="18">
                    <c:v>52923.113299999997</c:v>
                  </c:pt>
                  <c:pt idx="19">
                    <c:v>53140.426099999997</c:v>
                  </c:pt>
                  <c:pt idx="20">
                    <c:v>56105.473769999997</c:v>
                  </c:pt>
                  <c:pt idx="21">
                    <c:v>56140.464059999998</c:v>
                  </c:pt>
                  <c:pt idx="22">
                    <c:v>56525.370999999999</c:v>
                  </c:pt>
                  <c:pt idx="23">
                    <c:v>57641.409540000001</c:v>
                  </c:pt>
                  <c:pt idx="24">
                    <c:v>60044.776599999997</c:v>
                  </c:pt>
                </c:numCache>
              </c:numRef>
            </c:plus>
            <c:minus>
              <c:numRef>
                <c:f>'InActive 2'!$C$21:$C$1969</c:f>
                <c:numCache>
                  <c:formatCode>General</c:formatCode>
                  <c:ptCount val="1949"/>
                  <c:pt idx="0">
                    <c:v>27900.792000000001</c:v>
                  </c:pt>
                  <c:pt idx="1">
                    <c:v>27924.69</c:v>
                  </c:pt>
                  <c:pt idx="2">
                    <c:v>28029.653999999999</c:v>
                  </c:pt>
                  <c:pt idx="3">
                    <c:v>29473.585999999999</c:v>
                  </c:pt>
                  <c:pt idx="4">
                    <c:v>29856.574000000001</c:v>
                  </c:pt>
                  <c:pt idx="5">
                    <c:v>43335.631000000001</c:v>
                  </c:pt>
                  <c:pt idx="6">
                    <c:v>43659.709000000003</c:v>
                  </c:pt>
                  <c:pt idx="7">
                    <c:v>43777.557999999997</c:v>
                  </c:pt>
                  <c:pt idx="8">
                    <c:v>44427.637999999999</c:v>
                  </c:pt>
                  <c:pt idx="9">
                    <c:v>45738.913999999997</c:v>
                  </c:pt>
                  <c:pt idx="10">
                    <c:v>47033.593000000001</c:v>
                  </c:pt>
                  <c:pt idx="11">
                    <c:v>51274.858</c:v>
                  </c:pt>
                  <c:pt idx="12">
                    <c:v>51694.74</c:v>
                  </c:pt>
                  <c:pt idx="13">
                    <c:v>51716.847999999998</c:v>
                  </c:pt>
                  <c:pt idx="14">
                    <c:v>51762.885399999999</c:v>
                  </c:pt>
                  <c:pt idx="15">
                    <c:v>51764.726999999999</c:v>
                  </c:pt>
                  <c:pt idx="16">
                    <c:v>52112.793799999999</c:v>
                  </c:pt>
                  <c:pt idx="17">
                    <c:v>52859.576999999997</c:v>
                  </c:pt>
                  <c:pt idx="18">
                    <c:v>52923.113299999997</c:v>
                  </c:pt>
                  <c:pt idx="19">
                    <c:v>53140.426099999997</c:v>
                  </c:pt>
                  <c:pt idx="20">
                    <c:v>56105.473769999997</c:v>
                  </c:pt>
                  <c:pt idx="21">
                    <c:v>56140.464059999998</c:v>
                  </c:pt>
                  <c:pt idx="22">
                    <c:v>56525.370999999999</c:v>
                  </c:pt>
                  <c:pt idx="23">
                    <c:v>57641.409540000001</c:v>
                  </c:pt>
                  <c:pt idx="24">
                    <c:v>60044.776599999997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2'!$H$21:$H$968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12-48C2-B2F6-A99A6B2EBA8A}"/>
            </c:ext>
          </c:extLst>
        </c:ser>
        <c:ser>
          <c:idx val="1"/>
          <c:order val="1"/>
          <c:tx>
            <c:strRef>
              <c:f>'InActive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'InActive 2'!$D$21:$D$87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2'!$I$21:$I$968</c:f>
              <c:numCache>
                <c:formatCode>General</c:formatCode>
                <c:ptCount val="948"/>
                <c:pt idx="0">
                  <c:v>-9.1759999995701946E-2</c:v>
                </c:pt>
                <c:pt idx="1">
                  <c:v>-9.4280000001162989E-2</c:v>
                </c:pt>
                <c:pt idx="2">
                  <c:v>-9.878000000026077E-2</c:v>
                </c:pt>
                <c:pt idx="3">
                  <c:v>0.11261999999987893</c:v>
                </c:pt>
                <c:pt idx="4">
                  <c:v>4.6340000000782311E-2</c:v>
                </c:pt>
                <c:pt idx="5">
                  <c:v>-0.14398000000073807</c:v>
                </c:pt>
                <c:pt idx="6">
                  <c:v>-1.4919999994162936E-2</c:v>
                </c:pt>
                <c:pt idx="7">
                  <c:v>-5.3619999998772983E-2</c:v>
                </c:pt>
                <c:pt idx="8">
                  <c:v>-0.1323599999959697</c:v>
                </c:pt>
                <c:pt idx="9">
                  <c:v>-0.15516000000206986</c:v>
                </c:pt>
                <c:pt idx="10">
                  <c:v>2.0000000004074536E-2</c:v>
                </c:pt>
                <c:pt idx="11">
                  <c:v>-4.5214997953735292E-5</c:v>
                </c:pt>
                <c:pt idx="12">
                  <c:v>-8.0359999999927823E-2</c:v>
                </c:pt>
                <c:pt idx="13">
                  <c:v>6.5000000002328306E-2</c:v>
                </c:pt>
                <c:pt idx="14">
                  <c:v>-8.3739999994577374E-2</c:v>
                </c:pt>
                <c:pt idx="15">
                  <c:v>0.14296000000467757</c:v>
                </c:pt>
                <c:pt idx="17">
                  <c:v>9.0759999999136198E-2</c:v>
                </c:pt>
                <c:pt idx="18">
                  <c:v>0</c:v>
                </c:pt>
                <c:pt idx="19">
                  <c:v>-5.273999999917578E-2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12-48C2-B2F6-A99A6B2EBA8A}"/>
            </c:ext>
          </c:extLst>
        </c:ser>
        <c:ser>
          <c:idx val="3"/>
          <c:order val="2"/>
          <c:tx>
            <c:strRef>
              <c:f>'InActive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'InActive 2'!$D$21:$D$21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2'!$J$21:$J$968</c:f>
              <c:numCache>
                <c:formatCode>General</c:formatCode>
                <c:ptCount val="948"/>
                <c:pt idx="20">
                  <c:v>3.8529999997990672E-2</c:v>
                </c:pt>
                <c:pt idx="21">
                  <c:v>0.14698000000498723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12-48C2-B2F6-A99A6B2EBA8A}"/>
            </c:ext>
          </c:extLst>
        </c:ser>
        <c:ser>
          <c:idx val="4"/>
          <c:order val="3"/>
          <c:tx>
            <c:strRef>
              <c:f>'InActive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12-48C2-B2F6-A99A6B2EBA8A}"/>
            </c:ext>
          </c:extLst>
        </c:ser>
        <c:ser>
          <c:idx val="2"/>
          <c:order val="4"/>
          <c:tx>
            <c:strRef>
              <c:f>'InActive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12-48C2-B2F6-A99A6B2EBA8A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12-48C2-B2F6-A99A6B2EBA8A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2'!$N$21:$N$968</c:f>
              <c:numCache>
                <c:formatCode>General</c:formatCode>
                <c:ptCount val="948"/>
                <c:pt idx="16">
                  <c:v>3.7320000003091991E-2</c:v>
                </c:pt>
                <c:pt idx="22">
                  <c:v>6.1760000004142057E-2</c:v>
                </c:pt>
                <c:pt idx="23">
                  <c:v>-0.11857999999483582</c:v>
                </c:pt>
                <c:pt idx="24">
                  <c:v>-4.5700000002398156E-2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12-48C2-B2F6-A99A6B2EBA8A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'InActive 2'!$O$21:$O$968</c:f>
              <c:numCache>
                <c:formatCode>General</c:formatCode>
                <c:ptCount val="948"/>
                <c:pt idx="0">
                  <c:v>0.13502129807956353</c:v>
                </c:pt>
                <c:pt idx="1">
                  <c:v>0.13491267264183696</c:v>
                </c:pt>
                <c:pt idx="2">
                  <c:v>0.13443560146263242</c:v>
                </c:pt>
                <c:pt idx="3">
                  <c:v>0.12787403785941914</c:v>
                </c:pt>
                <c:pt idx="4">
                  <c:v>0.1261330950331527</c:v>
                </c:pt>
                <c:pt idx="5">
                  <c:v>6.4871283978006677E-2</c:v>
                </c:pt>
                <c:pt idx="6">
                  <c:v>6.3398968923415427E-2</c:v>
                </c:pt>
                <c:pt idx="7">
                  <c:v>6.2863181291385711E-2</c:v>
                </c:pt>
                <c:pt idx="8">
                  <c:v>5.9908275802958787E-2</c:v>
                </c:pt>
                <c:pt idx="9">
                  <c:v>5.3948555841203553E-2</c:v>
                </c:pt>
                <c:pt idx="10">
                  <c:v>4.8065167268121045E-2</c:v>
                </c:pt>
                <c:pt idx="11">
                  <c:v>2.8788555805616185E-2</c:v>
                </c:pt>
                <c:pt idx="12">
                  <c:v>2.6880271088798008E-2</c:v>
                </c:pt>
                <c:pt idx="13">
                  <c:v>2.6780453118995212E-2</c:v>
                </c:pt>
                <c:pt idx="14">
                  <c:v>2.657054180014521E-2</c:v>
                </c:pt>
                <c:pt idx="15">
                  <c:v>2.6563202243542063E-2</c:v>
                </c:pt>
                <c:pt idx="16">
                  <c:v>2.4980793839903606E-2</c:v>
                </c:pt>
                <c:pt idx="17">
                  <c:v>2.1586982866608508E-2</c:v>
                </c:pt>
                <c:pt idx="18">
                  <c:v>2.1297804336444522E-2</c:v>
                </c:pt>
                <c:pt idx="19">
                  <c:v>2.0309900017660958E-2</c:v>
                </c:pt>
                <c:pt idx="20">
                  <c:v>6.8344740942833607E-3</c:v>
                </c:pt>
                <c:pt idx="21">
                  <c:v>6.6759396716553881E-3</c:v>
                </c:pt>
                <c:pt idx="22">
                  <c:v>4.9261893774651816E-3</c:v>
                </c:pt>
                <c:pt idx="23">
                  <c:v>-1.4691214662991212E-4</c:v>
                </c:pt>
                <c:pt idx="24">
                  <c:v>-1.106964028343304E-2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12-48C2-B2F6-A99A6B2EB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689128"/>
        <c:axId val="1"/>
      </c:scatterChart>
      <c:valAx>
        <c:axId val="79568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68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12903225806452"/>
          <c:y val="0.92000129214617399"/>
          <c:w val="0.7451612903225806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342900</xdr:colOff>
      <xdr:row>18</xdr:row>
      <xdr:rowOff>38100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FBF2CDBE-1A84-395C-E2D9-73D224D9E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0</xdr:rowOff>
    </xdr:from>
    <xdr:to>
      <xdr:col>26</xdr:col>
      <xdr:colOff>514350</xdr:colOff>
      <xdr:row>18</xdr:row>
      <xdr:rowOff>114300</xdr:rowOff>
    </xdr:to>
    <xdr:graphicFrame macro="">
      <xdr:nvGraphicFramePr>
        <xdr:cNvPr id="52229" name="Chart 3">
          <a:extLst>
            <a:ext uri="{FF2B5EF4-FFF2-40B4-BE49-F238E27FC236}">
              <a16:creationId xmlns:a16="http://schemas.microsoft.com/office/drawing/2014/main" id="{8745D8B9-6E0F-F9DB-4FAF-67EEF0F49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647700</xdr:colOff>
      <xdr:row>17</xdr:row>
      <xdr:rowOff>133350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671B9F15-AF4A-A4A5-8587-BEACB6CED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257174</xdr:colOff>
      <xdr:row>0</xdr:row>
      <xdr:rowOff>38100</xdr:rowOff>
    </xdr:from>
    <xdr:to>
      <xdr:col>26</xdr:col>
      <xdr:colOff>571499</xdr:colOff>
      <xdr:row>17</xdr:row>
      <xdr:rowOff>114300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E4DC8925-6B32-E38C-1BC7-2FFBBE573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134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" customWidth="1"/>
    <col min="2" max="2" width="5.140625" customWidth="1"/>
    <col min="3" max="3" width="13.71093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s="27" customFormat="1" ht="12.95" customHeight="1" x14ac:dyDescent="0.2">
      <c r="A2" s="27" t="s">
        <v>25</v>
      </c>
      <c r="B2" s="27" t="s">
        <v>54</v>
      </c>
    </row>
    <row r="3" spans="1:6" s="27" customFormat="1" ht="12.95" customHeight="1" thickBot="1" x14ac:dyDescent="0.25"/>
    <row r="4" spans="1:6" s="27" customFormat="1" ht="12.95" customHeight="1" thickBot="1" x14ac:dyDescent="0.25">
      <c r="A4" s="6" t="s">
        <v>2</v>
      </c>
      <c r="C4" s="28" t="s">
        <v>30</v>
      </c>
      <c r="D4" s="29" t="s">
        <v>30</v>
      </c>
    </row>
    <row r="5" spans="1:6" s="27" customFormat="1" ht="12.95" customHeight="1" x14ac:dyDescent="0.2">
      <c r="A5" s="7" t="s">
        <v>43</v>
      </c>
      <c r="B5" s="31"/>
      <c r="C5" s="8">
        <v>-9.5</v>
      </c>
      <c r="D5" s="31" t="s">
        <v>44</v>
      </c>
    </row>
    <row r="6" spans="1:6" s="27" customFormat="1" ht="12.95" customHeight="1" x14ac:dyDescent="0.2">
      <c r="A6" s="6" t="s">
        <v>3</v>
      </c>
      <c r="E6" s="55" t="s">
        <v>33</v>
      </c>
    </row>
    <row r="7" spans="1:6" s="27" customFormat="1" ht="12.95" customHeight="1" x14ac:dyDescent="0.2">
      <c r="A7" s="27" t="s">
        <v>4</v>
      </c>
      <c r="C7" s="30">
        <v>56425.913999999997</v>
      </c>
      <c r="D7" s="27" t="s">
        <v>64</v>
      </c>
      <c r="E7" s="56">
        <v>52923.113299999997</v>
      </c>
    </row>
    <row r="8" spans="1:6" s="27" customFormat="1" ht="12.95" customHeight="1" x14ac:dyDescent="0.2">
      <c r="A8" s="27" t="s">
        <v>5</v>
      </c>
      <c r="C8" s="46">
        <v>1.841637</v>
      </c>
      <c r="D8" s="27" t="s">
        <v>64</v>
      </c>
      <c r="E8" s="57">
        <v>1.8416259829999999</v>
      </c>
    </row>
    <row r="9" spans="1:6" s="27" customFormat="1" ht="12.95" customHeight="1" x14ac:dyDescent="0.2">
      <c r="A9" s="13" t="s">
        <v>47</v>
      </c>
      <c r="B9" s="15">
        <v>32</v>
      </c>
      <c r="C9" s="10" t="str">
        <f>"F"&amp;B9</f>
        <v>F32</v>
      </c>
      <c r="D9" s="4" t="str">
        <f>"G"&amp;B9</f>
        <v>G32</v>
      </c>
    </row>
    <row r="10" spans="1:6" s="27" customFormat="1" ht="12.95" customHeight="1" thickBot="1" x14ac:dyDescent="0.25">
      <c r="A10" s="31"/>
      <c r="B10" s="31"/>
      <c r="C10" s="32" t="s">
        <v>21</v>
      </c>
      <c r="D10" s="32" t="s">
        <v>22</v>
      </c>
      <c r="E10" s="31"/>
    </row>
    <row r="11" spans="1:6" s="27" customFormat="1" ht="12.95" customHeight="1" x14ac:dyDescent="0.2">
      <c r="A11" s="31" t="s">
        <v>17</v>
      </c>
      <c r="B11" s="31"/>
      <c r="C11" s="9">
        <f ca="1">INTERCEPT(INDIRECT($D$9):G992,INDIRECT($C$9):F992)</f>
        <v>1.1691824448204106E-2</v>
      </c>
      <c r="D11" s="33"/>
      <c r="E11" s="31"/>
    </row>
    <row r="12" spans="1:6" s="27" customFormat="1" ht="12.95" customHeight="1" x14ac:dyDescent="0.2">
      <c r="A12" s="31" t="s">
        <v>18</v>
      </c>
      <c r="B12" s="31"/>
      <c r="C12" s="9">
        <f ca="1">SLOPE(INDIRECT($D$9):G992,INDIRECT($C$9):F992)</f>
        <v>8.2124872490339452E-6</v>
      </c>
      <c r="D12" s="33"/>
      <c r="E12" s="49" t="s">
        <v>60</v>
      </c>
      <c r="F12" s="50" t="s">
        <v>63</v>
      </c>
    </row>
    <row r="13" spans="1:6" s="27" customFormat="1" ht="12.95" customHeight="1" x14ac:dyDescent="0.2">
      <c r="A13" s="31" t="s">
        <v>20</v>
      </c>
      <c r="B13" s="31"/>
      <c r="C13" s="33" t="s">
        <v>28</v>
      </c>
      <c r="E13" s="47" t="s">
        <v>51</v>
      </c>
      <c r="F13" s="52">
        <v>1</v>
      </c>
    </row>
    <row r="14" spans="1:6" s="27" customFormat="1" ht="12.95" customHeight="1" x14ac:dyDescent="0.2">
      <c r="A14" s="31"/>
      <c r="B14" s="31"/>
      <c r="C14" s="31"/>
      <c r="E14" s="47" t="s">
        <v>45</v>
      </c>
      <c r="F14" s="51">
        <f ca="1">NOW()+15018.5+$C$5/24</f>
        <v>60532.748424305551</v>
      </c>
    </row>
    <row r="15" spans="1:6" s="27" customFormat="1" ht="12.95" customHeight="1" x14ac:dyDescent="0.2">
      <c r="A15" s="11" t="s">
        <v>19</v>
      </c>
      <c r="B15" s="31"/>
      <c r="C15" s="12">
        <f ca="1">(C7+C11)+(C8+C12)*INT(MAX(F21:F3533))</f>
        <v>60044.758534361885</v>
      </c>
      <c r="E15" s="47" t="s">
        <v>52</v>
      </c>
      <c r="F15" s="51">
        <f ca="1">ROUND(2*($F$14-$C$7)/$C$8,0)/2+$F$13</f>
        <v>2231</v>
      </c>
    </row>
    <row r="16" spans="1:6" s="27" customFormat="1" ht="12.95" customHeight="1" x14ac:dyDescent="0.2">
      <c r="A16" s="11" t="s">
        <v>6</v>
      </c>
      <c r="B16" s="31"/>
      <c r="C16" s="12">
        <f ca="1">+C8+C12</f>
        <v>1.8416452124872491</v>
      </c>
      <c r="E16" s="47" t="s">
        <v>46</v>
      </c>
      <c r="F16" s="51">
        <f ca="1">ROUND(2*($F$14-$C$15)/$C$16,0)/2+$F$13</f>
        <v>266</v>
      </c>
    </row>
    <row r="17" spans="1:21" s="27" customFormat="1" ht="12.95" customHeight="1" thickBot="1" x14ac:dyDescent="0.25">
      <c r="A17" s="13" t="s">
        <v>41</v>
      </c>
      <c r="B17" s="31"/>
      <c r="C17" s="31">
        <f>COUNT(C21:C2191)</f>
        <v>26</v>
      </c>
      <c r="E17" s="47" t="s">
        <v>61</v>
      </c>
      <c r="F17" s="53">
        <f ca="1">+$C$15+$C$16*$F$16-15018.5-$C$5/24</f>
        <v>45516.531994216828</v>
      </c>
    </row>
    <row r="18" spans="1:21" s="27" customFormat="1" ht="12.95" customHeight="1" thickTop="1" thickBot="1" x14ac:dyDescent="0.25">
      <c r="A18" s="11" t="s">
        <v>7</v>
      </c>
      <c r="B18" s="31"/>
      <c r="C18" s="34">
        <f ca="1">+C15</f>
        <v>60044.758534361885</v>
      </c>
      <c r="D18" s="35">
        <f ca="1">+C16</f>
        <v>1.8416452124872491</v>
      </c>
      <c r="E18" s="48" t="s">
        <v>62</v>
      </c>
      <c r="F18" s="54">
        <f ca="1">+($C$15+$C$16*$F$16)-($C$16/2)-15018.5-$C$5/24</f>
        <v>45515.611171610588</v>
      </c>
    </row>
    <row r="19" spans="1:21" s="27" customFormat="1" ht="12.95" customHeight="1" thickTop="1" x14ac:dyDescent="0.2">
      <c r="E19" s="13"/>
      <c r="F19" s="14"/>
    </row>
    <row r="20" spans="1:21" s="27" customFormat="1" ht="12.95" customHeight="1" thickBot="1" x14ac:dyDescent="0.25">
      <c r="A20" s="32" t="s">
        <v>8</v>
      </c>
      <c r="B20" s="32" t="s">
        <v>9</v>
      </c>
      <c r="C20" s="32" t="s">
        <v>10</v>
      </c>
      <c r="D20" s="32" t="s">
        <v>15</v>
      </c>
      <c r="E20" s="32" t="s">
        <v>11</v>
      </c>
      <c r="F20" s="32" t="s">
        <v>12</v>
      </c>
      <c r="G20" s="32" t="s">
        <v>13</v>
      </c>
      <c r="H20" s="2" t="s">
        <v>1</v>
      </c>
      <c r="I20" s="2" t="s">
        <v>57</v>
      </c>
      <c r="J20" s="2" t="s">
        <v>64</v>
      </c>
      <c r="K20" s="2" t="s">
        <v>0</v>
      </c>
      <c r="L20" s="2" t="s">
        <v>26</v>
      </c>
      <c r="M20" s="2" t="s">
        <v>27</v>
      </c>
      <c r="N20" s="2" t="s">
        <v>29</v>
      </c>
      <c r="O20" s="2" t="s">
        <v>24</v>
      </c>
      <c r="P20" s="2" t="s">
        <v>23</v>
      </c>
      <c r="Q20" s="32" t="s">
        <v>16</v>
      </c>
      <c r="U20" s="58" t="s">
        <v>65</v>
      </c>
    </row>
    <row r="21" spans="1:21" s="27" customFormat="1" ht="12.95" customHeight="1" x14ac:dyDescent="0.2">
      <c r="A21" s="27" t="s">
        <v>37</v>
      </c>
      <c r="C21" s="38">
        <v>27900.792000000001</v>
      </c>
      <c r="D21" s="38"/>
      <c r="E21" s="27">
        <f t="shared" ref="E21:E46" si="0">+(C21-C$7)/C$8</f>
        <v>-15489.003533269584</v>
      </c>
      <c r="F21" s="27">
        <f t="shared" ref="F21:F46" si="1">ROUND(2*E21,0)/2</f>
        <v>-15489</v>
      </c>
      <c r="G21" s="27">
        <f t="shared" ref="G21:G31" si="2">+C21-(C$7+F21*C$8)</f>
        <v>-6.5069999945990276E-3</v>
      </c>
      <c r="H21" s="27">
        <f t="shared" ref="H21:H31" si="3">G21</f>
        <v>-6.5069999945990276E-3</v>
      </c>
      <c r="O21" s="27">
        <f t="shared" ref="O21:O46" ca="1" si="4">+C$11+C$12*$F21</f>
        <v>-0.11551139055208268</v>
      </c>
      <c r="Q21" s="37">
        <f t="shared" ref="Q21:Q46" si="5">+C21-15018.5</f>
        <v>12882.292000000001</v>
      </c>
    </row>
    <row r="22" spans="1:21" s="27" customFormat="1" ht="12.95" customHeight="1" x14ac:dyDescent="0.2">
      <c r="A22" s="27" t="s">
        <v>37</v>
      </c>
      <c r="C22" s="38">
        <v>27924.69</v>
      </c>
      <c r="D22" s="38"/>
      <c r="E22" s="27">
        <f t="shared" si="0"/>
        <v>-15476.027034643634</v>
      </c>
      <c r="F22" s="27">
        <f t="shared" si="1"/>
        <v>-15476</v>
      </c>
      <c r="G22" s="27">
        <f t="shared" si="2"/>
        <v>-4.97880000002624E-2</v>
      </c>
      <c r="H22" s="27">
        <f t="shared" si="3"/>
        <v>-4.97880000002624E-2</v>
      </c>
      <c r="O22" s="27">
        <f t="shared" ca="1" si="4"/>
        <v>-0.11540462821784522</v>
      </c>
      <c r="Q22" s="37">
        <f t="shared" si="5"/>
        <v>12906.189999999999</v>
      </c>
    </row>
    <row r="23" spans="1:21" s="27" customFormat="1" ht="12.95" customHeight="1" x14ac:dyDescent="0.2">
      <c r="A23" s="27" t="s">
        <v>37</v>
      </c>
      <c r="C23" s="38">
        <v>28029.653999999999</v>
      </c>
      <c r="D23" s="38"/>
      <c r="E23" s="27">
        <f t="shared" si="0"/>
        <v>-15419.032089385693</v>
      </c>
      <c r="F23" s="27">
        <f t="shared" si="1"/>
        <v>-15419</v>
      </c>
      <c r="G23" s="27">
        <f t="shared" si="2"/>
        <v>-5.9096999997564126E-2</v>
      </c>
      <c r="H23" s="27">
        <f t="shared" si="3"/>
        <v>-5.9096999997564126E-2</v>
      </c>
      <c r="O23" s="27">
        <f t="shared" ca="1" si="4"/>
        <v>-0.11493651644465031</v>
      </c>
      <c r="Q23" s="37">
        <f t="shared" si="5"/>
        <v>13011.153999999999</v>
      </c>
    </row>
    <row r="24" spans="1:21" s="27" customFormat="1" ht="12.95" customHeight="1" x14ac:dyDescent="0.2">
      <c r="A24" s="27" t="s">
        <v>37</v>
      </c>
      <c r="C24" s="38">
        <v>29473.585999999999</v>
      </c>
      <c r="D24" s="38"/>
      <c r="E24" s="27">
        <f t="shared" si="0"/>
        <v>-14634.983984357394</v>
      </c>
      <c r="F24" s="27">
        <f t="shared" si="1"/>
        <v>-14635</v>
      </c>
      <c r="G24" s="27">
        <f t="shared" si="2"/>
        <v>2.9495000002498273E-2</v>
      </c>
      <c r="H24" s="27">
        <f t="shared" si="3"/>
        <v>2.9495000002498273E-2</v>
      </c>
      <c r="O24" s="27">
        <f t="shared" ca="1" si="4"/>
        <v>-0.10849792644140768</v>
      </c>
      <c r="Q24" s="37">
        <f t="shared" si="5"/>
        <v>14455.085999999999</v>
      </c>
    </row>
    <row r="25" spans="1:21" s="27" customFormat="1" ht="12.95" customHeight="1" x14ac:dyDescent="0.2">
      <c r="A25" s="27" t="s">
        <v>37</v>
      </c>
      <c r="C25" s="38">
        <v>29856.574000000001</v>
      </c>
      <c r="D25" s="38"/>
      <c r="E25" s="27">
        <f t="shared" si="0"/>
        <v>-14427.023349335399</v>
      </c>
      <c r="F25" s="27">
        <f t="shared" si="1"/>
        <v>-14427</v>
      </c>
      <c r="G25" s="27">
        <f t="shared" si="2"/>
        <v>-4.3000999998184852E-2</v>
      </c>
      <c r="H25" s="27">
        <f t="shared" si="3"/>
        <v>-4.3000999998184852E-2</v>
      </c>
      <c r="O25" s="27">
        <f t="shared" ca="1" si="4"/>
        <v>-0.10678972909360862</v>
      </c>
      <c r="Q25" s="37">
        <f t="shared" si="5"/>
        <v>14838.074000000001</v>
      </c>
    </row>
    <row r="26" spans="1:21" s="27" customFormat="1" ht="12.95" customHeight="1" x14ac:dyDescent="0.2">
      <c r="A26" s="27" t="s">
        <v>37</v>
      </c>
      <c r="C26" s="38">
        <v>43335.631000000001</v>
      </c>
      <c r="D26" s="38"/>
      <c r="E26" s="27">
        <f t="shared" si="0"/>
        <v>-7107.96047212344</v>
      </c>
      <c r="F26" s="27">
        <f t="shared" si="1"/>
        <v>-7108</v>
      </c>
      <c r="G26" s="27">
        <f t="shared" si="2"/>
        <v>7.2796000000380445E-2</v>
      </c>
      <c r="H26" s="27">
        <f t="shared" si="3"/>
        <v>7.2796000000380445E-2</v>
      </c>
      <c r="O26" s="27">
        <f t="shared" ca="1" si="4"/>
        <v>-4.6682534917929175E-2</v>
      </c>
      <c r="Q26" s="37">
        <f t="shared" si="5"/>
        <v>28317.131000000001</v>
      </c>
    </row>
    <row r="27" spans="1:21" s="27" customFormat="1" ht="12.95" customHeight="1" x14ac:dyDescent="0.2">
      <c r="A27" s="27" t="s">
        <v>37</v>
      </c>
      <c r="C27" s="38">
        <v>43659.709000000003</v>
      </c>
      <c r="D27" s="38"/>
      <c r="E27" s="27">
        <f t="shared" si="0"/>
        <v>-6931.9876826975105</v>
      </c>
      <c r="F27" s="27">
        <f t="shared" si="1"/>
        <v>-6932</v>
      </c>
      <c r="G27" s="27">
        <f t="shared" si="2"/>
        <v>2.2684000003209803E-2</v>
      </c>
      <c r="H27" s="27">
        <f t="shared" si="3"/>
        <v>2.2684000003209803E-2</v>
      </c>
      <c r="O27" s="27">
        <f t="shared" ca="1" si="4"/>
        <v>-4.5237137162099206E-2</v>
      </c>
      <c r="Q27" s="37">
        <f t="shared" si="5"/>
        <v>28641.209000000003</v>
      </c>
    </row>
    <row r="28" spans="1:21" s="27" customFormat="1" ht="12.95" customHeight="1" x14ac:dyDescent="0.2">
      <c r="A28" s="27" t="s">
        <v>37</v>
      </c>
      <c r="C28" s="38">
        <v>43777.557999999997</v>
      </c>
      <c r="D28" s="38"/>
      <c r="E28" s="27">
        <f t="shared" si="0"/>
        <v>-6867.9962446453892</v>
      </c>
      <c r="F28" s="27">
        <f t="shared" si="1"/>
        <v>-6868</v>
      </c>
      <c r="G28" s="27">
        <f t="shared" si="2"/>
        <v>6.9159999984549358E-3</v>
      </c>
      <c r="H28" s="27">
        <f t="shared" si="3"/>
        <v>6.9159999984549358E-3</v>
      </c>
      <c r="O28" s="27">
        <f t="shared" ca="1" si="4"/>
        <v>-4.4711537978161034E-2</v>
      </c>
      <c r="Q28" s="37">
        <f t="shared" si="5"/>
        <v>28759.057999999997</v>
      </c>
    </row>
    <row r="29" spans="1:21" s="27" customFormat="1" ht="12.95" customHeight="1" x14ac:dyDescent="0.2">
      <c r="A29" s="27" t="s">
        <v>37</v>
      </c>
      <c r="C29" s="38">
        <v>44427.637999999999</v>
      </c>
      <c r="D29" s="38"/>
      <c r="E29" s="27">
        <f t="shared" si="0"/>
        <v>-6515.0059430821593</v>
      </c>
      <c r="F29" s="27">
        <f t="shared" si="1"/>
        <v>-6515</v>
      </c>
      <c r="G29" s="27">
        <f t="shared" si="2"/>
        <v>-1.0944999994535465E-2</v>
      </c>
      <c r="H29" s="27">
        <f t="shared" si="3"/>
        <v>-1.0944999994535465E-2</v>
      </c>
      <c r="O29" s="27">
        <f t="shared" ca="1" si="4"/>
        <v>-4.1812529979252042E-2</v>
      </c>
      <c r="Q29" s="37">
        <f t="shared" si="5"/>
        <v>29409.137999999999</v>
      </c>
    </row>
    <row r="30" spans="1:21" s="27" customFormat="1" ht="12.95" customHeight="1" x14ac:dyDescent="0.2">
      <c r="A30" s="27" t="s">
        <v>37</v>
      </c>
      <c r="C30" s="38">
        <v>45738.913999999997</v>
      </c>
      <c r="D30" s="38"/>
      <c r="E30" s="27">
        <f t="shared" si="0"/>
        <v>-5802.9894056211951</v>
      </c>
      <c r="F30" s="27">
        <f t="shared" si="1"/>
        <v>-5803</v>
      </c>
      <c r="G30" s="27">
        <f t="shared" si="2"/>
        <v>1.9510999998601619E-2</v>
      </c>
      <c r="H30" s="27">
        <f t="shared" si="3"/>
        <v>1.9510999998601619E-2</v>
      </c>
      <c r="O30" s="27">
        <f t="shared" ca="1" si="4"/>
        <v>-3.5965239057939885E-2</v>
      </c>
      <c r="Q30" s="37">
        <f t="shared" si="5"/>
        <v>30720.413999999997</v>
      </c>
    </row>
    <row r="31" spans="1:21" s="27" customFormat="1" ht="12.95" customHeight="1" x14ac:dyDescent="0.2">
      <c r="A31" s="27" t="s">
        <v>37</v>
      </c>
      <c r="C31" s="38">
        <v>47033.593000000001</v>
      </c>
      <c r="D31" s="38"/>
      <c r="E31" s="27">
        <f t="shared" si="0"/>
        <v>-5099.9849590337271</v>
      </c>
      <c r="F31" s="27">
        <f t="shared" si="1"/>
        <v>-5100</v>
      </c>
      <c r="G31" s="27">
        <f t="shared" si="2"/>
        <v>2.7700000006007031E-2</v>
      </c>
      <c r="H31" s="27">
        <f t="shared" si="3"/>
        <v>2.7700000006007031E-2</v>
      </c>
      <c r="O31" s="27">
        <f t="shared" ca="1" si="4"/>
        <v>-3.0191860521869018E-2</v>
      </c>
      <c r="Q31" s="37">
        <f t="shared" si="5"/>
        <v>32015.093000000001</v>
      </c>
    </row>
    <row r="32" spans="1:21" s="27" customFormat="1" ht="12.95" customHeight="1" x14ac:dyDescent="0.2">
      <c r="A32" s="27" t="s">
        <v>31</v>
      </c>
      <c r="C32" s="23">
        <v>51274.858</v>
      </c>
      <c r="D32" s="36">
        <v>1E-3</v>
      </c>
      <c r="E32" s="27">
        <f t="shared" si="0"/>
        <v>-2796.9985398859803</v>
      </c>
      <c r="F32" s="27">
        <f t="shared" si="1"/>
        <v>-2797</v>
      </c>
      <c r="I32" s="4">
        <v>-4.5214997953735292E-5</v>
      </c>
      <c r="O32" s="27">
        <f t="shared" ca="1" si="4"/>
        <v>-1.127850238734384E-2</v>
      </c>
      <c r="Q32" s="37">
        <f t="shared" si="5"/>
        <v>36256.358</v>
      </c>
    </row>
    <row r="33" spans="1:17" s="27" customFormat="1" ht="12.95" customHeight="1" x14ac:dyDescent="0.2">
      <c r="A33" s="27" t="s">
        <v>56</v>
      </c>
      <c r="C33" s="38">
        <v>51694.74</v>
      </c>
      <c r="D33" s="38"/>
      <c r="E33" s="27">
        <f t="shared" si="0"/>
        <v>-2569.0046409797365</v>
      </c>
      <c r="F33" s="27">
        <f t="shared" si="1"/>
        <v>-2569</v>
      </c>
      <c r="G33" s="27">
        <f t="shared" ref="G33:G46" si="6">+C33-(C$7+F33*C$8)</f>
        <v>-8.546999997633975E-3</v>
      </c>
      <c r="K33" s="27">
        <f t="shared" ref="K33:K42" si="7">+G33</f>
        <v>-8.546999997633975E-3</v>
      </c>
      <c r="O33" s="27">
        <f t="shared" ca="1" si="4"/>
        <v>-9.4060552945640988E-3</v>
      </c>
      <c r="Q33" s="37">
        <f t="shared" si="5"/>
        <v>36676.239999999998</v>
      </c>
    </row>
    <row r="34" spans="1:17" s="27" customFormat="1" ht="12.95" customHeight="1" x14ac:dyDescent="0.2">
      <c r="A34" s="6" t="s">
        <v>55</v>
      </c>
      <c r="C34" s="38">
        <v>51716.847999999998</v>
      </c>
      <c r="D34" s="38"/>
      <c r="E34" s="27">
        <f t="shared" si="0"/>
        <v>-2557.0001037120774</v>
      </c>
      <c r="F34" s="27">
        <f t="shared" si="1"/>
        <v>-2557</v>
      </c>
      <c r="G34" s="27">
        <f t="shared" si="6"/>
        <v>-1.9099999917671084E-4</v>
      </c>
      <c r="K34" s="27">
        <f t="shared" si="7"/>
        <v>-1.9099999917671084E-4</v>
      </c>
      <c r="O34" s="27">
        <f t="shared" ca="1" si="4"/>
        <v>-9.3075054475756924E-3</v>
      </c>
      <c r="Q34" s="37">
        <f t="shared" si="5"/>
        <v>36698.347999999998</v>
      </c>
    </row>
    <row r="35" spans="1:17" s="27" customFormat="1" ht="12.95" customHeight="1" x14ac:dyDescent="0.2">
      <c r="A35" s="6" t="s">
        <v>55</v>
      </c>
      <c r="C35" s="36">
        <v>51762.885399999999</v>
      </c>
      <c r="D35" s="38"/>
      <c r="E35" s="27">
        <f t="shared" si="0"/>
        <v>-2532.002017770059</v>
      </c>
      <c r="F35" s="27">
        <f t="shared" si="1"/>
        <v>-2532</v>
      </c>
      <c r="G35" s="27">
        <f t="shared" si="6"/>
        <v>-3.7159999992582016E-3</v>
      </c>
      <c r="K35" s="27">
        <f t="shared" si="7"/>
        <v>-3.7159999992582016E-3</v>
      </c>
      <c r="O35" s="27">
        <f t="shared" ca="1" si="4"/>
        <v>-9.102193266349843E-3</v>
      </c>
      <c r="Q35" s="37">
        <f t="shared" si="5"/>
        <v>36744.385399999999</v>
      </c>
    </row>
    <row r="36" spans="1:17" s="27" customFormat="1" ht="12.95" customHeight="1" x14ac:dyDescent="0.2">
      <c r="A36" s="27" t="s">
        <v>40</v>
      </c>
      <c r="C36" s="38">
        <v>51764.726999999999</v>
      </c>
      <c r="D36" s="38"/>
      <c r="E36" s="27">
        <f t="shared" si="0"/>
        <v>-2531.0020378608806</v>
      </c>
      <c r="F36" s="27">
        <f t="shared" si="1"/>
        <v>-2531</v>
      </c>
      <c r="G36" s="27">
        <f t="shared" si="6"/>
        <v>-3.7529999972321093E-3</v>
      </c>
      <c r="K36" s="27">
        <f t="shared" si="7"/>
        <v>-3.7529999972321093E-3</v>
      </c>
      <c r="O36" s="27">
        <f t="shared" ca="1" si="4"/>
        <v>-9.0939807791008097E-3</v>
      </c>
      <c r="Q36" s="37">
        <f t="shared" si="5"/>
        <v>36746.226999999999</v>
      </c>
    </row>
    <row r="37" spans="1:17" s="27" customFormat="1" ht="12.95" customHeight="1" x14ac:dyDescent="0.2">
      <c r="A37" s="27" t="s">
        <v>32</v>
      </c>
      <c r="C37" s="36">
        <v>52112.793799999999</v>
      </c>
      <c r="D37" s="36" t="s">
        <v>28</v>
      </c>
      <c r="E37" s="27">
        <f t="shared" si="0"/>
        <v>-2342.0034458473615</v>
      </c>
      <c r="F37" s="27">
        <f t="shared" si="1"/>
        <v>-2342</v>
      </c>
      <c r="G37" s="27">
        <f t="shared" si="6"/>
        <v>-6.345999994664453E-3</v>
      </c>
      <c r="K37" s="27">
        <f t="shared" si="7"/>
        <v>-6.345999994664453E-3</v>
      </c>
      <c r="O37" s="27">
        <f t="shared" ca="1" si="4"/>
        <v>-7.541820689033394E-3</v>
      </c>
      <c r="Q37" s="37">
        <f t="shared" si="5"/>
        <v>37094.293799999999</v>
      </c>
    </row>
    <row r="38" spans="1:17" s="27" customFormat="1" ht="12.95" customHeight="1" x14ac:dyDescent="0.2">
      <c r="A38" s="3" t="s">
        <v>35</v>
      </c>
      <c r="B38" s="5" t="s">
        <v>36</v>
      </c>
      <c r="C38" s="3">
        <v>52859.576999999997</v>
      </c>
      <c r="D38" s="3">
        <v>5.0000000000000001E-3</v>
      </c>
      <c r="E38" s="27">
        <f t="shared" si="0"/>
        <v>-1936.5037735449491</v>
      </c>
      <c r="F38" s="27">
        <f t="shared" si="1"/>
        <v>-1936.5</v>
      </c>
      <c r="G38" s="27">
        <f t="shared" si="6"/>
        <v>-6.9494999988819472E-3</v>
      </c>
      <c r="K38" s="27">
        <f t="shared" si="7"/>
        <v>-6.9494999988819472E-3</v>
      </c>
      <c r="O38" s="27">
        <f t="shared" ca="1" si="4"/>
        <v>-4.21165710955013E-3</v>
      </c>
      <c r="Q38" s="37">
        <f t="shared" si="5"/>
        <v>37841.076999999997</v>
      </c>
    </row>
    <row r="39" spans="1:17" s="27" customFormat="1" ht="12.95" customHeight="1" x14ac:dyDescent="0.2">
      <c r="A39" s="3" t="s">
        <v>33</v>
      </c>
      <c r="C39" s="36">
        <v>52923.113299999997</v>
      </c>
      <c r="D39" s="36">
        <v>1E-4</v>
      </c>
      <c r="E39" s="27">
        <f t="shared" si="0"/>
        <v>-1902.0038693835972</v>
      </c>
      <c r="F39" s="27">
        <f t="shared" si="1"/>
        <v>-1902</v>
      </c>
      <c r="G39" s="27">
        <f t="shared" si="6"/>
        <v>-7.1259999967878684E-3</v>
      </c>
      <c r="K39" s="27">
        <f t="shared" si="7"/>
        <v>-7.1259999967878684E-3</v>
      </c>
      <c r="O39" s="27">
        <f t="shared" ca="1" si="4"/>
        <v>-3.9283262994584574E-3</v>
      </c>
      <c r="Q39" s="37">
        <f t="shared" si="5"/>
        <v>37904.613299999997</v>
      </c>
    </row>
    <row r="40" spans="1:17" s="27" customFormat="1" ht="12.95" customHeight="1" x14ac:dyDescent="0.2">
      <c r="A40" s="3" t="s">
        <v>33</v>
      </c>
      <c r="C40" s="36">
        <v>53140.426099999997</v>
      </c>
      <c r="D40" s="36">
        <v>1E-4</v>
      </c>
      <c r="E40" s="27">
        <f t="shared" si="0"/>
        <v>-1784.0040681198304</v>
      </c>
      <c r="F40" s="27">
        <f t="shared" si="1"/>
        <v>-1784</v>
      </c>
      <c r="G40" s="27">
        <f t="shared" si="6"/>
        <v>-7.4919999970006756E-3</v>
      </c>
      <c r="K40" s="27">
        <f t="shared" si="7"/>
        <v>-7.4919999970006756E-3</v>
      </c>
      <c r="O40" s="27">
        <f t="shared" ca="1" si="4"/>
        <v>-2.9592528040724517E-3</v>
      </c>
      <c r="Q40" s="37">
        <f t="shared" si="5"/>
        <v>38121.926099999997</v>
      </c>
    </row>
    <row r="41" spans="1:17" s="27" customFormat="1" ht="12.95" customHeight="1" x14ac:dyDescent="0.2">
      <c r="A41" s="39" t="s">
        <v>48</v>
      </c>
      <c r="B41" s="40" t="s">
        <v>49</v>
      </c>
      <c r="C41" s="41">
        <v>56105.473769999997</v>
      </c>
      <c r="D41" s="41"/>
      <c r="E41" s="27">
        <f t="shared" si="0"/>
        <v>-173.99749787824646</v>
      </c>
      <c r="F41" s="27">
        <f t="shared" si="1"/>
        <v>-174</v>
      </c>
      <c r="G41" s="27">
        <f t="shared" si="6"/>
        <v>4.6080000029178336E-3</v>
      </c>
      <c r="K41" s="27">
        <f t="shared" si="7"/>
        <v>4.6080000029178336E-3</v>
      </c>
      <c r="O41" s="27">
        <f t="shared" ca="1" si="4"/>
        <v>1.02628516668722E-2</v>
      </c>
      <c r="Q41" s="37">
        <f t="shared" si="5"/>
        <v>41086.973769999997</v>
      </c>
    </row>
    <row r="42" spans="1:17" s="27" customFormat="1" ht="12.95" customHeight="1" x14ac:dyDescent="0.2">
      <c r="A42" s="39" t="s">
        <v>48</v>
      </c>
      <c r="B42" s="40" t="s">
        <v>49</v>
      </c>
      <c r="C42" s="41">
        <v>56140.464059999998</v>
      </c>
      <c r="D42" s="41">
        <v>8.0000000000000002E-3</v>
      </c>
      <c r="E42" s="27">
        <f t="shared" si="0"/>
        <v>-154.99793933332063</v>
      </c>
      <c r="F42" s="27">
        <f t="shared" si="1"/>
        <v>-155</v>
      </c>
      <c r="G42" s="27">
        <f t="shared" si="6"/>
        <v>3.7950000041746534E-3</v>
      </c>
      <c r="K42" s="27">
        <f t="shared" si="7"/>
        <v>3.7950000041746534E-3</v>
      </c>
      <c r="O42" s="27">
        <f t="shared" ca="1" si="4"/>
        <v>1.0418888924603844E-2</v>
      </c>
      <c r="Q42" s="37">
        <f t="shared" si="5"/>
        <v>41121.964059999998</v>
      </c>
    </row>
    <row r="43" spans="1:17" s="27" customFormat="1" ht="12.95" customHeight="1" x14ac:dyDescent="0.2">
      <c r="A43" s="27" t="s">
        <v>64</v>
      </c>
      <c r="C43" s="38">
        <v>56425.913999999997</v>
      </c>
      <c r="D43" s="38"/>
      <c r="E43" s="27">
        <f t="shared" si="0"/>
        <v>0</v>
      </c>
      <c r="F43" s="27">
        <f t="shared" si="1"/>
        <v>0</v>
      </c>
      <c r="G43" s="27">
        <f t="shared" si="6"/>
        <v>0</v>
      </c>
      <c r="J43" s="27">
        <f>+G43</f>
        <v>0</v>
      </c>
      <c r="O43" s="27">
        <f t="shared" ca="1" si="4"/>
        <v>1.1691824448204106E-2</v>
      </c>
      <c r="Q43" s="37">
        <f t="shared" si="5"/>
        <v>41407.413999999997</v>
      </c>
    </row>
    <row r="44" spans="1:17" s="27" customFormat="1" ht="12.95" customHeight="1" x14ac:dyDescent="0.2">
      <c r="A44" s="16" t="s">
        <v>53</v>
      </c>
      <c r="B44" s="17" t="s">
        <v>49</v>
      </c>
      <c r="C44" s="18">
        <v>56525.370999999999</v>
      </c>
      <c r="D44" s="18">
        <v>1E-4</v>
      </c>
      <c r="E44" s="27">
        <f t="shared" si="0"/>
        <v>54.004670844472692</v>
      </c>
      <c r="F44" s="27">
        <f t="shared" si="1"/>
        <v>54</v>
      </c>
      <c r="G44" s="27">
        <f t="shared" si="6"/>
        <v>8.6020000017015263E-3</v>
      </c>
      <c r="K44" s="27">
        <f>+G44</f>
        <v>8.6020000017015263E-3</v>
      </c>
      <c r="O44" s="27">
        <f t="shared" ca="1" si="4"/>
        <v>1.213529875965194E-2</v>
      </c>
      <c r="Q44" s="37">
        <f t="shared" si="5"/>
        <v>41506.870999999999</v>
      </c>
    </row>
    <row r="45" spans="1:17" s="27" customFormat="1" ht="12.95" customHeight="1" x14ac:dyDescent="0.2">
      <c r="A45" s="20" t="s">
        <v>58</v>
      </c>
      <c r="B45" s="21" t="s">
        <v>49</v>
      </c>
      <c r="C45" s="22">
        <v>57641.409540000001</v>
      </c>
      <c r="D45" s="22">
        <v>1E-4</v>
      </c>
      <c r="E45" s="27">
        <f t="shared" si="0"/>
        <v>660.00821008700609</v>
      </c>
      <c r="F45" s="27">
        <f t="shared" si="1"/>
        <v>660</v>
      </c>
      <c r="G45" s="27">
        <f t="shared" si="6"/>
        <v>1.5120000003662426E-2</v>
      </c>
      <c r="K45" s="27">
        <f>+G45</f>
        <v>1.5120000003662426E-2</v>
      </c>
      <c r="O45" s="27">
        <f t="shared" ca="1" si="4"/>
        <v>1.7112066032566511E-2</v>
      </c>
      <c r="Q45" s="37">
        <f t="shared" si="5"/>
        <v>42622.909540000001</v>
      </c>
    </row>
    <row r="46" spans="1:17" s="27" customFormat="1" ht="12.95" customHeight="1" x14ac:dyDescent="0.2">
      <c r="A46" s="24" t="s">
        <v>59</v>
      </c>
      <c r="B46" s="25" t="s">
        <v>49</v>
      </c>
      <c r="C46" s="26">
        <v>60044.776599999997</v>
      </c>
      <c r="D46" s="26">
        <v>2.9999999999999997E-4</v>
      </c>
      <c r="E46" s="27">
        <f t="shared" si="0"/>
        <v>1965.0249207634297</v>
      </c>
      <c r="F46" s="27">
        <f t="shared" si="1"/>
        <v>1965</v>
      </c>
      <c r="G46" s="27">
        <f t="shared" si="6"/>
        <v>4.5895000002929009E-2</v>
      </c>
      <c r="K46" s="27">
        <f>+G46</f>
        <v>4.5895000002929009E-2</v>
      </c>
      <c r="O46" s="27">
        <f t="shared" ca="1" si="4"/>
        <v>2.7829361892555807E-2</v>
      </c>
      <c r="Q46" s="37">
        <f t="shared" si="5"/>
        <v>45026.276599999997</v>
      </c>
    </row>
    <row r="47" spans="1:17" s="27" customFormat="1" ht="12.95" customHeight="1" x14ac:dyDescent="0.2">
      <c r="C47" s="38"/>
      <c r="D47" s="38"/>
    </row>
    <row r="48" spans="1:17" s="27" customFormat="1" ht="12.95" customHeight="1" x14ac:dyDescent="0.2">
      <c r="C48" s="38"/>
      <c r="D48" s="38"/>
    </row>
    <row r="49" spans="3:4" s="27" customFormat="1" ht="12.95" customHeight="1" x14ac:dyDescent="0.2">
      <c r="C49" s="38"/>
      <c r="D49" s="38"/>
    </row>
    <row r="50" spans="3:4" s="27" customFormat="1" ht="12.95" customHeight="1" x14ac:dyDescent="0.2">
      <c r="C50" s="38"/>
      <c r="D50" s="38"/>
    </row>
    <row r="51" spans="3:4" s="27" customFormat="1" ht="12.95" customHeight="1" x14ac:dyDescent="0.2">
      <c r="C51" s="38"/>
      <c r="D51" s="38"/>
    </row>
    <row r="52" spans="3:4" s="27" customFormat="1" ht="12.95" customHeight="1" x14ac:dyDescent="0.2">
      <c r="C52" s="38"/>
      <c r="D52" s="38"/>
    </row>
    <row r="53" spans="3:4" s="27" customFormat="1" ht="12.95" customHeight="1" x14ac:dyDescent="0.2">
      <c r="C53" s="38"/>
      <c r="D53" s="38"/>
    </row>
    <row r="54" spans="3:4" s="27" customFormat="1" ht="12.95" customHeight="1" x14ac:dyDescent="0.2">
      <c r="C54" s="38"/>
      <c r="D54" s="38"/>
    </row>
    <row r="55" spans="3:4" s="27" customFormat="1" ht="12.95" customHeight="1" x14ac:dyDescent="0.2">
      <c r="C55" s="38"/>
      <c r="D55" s="38"/>
    </row>
    <row r="56" spans="3:4" s="27" customFormat="1" ht="12.95" customHeight="1" x14ac:dyDescent="0.2">
      <c r="C56" s="38"/>
      <c r="D56" s="38"/>
    </row>
    <row r="57" spans="3:4" s="27" customFormat="1" ht="12.95" customHeight="1" x14ac:dyDescent="0.2">
      <c r="C57" s="38"/>
      <c r="D57" s="38"/>
    </row>
    <row r="58" spans="3:4" s="27" customFormat="1" ht="12.95" customHeight="1" x14ac:dyDescent="0.2">
      <c r="C58" s="38"/>
      <c r="D58" s="38"/>
    </row>
    <row r="59" spans="3:4" s="27" customFormat="1" ht="12.95" customHeight="1" x14ac:dyDescent="0.2">
      <c r="C59" s="38"/>
      <c r="D59" s="38"/>
    </row>
    <row r="60" spans="3:4" s="27" customFormat="1" ht="12.95" customHeight="1" x14ac:dyDescent="0.2">
      <c r="C60" s="38"/>
      <c r="D60" s="38"/>
    </row>
    <row r="61" spans="3:4" s="27" customFormat="1" ht="12.95" customHeight="1" x14ac:dyDescent="0.2">
      <c r="C61" s="38"/>
      <c r="D61" s="38"/>
    </row>
    <row r="62" spans="3:4" s="27" customFormat="1" ht="12.95" customHeight="1" x14ac:dyDescent="0.2">
      <c r="C62" s="38"/>
      <c r="D62" s="38"/>
    </row>
    <row r="63" spans="3:4" s="27" customFormat="1" ht="12.95" customHeight="1" x14ac:dyDescent="0.2">
      <c r="C63" s="38"/>
      <c r="D63" s="38"/>
    </row>
    <row r="64" spans="3:4" s="27" customFormat="1" ht="12.95" customHeight="1" x14ac:dyDescent="0.2">
      <c r="C64" s="38"/>
      <c r="D64" s="38"/>
    </row>
    <row r="65" spans="3:4" s="27" customFormat="1" ht="12.95" customHeight="1" x14ac:dyDescent="0.2">
      <c r="C65" s="38"/>
      <c r="D65" s="38"/>
    </row>
    <row r="66" spans="3:4" s="27" customFormat="1" ht="12.95" customHeight="1" x14ac:dyDescent="0.2">
      <c r="C66" s="38"/>
      <c r="D66" s="38"/>
    </row>
    <row r="67" spans="3:4" s="27" customFormat="1" ht="12.95" customHeight="1" x14ac:dyDescent="0.2">
      <c r="C67" s="38"/>
      <c r="D67" s="38"/>
    </row>
    <row r="68" spans="3:4" s="27" customFormat="1" ht="12.95" customHeight="1" x14ac:dyDescent="0.2">
      <c r="C68" s="38"/>
      <c r="D68" s="38"/>
    </row>
    <row r="69" spans="3:4" s="27" customFormat="1" ht="12.95" customHeight="1" x14ac:dyDescent="0.2">
      <c r="C69" s="38"/>
      <c r="D69" s="38"/>
    </row>
    <row r="70" spans="3:4" s="27" customFormat="1" ht="12.95" customHeight="1" x14ac:dyDescent="0.2">
      <c r="C70" s="38"/>
      <c r="D70" s="38"/>
    </row>
    <row r="71" spans="3:4" s="27" customFormat="1" ht="12.95" customHeight="1" x14ac:dyDescent="0.2">
      <c r="C71" s="38"/>
      <c r="D71" s="38"/>
    </row>
    <row r="72" spans="3:4" s="27" customFormat="1" ht="12.95" customHeight="1" x14ac:dyDescent="0.2">
      <c r="C72" s="38"/>
      <c r="D72" s="38"/>
    </row>
    <row r="73" spans="3:4" s="27" customFormat="1" ht="12.95" customHeight="1" x14ac:dyDescent="0.2">
      <c r="C73" s="38"/>
      <c r="D73" s="38"/>
    </row>
    <row r="74" spans="3:4" s="27" customFormat="1" ht="12.95" customHeight="1" x14ac:dyDescent="0.2">
      <c r="C74" s="38"/>
      <c r="D74" s="38"/>
    </row>
    <row r="75" spans="3:4" s="27" customFormat="1" ht="12.95" customHeight="1" x14ac:dyDescent="0.2">
      <c r="C75" s="38"/>
      <c r="D75" s="38"/>
    </row>
    <row r="76" spans="3:4" s="27" customFormat="1" ht="12.95" customHeight="1" x14ac:dyDescent="0.2">
      <c r="C76" s="38"/>
      <c r="D76" s="38"/>
    </row>
    <row r="77" spans="3:4" s="27" customFormat="1" ht="12.95" customHeight="1" x14ac:dyDescent="0.2">
      <c r="C77" s="38"/>
      <c r="D77" s="38"/>
    </row>
    <row r="78" spans="3:4" s="27" customFormat="1" ht="12.95" customHeight="1" x14ac:dyDescent="0.2">
      <c r="C78" s="38"/>
      <c r="D78" s="38"/>
    </row>
    <row r="79" spans="3:4" s="27" customFormat="1" ht="12.95" customHeight="1" x14ac:dyDescent="0.2">
      <c r="C79" s="38"/>
      <c r="D79" s="38"/>
    </row>
    <row r="80" spans="3:4" s="27" customFormat="1" ht="12.95" customHeight="1" x14ac:dyDescent="0.2">
      <c r="C80" s="38"/>
      <c r="D80" s="38"/>
    </row>
    <row r="81" spans="3:4" s="27" customFormat="1" ht="12.95" customHeight="1" x14ac:dyDescent="0.2">
      <c r="C81" s="38"/>
      <c r="D81" s="38"/>
    </row>
    <row r="82" spans="3:4" s="27" customFormat="1" ht="12.95" customHeight="1" x14ac:dyDescent="0.2">
      <c r="C82" s="38"/>
      <c r="D82" s="38"/>
    </row>
    <row r="83" spans="3:4" s="27" customFormat="1" ht="12.95" customHeight="1" x14ac:dyDescent="0.2"/>
    <row r="84" spans="3:4" s="27" customFormat="1" ht="12.95" customHeight="1" x14ac:dyDescent="0.2"/>
    <row r="85" spans="3:4" s="27" customFormat="1" ht="12.95" customHeight="1" x14ac:dyDescent="0.2"/>
    <row r="86" spans="3:4" s="27" customFormat="1" ht="12.95" customHeight="1" x14ac:dyDescent="0.2"/>
    <row r="87" spans="3:4" s="27" customFormat="1" ht="12.95" customHeight="1" x14ac:dyDescent="0.2"/>
    <row r="88" spans="3:4" s="27" customFormat="1" ht="12.95" customHeight="1" x14ac:dyDescent="0.2"/>
    <row r="89" spans="3:4" s="27" customFormat="1" ht="12.95" customHeight="1" x14ac:dyDescent="0.2"/>
    <row r="90" spans="3:4" s="27" customFormat="1" ht="12.95" customHeight="1" x14ac:dyDescent="0.2"/>
    <row r="91" spans="3:4" s="27" customFormat="1" ht="12.95" customHeight="1" x14ac:dyDescent="0.2"/>
    <row r="92" spans="3:4" s="27" customFormat="1" ht="12.95" customHeight="1" x14ac:dyDescent="0.2"/>
    <row r="93" spans="3:4" s="27" customFormat="1" ht="12.95" customHeight="1" x14ac:dyDescent="0.2"/>
    <row r="94" spans="3:4" s="27" customFormat="1" ht="12.95" customHeight="1" x14ac:dyDescent="0.2"/>
    <row r="95" spans="3:4" s="27" customFormat="1" ht="12.95" customHeight="1" x14ac:dyDescent="0.2"/>
    <row r="96" spans="3:4" s="27" customFormat="1" ht="12.95" customHeight="1" x14ac:dyDescent="0.2"/>
    <row r="97" s="27" customFormat="1" ht="12.95" customHeight="1" x14ac:dyDescent="0.2"/>
    <row r="98" s="27" customFormat="1" ht="12.95" customHeight="1" x14ac:dyDescent="0.2"/>
    <row r="99" s="27" customFormat="1" ht="12.95" customHeight="1" x14ac:dyDescent="0.2"/>
    <row r="100" s="27" customFormat="1" ht="12.95" customHeight="1" x14ac:dyDescent="0.2"/>
    <row r="101" s="27" customFormat="1" ht="12.95" customHeight="1" x14ac:dyDescent="0.2"/>
    <row r="102" s="27" customFormat="1" ht="12.95" customHeight="1" x14ac:dyDescent="0.2"/>
    <row r="103" s="27" customFormat="1" ht="12.95" customHeight="1" x14ac:dyDescent="0.2"/>
    <row r="104" s="27" customFormat="1" ht="12.95" customHeight="1" x14ac:dyDescent="0.2"/>
    <row r="105" s="27" customFormat="1" ht="12.95" customHeight="1" x14ac:dyDescent="0.2"/>
    <row r="106" s="27" customFormat="1" ht="12.95" customHeight="1" x14ac:dyDescent="0.2"/>
    <row r="107" s="27" customFormat="1" ht="12.95" customHeight="1" x14ac:dyDescent="0.2"/>
    <row r="108" s="27" customFormat="1" ht="12.95" customHeight="1" x14ac:dyDescent="0.2"/>
    <row r="109" s="27" customFormat="1" ht="12.95" customHeight="1" x14ac:dyDescent="0.2"/>
    <row r="110" s="27" customFormat="1" ht="12.95" customHeight="1" x14ac:dyDescent="0.2"/>
    <row r="111" s="27" customFormat="1" ht="12.95" customHeight="1" x14ac:dyDescent="0.2"/>
    <row r="112" s="27" customFormat="1" ht="12.95" customHeight="1" x14ac:dyDescent="0.2"/>
    <row r="113" s="27" customFormat="1" ht="12.95" customHeight="1" x14ac:dyDescent="0.2"/>
    <row r="114" s="27" customFormat="1" ht="12.95" customHeight="1" x14ac:dyDescent="0.2"/>
    <row r="115" s="27" customFormat="1" ht="12.95" customHeight="1" x14ac:dyDescent="0.2"/>
    <row r="116" s="27" customFormat="1" ht="12.95" customHeight="1" x14ac:dyDescent="0.2"/>
    <row r="117" s="27" customFormat="1" ht="12.95" customHeight="1" x14ac:dyDescent="0.2"/>
    <row r="118" s="27" customFormat="1" ht="12.95" customHeight="1" x14ac:dyDescent="0.2"/>
    <row r="119" s="27" customFormat="1" ht="12.95" customHeight="1" x14ac:dyDescent="0.2"/>
    <row r="120" s="27" customFormat="1" ht="12.95" customHeight="1" x14ac:dyDescent="0.2"/>
    <row r="121" s="27" customFormat="1" ht="12.95" customHeight="1" x14ac:dyDescent="0.2"/>
    <row r="122" s="27" customFormat="1" ht="12.95" customHeight="1" x14ac:dyDescent="0.2"/>
    <row r="123" s="27" customFormat="1" ht="12.95" customHeight="1" x14ac:dyDescent="0.2"/>
    <row r="124" s="27" customFormat="1" ht="12.95" customHeight="1" x14ac:dyDescent="0.2"/>
    <row r="125" s="27" customFormat="1" ht="12.95" customHeight="1" x14ac:dyDescent="0.2"/>
    <row r="126" s="27" customFormat="1" ht="12.95" customHeight="1" x14ac:dyDescent="0.2"/>
    <row r="127" s="27" customFormat="1" ht="12.95" customHeight="1" x14ac:dyDescent="0.2"/>
    <row r="128" s="27" customFormat="1" ht="12.95" customHeight="1" x14ac:dyDescent="0.2"/>
    <row r="129" s="27" customFormat="1" ht="12.95" customHeight="1" x14ac:dyDescent="0.2"/>
    <row r="130" s="27" customFormat="1" ht="12.95" customHeight="1" x14ac:dyDescent="0.2"/>
    <row r="131" s="27" customFormat="1" ht="12.95" customHeight="1" x14ac:dyDescent="0.2"/>
    <row r="132" s="27" customFormat="1" ht="12.95" customHeight="1" x14ac:dyDescent="0.2"/>
    <row r="133" s="27" customFormat="1" ht="12.95" customHeight="1" x14ac:dyDescent="0.2"/>
    <row r="134" s="27" customFormat="1" ht="12.95" customHeight="1" x14ac:dyDescent="0.2"/>
  </sheetData>
  <sortState xmlns:xlrd2="http://schemas.microsoft.com/office/spreadsheetml/2017/richdata2" ref="A21:AA50">
    <sortCondition ref="C21:C50"/>
  </sortState>
  <phoneticPr fontId="6" type="noConversion"/>
  <hyperlinks>
    <hyperlink ref="H667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Q265"/>
  <sheetViews>
    <sheetView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5.5703125" customWidth="1"/>
    <col min="2" max="2" width="5.140625" customWidth="1"/>
    <col min="3" max="3" width="11.85546875" customWidth="1"/>
    <col min="4" max="4" width="9.42578125" customWidth="1"/>
    <col min="5" max="5" width="12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27" customFormat="1" ht="12.95" customHeight="1" x14ac:dyDescent="0.2">
      <c r="A2" s="27" t="s">
        <v>25</v>
      </c>
      <c r="B2" s="27" t="s">
        <v>54</v>
      </c>
    </row>
    <row r="3" spans="1:7" s="27" customFormat="1" ht="12.95" customHeight="1" thickBot="1" x14ac:dyDescent="0.25"/>
    <row r="4" spans="1:7" s="27" customFormat="1" ht="12.95" customHeight="1" thickBot="1" x14ac:dyDescent="0.25">
      <c r="A4" s="6" t="s">
        <v>2</v>
      </c>
      <c r="C4" s="28" t="s">
        <v>30</v>
      </c>
      <c r="D4" s="29" t="s">
        <v>30</v>
      </c>
    </row>
    <row r="5" spans="1:7" s="27" customFormat="1" ht="12.95" customHeight="1" x14ac:dyDescent="0.2"/>
    <row r="6" spans="1:7" s="27" customFormat="1" ht="12.95" customHeight="1" x14ac:dyDescent="0.2">
      <c r="A6" s="6" t="s">
        <v>3</v>
      </c>
    </row>
    <row r="7" spans="1:7" s="27" customFormat="1" ht="12.95" customHeight="1" x14ac:dyDescent="0.2">
      <c r="A7" s="27" t="s">
        <v>4</v>
      </c>
      <c r="C7" s="30">
        <v>52923.113299999997</v>
      </c>
    </row>
    <row r="8" spans="1:7" s="27" customFormat="1" ht="12.95" customHeight="1" x14ac:dyDescent="0.2">
      <c r="A8" s="27" t="s">
        <v>5</v>
      </c>
      <c r="C8" s="42">
        <v>0.64595999999999998</v>
      </c>
      <c r="D8" s="19" t="s">
        <v>66</v>
      </c>
    </row>
    <row r="9" spans="1:7" s="27" customFormat="1" ht="12.95" customHeight="1" x14ac:dyDescent="0.2">
      <c r="A9" s="7" t="s">
        <v>43</v>
      </c>
      <c r="B9" s="31"/>
      <c r="C9" s="8">
        <v>-9.5</v>
      </c>
      <c r="D9" s="31" t="s">
        <v>44</v>
      </c>
      <c r="E9" s="31"/>
    </row>
    <row r="10" spans="1:7" s="27" customFormat="1" ht="12.95" customHeight="1" thickBot="1" x14ac:dyDescent="0.25">
      <c r="A10" s="31"/>
      <c r="B10" s="31"/>
      <c r="C10" s="32" t="s">
        <v>21</v>
      </c>
      <c r="D10" s="32" t="s">
        <v>22</v>
      </c>
      <c r="E10" s="31"/>
    </row>
    <row r="11" spans="1:7" s="27" customFormat="1" ht="12.95" customHeight="1" x14ac:dyDescent="0.2">
      <c r="A11" s="31" t="s">
        <v>17</v>
      </c>
      <c r="B11" s="31"/>
      <c r="C11" s="9">
        <f ca="1">INTERCEPT(INDIRECT($G$11):G992,INDIRECT($F$11):F992)</f>
        <v>2.1297804336444522E-2</v>
      </c>
      <c r="D11" s="33"/>
      <c r="E11" s="31"/>
      <c r="F11" s="10" t="str">
        <f>"F"&amp;E19</f>
        <v>F32</v>
      </c>
      <c r="G11" s="4" t="str">
        <f>"G"&amp;E19</f>
        <v>G32</v>
      </c>
    </row>
    <row r="12" spans="1:7" s="27" customFormat="1" ht="12.95" customHeight="1" x14ac:dyDescent="0.2">
      <c r="A12" s="31" t="s">
        <v>18</v>
      </c>
      <c r="B12" s="31"/>
      <c r="C12" s="9">
        <f ca="1">SLOPE(INDIRECT($G$11):G992,INDIRECT($F$11):F992)</f>
        <v>-2.9358226412587357E-6</v>
      </c>
      <c r="D12" s="33"/>
      <c r="E12" s="49" t="s">
        <v>60</v>
      </c>
      <c r="F12" s="50" t="s">
        <v>63</v>
      </c>
    </row>
    <row r="13" spans="1:7" s="27" customFormat="1" ht="12.95" customHeight="1" x14ac:dyDescent="0.2">
      <c r="A13" s="31" t="s">
        <v>20</v>
      </c>
      <c r="B13" s="31"/>
      <c r="C13" s="33" t="s">
        <v>28</v>
      </c>
      <c r="D13" s="13"/>
      <c r="E13" s="47" t="s">
        <v>51</v>
      </c>
      <c r="F13" s="52">
        <v>1</v>
      </c>
    </row>
    <row r="14" spans="1:7" s="27" customFormat="1" ht="12.95" customHeight="1" x14ac:dyDescent="0.2">
      <c r="A14" s="31"/>
      <c r="B14" s="31"/>
      <c r="C14" s="31"/>
      <c r="D14" s="13"/>
      <c r="E14" s="47" t="s">
        <v>45</v>
      </c>
      <c r="F14" s="51">
        <f ca="1">NOW()+15018.5+$C$5/24</f>
        <v>60533.144257638887</v>
      </c>
    </row>
    <row r="15" spans="1:7" s="27" customFormat="1" ht="12.95" customHeight="1" x14ac:dyDescent="0.2">
      <c r="A15" s="11" t="s">
        <v>19</v>
      </c>
      <c r="B15" s="31"/>
      <c r="C15" s="12">
        <f ca="1">(C7+C11)+(C8+C12)*INT(MAX(F21:F3533))</f>
        <v>60044.811230359715</v>
      </c>
      <c r="D15" s="13"/>
      <c r="E15" s="47" t="s">
        <v>52</v>
      </c>
      <c r="F15" s="51">
        <f ca="1">ROUND(2*($F$14-$C$7)/$C$8,0)/2+$F$13</f>
        <v>11782</v>
      </c>
    </row>
    <row r="16" spans="1:7" s="27" customFormat="1" ht="12.95" customHeight="1" x14ac:dyDescent="0.2">
      <c r="A16" s="11" t="s">
        <v>6</v>
      </c>
      <c r="B16" s="31"/>
      <c r="C16" s="12">
        <f ca="1">+C8+C12</f>
        <v>0.64595706417735876</v>
      </c>
      <c r="D16" s="13"/>
      <c r="E16" s="47" t="s">
        <v>46</v>
      </c>
      <c r="F16" s="51">
        <f ca="1">ROUND(2*($F$14-$C$15)/$C$16,0)/2+$F$13</f>
        <v>757</v>
      </c>
    </row>
    <row r="17" spans="1:17" s="27" customFormat="1" ht="12.95" customHeight="1" thickBot="1" x14ac:dyDescent="0.25">
      <c r="A17" s="13" t="s">
        <v>41</v>
      </c>
      <c r="B17" s="31"/>
      <c r="C17" s="31">
        <f>COUNT(C21:C2191)</f>
        <v>25</v>
      </c>
      <c r="D17" s="13"/>
      <c r="E17" s="47" t="s">
        <v>61</v>
      </c>
      <c r="F17" s="53">
        <f ca="1">+$C$15+$C$16*$F$16-15018.5-$C$5/24</f>
        <v>45515.300727941976</v>
      </c>
    </row>
    <row r="18" spans="1:17" s="27" customFormat="1" ht="12.95" customHeight="1" x14ac:dyDescent="0.2">
      <c r="A18" s="11" t="s">
        <v>7</v>
      </c>
      <c r="B18" s="31"/>
      <c r="C18" s="34">
        <f ca="1">+C15</f>
        <v>60044.811230359715</v>
      </c>
      <c r="D18" s="35">
        <f ca="1">+C16</f>
        <v>0.64595706417735876</v>
      </c>
      <c r="E18" s="48" t="s">
        <v>62</v>
      </c>
      <c r="F18" s="54">
        <f ca="1">+($C$15+$C$16*$F$16)-($C$16/2)-15018.5-$C$5/24</f>
        <v>45514.977749409889</v>
      </c>
    </row>
    <row r="19" spans="1:17" s="27" customFormat="1" ht="12.95" customHeight="1" thickTop="1" x14ac:dyDescent="0.2">
      <c r="A19" s="13" t="s">
        <v>47</v>
      </c>
      <c r="E19" s="15">
        <v>32</v>
      </c>
    </row>
    <row r="20" spans="1:17" s="27" customFormat="1" ht="12.95" customHeight="1" thickBot="1" x14ac:dyDescent="0.25">
      <c r="A20" s="32" t="s">
        <v>8</v>
      </c>
      <c r="B20" s="32" t="s">
        <v>9</v>
      </c>
      <c r="C20" s="32" t="s">
        <v>10</v>
      </c>
      <c r="D20" s="32" t="s">
        <v>15</v>
      </c>
      <c r="E20" s="32" t="s">
        <v>11</v>
      </c>
      <c r="F20" s="32" t="s">
        <v>12</v>
      </c>
      <c r="G20" s="32" t="s">
        <v>13</v>
      </c>
      <c r="H20" s="2" t="s">
        <v>14</v>
      </c>
      <c r="I20" s="2" t="s">
        <v>34</v>
      </c>
      <c r="J20" s="2" t="s">
        <v>50</v>
      </c>
      <c r="K20" s="2" t="s">
        <v>0</v>
      </c>
      <c r="L20" s="2" t="s">
        <v>26</v>
      </c>
      <c r="M20" s="2" t="s">
        <v>27</v>
      </c>
      <c r="N20" s="2" t="s">
        <v>29</v>
      </c>
      <c r="O20" s="2" t="s">
        <v>24</v>
      </c>
      <c r="P20" s="2" t="s">
        <v>23</v>
      </c>
      <c r="Q20" s="32" t="s">
        <v>16</v>
      </c>
    </row>
    <row r="21" spans="1:17" s="27" customFormat="1" ht="12.95" customHeight="1" x14ac:dyDescent="0.2">
      <c r="A21" s="27" t="s">
        <v>37</v>
      </c>
      <c r="C21" s="43">
        <v>27900.792000000001</v>
      </c>
      <c r="D21" s="33"/>
      <c r="E21" s="27">
        <f t="shared" ref="E21:E43" si="0">+(C21-C$7)/C$8</f>
        <v>-38736.642052139447</v>
      </c>
      <c r="F21" s="27">
        <f t="shared" ref="F21:F43" si="1">ROUND(2*E21,0)/2</f>
        <v>-38736.5</v>
      </c>
      <c r="G21" s="27">
        <f t="shared" ref="G21:G31" si="2">+C21-(C$7+F21*C$8)</f>
        <v>-9.1759999995701946E-2</v>
      </c>
      <c r="I21" s="27">
        <f t="shared" ref="I21:I31" si="3">+G21</f>
        <v>-9.1759999995701946E-2</v>
      </c>
      <c r="O21" s="27">
        <f t="shared" ref="O21:O43" ca="1" si="4">+C$11+C$12*$F21</f>
        <v>0.13502129807956353</v>
      </c>
      <c r="Q21" s="37">
        <f t="shared" ref="Q21:Q43" si="5">+C21-15018.5</f>
        <v>12882.292000000001</v>
      </c>
    </row>
    <row r="22" spans="1:17" s="27" customFormat="1" ht="12.95" customHeight="1" x14ac:dyDescent="0.2">
      <c r="A22" s="27" t="s">
        <v>37</v>
      </c>
      <c r="C22" s="43">
        <v>27924.69</v>
      </c>
      <c r="D22" s="33"/>
      <c r="E22" s="27">
        <f t="shared" si="0"/>
        <v>-38699.645953309802</v>
      </c>
      <c r="F22" s="27">
        <f t="shared" si="1"/>
        <v>-38699.5</v>
      </c>
      <c r="G22" s="27">
        <f t="shared" si="2"/>
        <v>-9.4280000001162989E-2</v>
      </c>
      <c r="I22" s="27">
        <f t="shared" si="3"/>
        <v>-9.4280000001162989E-2</v>
      </c>
      <c r="O22" s="27">
        <f t="shared" ca="1" si="4"/>
        <v>0.13491267264183696</v>
      </c>
      <c r="Q22" s="37">
        <f t="shared" si="5"/>
        <v>12906.189999999999</v>
      </c>
    </row>
    <row r="23" spans="1:17" s="27" customFormat="1" ht="12.95" customHeight="1" x14ac:dyDescent="0.2">
      <c r="A23" s="27" t="s">
        <v>37</v>
      </c>
      <c r="C23" s="43">
        <v>28029.653999999999</v>
      </c>
      <c r="D23" s="33"/>
      <c r="E23" s="27">
        <f t="shared" si="0"/>
        <v>-38537.152919685432</v>
      </c>
      <c r="F23" s="27">
        <f t="shared" si="1"/>
        <v>-38537</v>
      </c>
      <c r="G23" s="27">
        <f t="shared" si="2"/>
        <v>-9.878000000026077E-2</v>
      </c>
      <c r="I23" s="27">
        <f t="shared" si="3"/>
        <v>-9.878000000026077E-2</v>
      </c>
      <c r="O23" s="27">
        <f t="shared" ca="1" si="4"/>
        <v>0.13443560146263242</v>
      </c>
      <c r="Q23" s="37">
        <f t="shared" si="5"/>
        <v>13011.153999999999</v>
      </c>
    </row>
    <row r="24" spans="1:17" s="27" customFormat="1" ht="12.95" customHeight="1" x14ac:dyDescent="0.2">
      <c r="A24" s="27" t="s">
        <v>37</v>
      </c>
      <c r="C24" s="43">
        <v>29473.585999999999</v>
      </c>
      <c r="D24" s="33"/>
      <c r="E24" s="27">
        <f t="shared" si="0"/>
        <v>-36301.825654839304</v>
      </c>
      <c r="F24" s="27">
        <f t="shared" si="1"/>
        <v>-36302</v>
      </c>
      <c r="G24" s="27">
        <f t="shared" si="2"/>
        <v>0.11261999999987893</v>
      </c>
      <c r="I24" s="27">
        <f t="shared" si="3"/>
        <v>0.11261999999987893</v>
      </c>
      <c r="O24" s="27">
        <f t="shared" ca="1" si="4"/>
        <v>0.12787403785941914</v>
      </c>
      <c r="Q24" s="37">
        <f t="shared" si="5"/>
        <v>14455.085999999999</v>
      </c>
    </row>
    <row r="25" spans="1:17" s="27" customFormat="1" ht="12.95" customHeight="1" x14ac:dyDescent="0.2">
      <c r="A25" s="27" t="s">
        <v>37</v>
      </c>
      <c r="C25" s="43">
        <v>29856.574000000001</v>
      </c>
      <c r="D25" s="33"/>
      <c r="E25" s="27">
        <f t="shared" si="0"/>
        <v>-35708.928261811874</v>
      </c>
      <c r="F25" s="27">
        <f t="shared" si="1"/>
        <v>-35709</v>
      </c>
      <c r="G25" s="27">
        <f t="shared" si="2"/>
        <v>4.6340000000782311E-2</v>
      </c>
      <c r="I25" s="27">
        <f t="shared" si="3"/>
        <v>4.6340000000782311E-2</v>
      </c>
      <c r="O25" s="27">
        <f t="shared" ca="1" si="4"/>
        <v>0.1261330950331527</v>
      </c>
      <c r="Q25" s="37">
        <f t="shared" si="5"/>
        <v>14838.074000000001</v>
      </c>
    </row>
    <row r="26" spans="1:17" s="27" customFormat="1" ht="12.95" customHeight="1" x14ac:dyDescent="0.2">
      <c r="A26" s="27" t="s">
        <v>37</v>
      </c>
      <c r="C26" s="43">
        <v>43335.631000000001</v>
      </c>
      <c r="D26" s="33"/>
      <c r="E26" s="27">
        <f t="shared" si="0"/>
        <v>-14842.222893058388</v>
      </c>
      <c r="F26" s="27">
        <f t="shared" si="1"/>
        <v>-14842</v>
      </c>
      <c r="G26" s="27">
        <f t="shared" si="2"/>
        <v>-0.14398000000073807</v>
      </c>
      <c r="I26" s="27">
        <f t="shared" si="3"/>
        <v>-0.14398000000073807</v>
      </c>
      <c r="O26" s="27">
        <f t="shared" ca="1" si="4"/>
        <v>6.4871283978006677E-2</v>
      </c>
      <c r="Q26" s="37">
        <f t="shared" si="5"/>
        <v>28317.131000000001</v>
      </c>
    </row>
    <row r="27" spans="1:17" s="27" customFormat="1" ht="12.95" customHeight="1" x14ac:dyDescent="0.2">
      <c r="A27" s="27" t="s">
        <v>37</v>
      </c>
      <c r="C27" s="43">
        <v>43659.709000000003</v>
      </c>
      <c r="D27" s="33"/>
      <c r="E27" s="27">
        <f t="shared" si="0"/>
        <v>-14340.523097405405</v>
      </c>
      <c r="F27" s="27">
        <f t="shared" si="1"/>
        <v>-14340.5</v>
      </c>
      <c r="G27" s="27">
        <f t="shared" si="2"/>
        <v>-1.4919999994162936E-2</v>
      </c>
      <c r="I27" s="27">
        <f t="shared" si="3"/>
        <v>-1.4919999994162936E-2</v>
      </c>
      <c r="O27" s="27">
        <f t="shared" ca="1" si="4"/>
        <v>6.3398968923415427E-2</v>
      </c>
      <c r="Q27" s="37">
        <f t="shared" si="5"/>
        <v>28641.209000000003</v>
      </c>
    </row>
    <row r="28" spans="1:17" s="27" customFormat="1" ht="12.95" customHeight="1" x14ac:dyDescent="0.2">
      <c r="A28" s="27" t="s">
        <v>37</v>
      </c>
      <c r="C28" s="43">
        <v>43777.557999999997</v>
      </c>
      <c r="D28" s="33"/>
      <c r="E28" s="27">
        <f t="shared" si="0"/>
        <v>-14158.083008235804</v>
      </c>
      <c r="F28" s="27">
        <f t="shared" si="1"/>
        <v>-14158</v>
      </c>
      <c r="G28" s="27">
        <f t="shared" si="2"/>
        <v>-5.3619999998772983E-2</v>
      </c>
      <c r="I28" s="27">
        <f t="shared" si="3"/>
        <v>-5.3619999998772983E-2</v>
      </c>
      <c r="O28" s="27">
        <f t="shared" ca="1" si="4"/>
        <v>6.2863181291385711E-2</v>
      </c>
      <c r="Q28" s="37">
        <f t="shared" si="5"/>
        <v>28759.057999999997</v>
      </c>
    </row>
    <row r="29" spans="1:17" s="27" customFormat="1" ht="12.95" customHeight="1" x14ac:dyDescent="0.2">
      <c r="A29" s="27" t="s">
        <v>37</v>
      </c>
      <c r="C29" s="43">
        <v>44427.637999999999</v>
      </c>
      <c r="D29" s="33"/>
      <c r="E29" s="27">
        <f t="shared" si="0"/>
        <v>-13151.704904328439</v>
      </c>
      <c r="F29" s="27">
        <f t="shared" si="1"/>
        <v>-13151.5</v>
      </c>
      <c r="G29" s="27">
        <f t="shared" si="2"/>
        <v>-0.1323599999959697</v>
      </c>
      <c r="I29" s="27">
        <f t="shared" si="3"/>
        <v>-0.1323599999959697</v>
      </c>
      <c r="O29" s="27">
        <f t="shared" ca="1" si="4"/>
        <v>5.9908275802958787E-2</v>
      </c>
      <c r="Q29" s="37">
        <f t="shared" si="5"/>
        <v>29409.137999999999</v>
      </c>
    </row>
    <row r="30" spans="1:17" s="27" customFormat="1" ht="12.95" customHeight="1" x14ac:dyDescent="0.2">
      <c r="A30" s="27" t="s">
        <v>37</v>
      </c>
      <c r="C30" s="43">
        <v>45738.913999999997</v>
      </c>
      <c r="D30" s="33"/>
      <c r="E30" s="27">
        <f t="shared" si="0"/>
        <v>-11121.740200631619</v>
      </c>
      <c r="F30" s="27">
        <f t="shared" si="1"/>
        <v>-11121.5</v>
      </c>
      <c r="G30" s="27">
        <f t="shared" si="2"/>
        <v>-0.15516000000206986</v>
      </c>
      <c r="I30" s="27">
        <f t="shared" si="3"/>
        <v>-0.15516000000206986</v>
      </c>
      <c r="O30" s="27">
        <f t="shared" ca="1" si="4"/>
        <v>5.3948555841203553E-2</v>
      </c>
      <c r="Q30" s="37">
        <f t="shared" si="5"/>
        <v>30720.413999999997</v>
      </c>
    </row>
    <row r="31" spans="1:17" s="27" customFormat="1" ht="12.95" customHeight="1" x14ac:dyDescent="0.2">
      <c r="A31" s="27" t="s">
        <v>37</v>
      </c>
      <c r="C31" s="43">
        <v>47033.593000000001</v>
      </c>
      <c r="D31" s="33"/>
      <c r="E31" s="27">
        <f t="shared" si="0"/>
        <v>-9117.4690383305424</v>
      </c>
      <c r="F31" s="27">
        <f t="shared" si="1"/>
        <v>-9117.5</v>
      </c>
      <c r="G31" s="27">
        <f t="shared" si="2"/>
        <v>2.0000000004074536E-2</v>
      </c>
      <c r="I31" s="27">
        <f t="shared" si="3"/>
        <v>2.0000000004074536E-2</v>
      </c>
      <c r="O31" s="27">
        <f t="shared" ca="1" si="4"/>
        <v>4.8065167268121045E-2</v>
      </c>
      <c r="Q31" s="37">
        <f t="shared" si="5"/>
        <v>32015.093000000001</v>
      </c>
    </row>
    <row r="32" spans="1:17" s="27" customFormat="1" ht="12.95" customHeight="1" x14ac:dyDescent="0.2">
      <c r="A32" s="27" t="s">
        <v>31</v>
      </c>
      <c r="C32" s="44">
        <v>51274.858</v>
      </c>
      <c r="D32" s="43">
        <v>1E-3</v>
      </c>
      <c r="E32" s="27">
        <f t="shared" si="0"/>
        <v>-2551.63678865564</v>
      </c>
      <c r="F32" s="27">
        <f t="shared" si="1"/>
        <v>-2551.5</v>
      </c>
      <c r="I32" s="4">
        <v>-4.5214997953735292E-5</v>
      </c>
      <c r="O32" s="27">
        <f t="shared" ca="1" si="4"/>
        <v>2.8788555805616185E-2</v>
      </c>
      <c r="Q32" s="37">
        <f t="shared" si="5"/>
        <v>36256.358</v>
      </c>
    </row>
    <row r="33" spans="1:17" s="27" customFormat="1" ht="12.95" customHeight="1" x14ac:dyDescent="0.2">
      <c r="A33" s="27" t="s">
        <v>38</v>
      </c>
      <c r="C33" s="33">
        <v>51694.74</v>
      </c>
      <c r="D33" s="33"/>
      <c r="E33" s="27">
        <f t="shared" si="0"/>
        <v>-1901.624403987862</v>
      </c>
      <c r="F33" s="27">
        <f t="shared" si="1"/>
        <v>-1901.5</v>
      </c>
      <c r="G33" s="27">
        <f t="shared" ref="G33:G43" si="6">+C33-(C$7+F33*C$8)</f>
        <v>-8.0359999999927823E-2</v>
      </c>
      <c r="I33" s="27">
        <f>+G33</f>
        <v>-8.0359999999927823E-2</v>
      </c>
      <c r="O33" s="27">
        <f t="shared" ca="1" si="4"/>
        <v>2.6880271088798008E-2</v>
      </c>
      <c r="Q33" s="37">
        <f t="shared" si="5"/>
        <v>36676.239999999998</v>
      </c>
    </row>
    <row r="34" spans="1:17" s="27" customFormat="1" ht="12.95" customHeight="1" x14ac:dyDescent="0.2">
      <c r="A34" s="6" t="s">
        <v>39</v>
      </c>
      <c r="C34" s="33">
        <v>51716.847999999998</v>
      </c>
      <c r="D34" s="33"/>
      <c r="E34" s="27">
        <f t="shared" si="0"/>
        <v>-1867.3993745742757</v>
      </c>
      <c r="F34" s="27">
        <f t="shared" si="1"/>
        <v>-1867.5</v>
      </c>
      <c r="G34" s="27">
        <f t="shared" si="6"/>
        <v>6.5000000002328306E-2</v>
      </c>
      <c r="I34" s="27">
        <f>+G34</f>
        <v>6.5000000002328306E-2</v>
      </c>
      <c r="O34" s="27">
        <f t="shared" ca="1" si="4"/>
        <v>2.6780453118995212E-2</v>
      </c>
      <c r="Q34" s="37">
        <f t="shared" si="5"/>
        <v>36698.347999999998</v>
      </c>
    </row>
    <row r="35" spans="1:17" s="27" customFormat="1" ht="12.95" customHeight="1" x14ac:dyDescent="0.2">
      <c r="A35" s="6" t="s">
        <v>39</v>
      </c>
      <c r="C35" s="43">
        <v>51762.885399999999</v>
      </c>
      <c r="D35" s="33"/>
      <c r="E35" s="27">
        <f t="shared" si="0"/>
        <v>-1796.1296365099977</v>
      </c>
      <c r="F35" s="27">
        <f t="shared" si="1"/>
        <v>-1796</v>
      </c>
      <c r="G35" s="27">
        <f t="shared" si="6"/>
        <v>-8.3739999994577374E-2</v>
      </c>
      <c r="I35" s="27">
        <f>+G35</f>
        <v>-8.3739999994577374E-2</v>
      </c>
      <c r="O35" s="27">
        <f t="shared" ca="1" si="4"/>
        <v>2.657054180014521E-2</v>
      </c>
      <c r="Q35" s="37">
        <f t="shared" si="5"/>
        <v>36744.385399999999</v>
      </c>
    </row>
    <row r="36" spans="1:17" s="27" customFormat="1" ht="12.95" customHeight="1" x14ac:dyDescent="0.2">
      <c r="A36" s="27" t="s">
        <v>40</v>
      </c>
      <c r="C36" s="33">
        <v>51764.726999999999</v>
      </c>
      <c r="D36" s="33"/>
      <c r="E36" s="27">
        <f t="shared" si="0"/>
        <v>-1793.2786859867458</v>
      </c>
      <c r="F36" s="27">
        <f t="shared" si="1"/>
        <v>-1793.5</v>
      </c>
      <c r="G36" s="27">
        <f t="shared" si="6"/>
        <v>0.14296000000467757</v>
      </c>
      <c r="I36" s="27">
        <f>+G36</f>
        <v>0.14296000000467757</v>
      </c>
      <c r="O36" s="27">
        <f t="shared" ca="1" si="4"/>
        <v>2.6563202243542063E-2</v>
      </c>
      <c r="Q36" s="37">
        <f t="shared" si="5"/>
        <v>36746.226999999999</v>
      </c>
    </row>
    <row r="37" spans="1:17" s="27" customFormat="1" ht="12.95" customHeight="1" x14ac:dyDescent="0.2">
      <c r="A37" s="27" t="s">
        <v>32</v>
      </c>
      <c r="C37" s="43">
        <v>52112.793799999999</v>
      </c>
      <c r="D37" s="43" t="s">
        <v>28</v>
      </c>
      <c r="E37" s="27">
        <f t="shared" si="0"/>
        <v>-1254.4422255247969</v>
      </c>
      <c r="F37" s="27">
        <f t="shared" si="1"/>
        <v>-1254.5</v>
      </c>
      <c r="G37" s="27">
        <f t="shared" si="6"/>
        <v>3.7320000003091991E-2</v>
      </c>
      <c r="N37" s="27">
        <f>+G37</f>
        <v>3.7320000003091991E-2</v>
      </c>
      <c r="O37" s="27">
        <f t="shared" ca="1" si="4"/>
        <v>2.4980793839903606E-2</v>
      </c>
      <c r="Q37" s="37">
        <f t="shared" si="5"/>
        <v>37094.293799999999</v>
      </c>
    </row>
    <row r="38" spans="1:17" s="27" customFormat="1" ht="12.95" customHeight="1" x14ac:dyDescent="0.2">
      <c r="A38" s="3" t="s">
        <v>35</v>
      </c>
      <c r="B38" s="5" t="s">
        <v>36</v>
      </c>
      <c r="C38" s="5">
        <v>52859.576999999997</v>
      </c>
      <c r="D38" s="5">
        <v>5.0000000000000001E-3</v>
      </c>
      <c r="E38" s="27">
        <f t="shared" si="0"/>
        <v>-98.359495944020921</v>
      </c>
      <c r="F38" s="27">
        <f t="shared" si="1"/>
        <v>-98.5</v>
      </c>
      <c r="G38" s="27">
        <f t="shared" si="6"/>
        <v>9.0759999999136198E-2</v>
      </c>
      <c r="I38" s="27">
        <f>+G38</f>
        <v>9.0759999999136198E-2</v>
      </c>
      <c r="O38" s="27">
        <f t="shared" ca="1" si="4"/>
        <v>2.1586982866608508E-2</v>
      </c>
      <c r="Q38" s="37">
        <f t="shared" si="5"/>
        <v>37841.076999999997</v>
      </c>
    </row>
    <row r="39" spans="1:17" s="27" customFormat="1" ht="12.95" customHeight="1" x14ac:dyDescent="0.2">
      <c r="A39" s="3" t="s">
        <v>33</v>
      </c>
      <c r="C39" s="43">
        <v>52923.113299999997</v>
      </c>
      <c r="D39" s="43">
        <v>1E-4</v>
      </c>
      <c r="E39" s="27">
        <f t="shared" si="0"/>
        <v>0</v>
      </c>
      <c r="F39" s="27">
        <f t="shared" si="1"/>
        <v>0</v>
      </c>
      <c r="G39" s="27">
        <f t="shared" si="6"/>
        <v>0</v>
      </c>
      <c r="I39" s="27">
        <f>+G39</f>
        <v>0</v>
      </c>
      <c r="O39" s="27">
        <f t="shared" ca="1" si="4"/>
        <v>2.1297804336444522E-2</v>
      </c>
      <c r="Q39" s="37">
        <f t="shared" si="5"/>
        <v>37904.613299999997</v>
      </c>
    </row>
    <row r="40" spans="1:17" s="27" customFormat="1" ht="12.95" customHeight="1" x14ac:dyDescent="0.2">
      <c r="A40" s="3" t="s">
        <v>33</v>
      </c>
      <c r="C40" s="43">
        <v>53140.426099999997</v>
      </c>
      <c r="D40" s="43">
        <v>1E-4</v>
      </c>
      <c r="E40" s="27">
        <f t="shared" si="0"/>
        <v>336.41835407765143</v>
      </c>
      <c r="F40" s="27">
        <f t="shared" si="1"/>
        <v>336.5</v>
      </c>
      <c r="G40" s="27">
        <f t="shared" si="6"/>
        <v>-5.273999999917578E-2</v>
      </c>
      <c r="I40" s="27">
        <f>+G40</f>
        <v>-5.273999999917578E-2</v>
      </c>
      <c r="O40" s="27">
        <f t="shared" ca="1" si="4"/>
        <v>2.0309900017660958E-2</v>
      </c>
      <c r="Q40" s="37">
        <f t="shared" si="5"/>
        <v>38121.926099999997</v>
      </c>
    </row>
    <row r="41" spans="1:17" s="27" customFormat="1" ht="12.95" customHeight="1" x14ac:dyDescent="0.2">
      <c r="A41" s="39" t="s">
        <v>48</v>
      </c>
      <c r="B41" s="40" t="s">
        <v>49</v>
      </c>
      <c r="C41" s="40">
        <v>56105.473769999997</v>
      </c>
      <c r="D41" s="40"/>
      <c r="E41" s="27">
        <f t="shared" si="0"/>
        <v>4926.5596476562014</v>
      </c>
      <c r="F41" s="27">
        <f t="shared" si="1"/>
        <v>4926.5</v>
      </c>
      <c r="G41" s="27">
        <f t="shared" si="6"/>
        <v>3.8529999997990672E-2</v>
      </c>
      <c r="J41" s="27">
        <f>+G41</f>
        <v>3.8529999997990672E-2</v>
      </c>
      <c r="O41" s="27">
        <f t="shared" ca="1" si="4"/>
        <v>6.8344740942833607E-3</v>
      </c>
      <c r="Q41" s="37">
        <f t="shared" si="5"/>
        <v>41086.973769999997</v>
      </c>
    </row>
    <row r="42" spans="1:17" s="27" customFormat="1" ht="12.95" customHeight="1" x14ac:dyDescent="0.2">
      <c r="A42" s="39" t="s">
        <v>48</v>
      </c>
      <c r="B42" s="40" t="s">
        <v>49</v>
      </c>
      <c r="C42" s="40">
        <v>56140.464059999998</v>
      </c>
      <c r="D42" s="40">
        <v>8.0000000000000002E-3</v>
      </c>
      <c r="E42" s="27">
        <f t="shared" si="0"/>
        <v>4980.7275373088132</v>
      </c>
      <c r="F42" s="27">
        <f t="shared" si="1"/>
        <v>4980.5</v>
      </c>
      <c r="G42" s="27">
        <f t="shared" si="6"/>
        <v>0.14698000000498723</v>
      </c>
      <c r="J42" s="27">
        <f>+G42</f>
        <v>0.14698000000498723</v>
      </c>
      <c r="O42" s="27">
        <f t="shared" ca="1" si="4"/>
        <v>6.6759396716553881E-3</v>
      </c>
      <c r="Q42" s="37">
        <f t="shared" si="5"/>
        <v>41121.964059999998</v>
      </c>
    </row>
    <row r="43" spans="1:17" s="27" customFormat="1" ht="12.95" customHeight="1" x14ac:dyDescent="0.2">
      <c r="A43" s="16" t="s">
        <v>53</v>
      </c>
      <c r="B43" s="17" t="s">
        <v>49</v>
      </c>
      <c r="C43" s="17">
        <v>56525.370999999999</v>
      </c>
      <c r="D43" s="17">
        <v>1E-4</v>
      </c>
      <c r="E43" s="27">
        <f t="shared" si="0"/>
        <v>5576.5956096352747</v>
      </c>
      <c r="F43" s="27">
        <f t="shared" si="1"/>
        <v>5576.5</v>
      </c>
      <c r="G43" s="27">
        <f t="shared" si="6"/>
        <v>6.1760000004142057E-2</v>
      </c>
      <c r="N43" s="27">
        <f>+G43</f>
        <v>6.1760000004142057E-2</v>
      </c>
      <c r="O43" s="27">
        <f t="shared" ca="1" si="4"/>
        <v>4.9261893774651816E-3</v>
      </c>
      <c r="Q43" s="37">
        <f t="shared" si="5"/>
        <v>41506.870999999999</v>
      </c>
    </row>
    <row r="44" spans="1:17" s="27" customFormat="1" ht="12.95" customHeight="1" x14ac:dyDescent="0.2">
      <c r="A44" s="20" t="s">
        <v>58</v>
      </c>
      <c r="B44" s="21" t="s">
        <v>49</v>
      </c>
      <c r="C44" s="21">
        <v>57641.409540000001</v>
      </c>
      <c r="D44" s="21">
        <v>1E-4</v>
      </c>
      <c r="E44" s="27">
        <f>+(C44-C$7)/C$8</f>
        <v>7304.3164282618172</v>
      </c>
      <c r="F44" s="27">
        <f>ROUND(2*E44,0)/2</f>
        <v>7304.5</v>
      </c>
      <c r="G44" s="27">
        <f>+C44-(C$7+F44*C$8)</f>
        <v>-0.11857999999483582</v>
      </c>
      <c r="N44" s="27">
        <f>+G44</f>
        <v>-0.11857999999483582</v>
      </c>
      <c r="O44" s="27">
        <f ca="1">+C$11+C$12*$F44</f>
        <v>-1.4691214662991212E-4</v>
      </c>
      <c r="Q44" s="37">
        <f>+C44-15018.5</f>
        <v>42622.909540000001</v>
      </c>
    </row>
    <row r="45" spans="1:17" s="27" customFormat="1" ht="12.95" customHeight="1" x14ac:dyDescent="0.2">
      <c r="A45" s="24" t="s">
        <v>59</v>
      </c>
      <c r="B45" s="25" t="s">
        <v>49</v>
      </c>
      <c r="C45" s="45">
        <v>60044.776599999997</v>
      </c>
      <c r="D45" s="45">
        <v>2.9999999999999997E-4</v>
      </c>
      <c r="E45" s="27">
        <f>+(C45-C$7)/C$8</f>
        <v>11024.9292525853</v>
      </c>
      <c r="F45" s="27">
        <f>ROUND(2*E45,0)/2</f>
        <v>11025</v>
      </c>
      <c r="G45" s="27">
        <f>+C45-(C$7+F45*C$8)</f>
        <v>-4.5700000002398156E-2</v>
      </c>
      <c r="N45" s="27">
        <f>+G45</f>
        <v>-4.5700000002398156E-2</v>
      </c>
      <c r="O45" s="27">
        <f ca="1">+C$11+C$12*$F45</f>
        <v>-1.106964028343304E-2</v>
      </c>
      <c r="Q45" s="37">
        <f>+C45-15018.5</f>
        <v>45026.276599999997</v>
      </c>
    </row>
    <row r="46" spans="1:17" s="27" customFormat="1" ht="12.95" customHeight="1" x14ac:dyDescent="0.2">
      <c r="C46" s="33"/>
      <c r="D46" s="33"/>
    </row>
    <row r="47" spans="1:17" s="27" customFormat="1" ht="12.95" customHeight="1" x14ac:dyDescent="0.2">
      <c r="C47" s="33"/>
      <c r="D47" s="33"/>
    </row>
    <row r="48" spans="1:17" s="27" customFormat="1" ht="12.95" customHeight="1" x14ac:dyDescent="0.2">
      <c r="C48" s="33"/>
      <c r="D48" s="33"/>
    </row>
    <row r="49" spans="3:4" s="27" customFormat="1" ht="12.95" customHeight="1" x14ac:dyDescent="0.2">
      <c r="C49" s="33"/>
      <c r="D49" s="33"/>
    </row>
    <row r="50" spans="3:4" s="27" customFormat="1" ht="12.95" customHeight="1" x14ac:dyDescent="0.2">
      <c r="C50" s="33"/>
      <c r="D50" s="33"/>
    </row>
    <row r="51" spans="3:4" s="27" customFormat="1" ht="12.95" customHeight="1" x14ac:dyDescent="0.2">
      <c r="C51" s="33"/>
      <c r="D51" s="33"/>
    </row>
    <row r="52" spans="3:4" s="27" customFormat="1" ht="12.95" customHeight="1" x14ac:dyDescent="0.2">
      <c r="C52" s="33"/>
      <c r="D52" s="33"/>
    </row>
    <row r="53" spans="3:4" s="27" customFormat="1" ht="12.95" customHeight="1" x14ac:dyDescent="0.2">
      <c r="C53" s="33"/>
      <c r="D53" s="33"/>
    </row>
    <row r="54" spans="3:4" s="27" customFormat="1" ht="12.95" customHeight="1" x14ac:dyDescent="0.2">
      <c r="C54" s="33"/>
      <c r="D54" s="33"/>
    </row>
    <row r="55" spans="3:4" s="27" customFormat="1" ht="12.95" customHeight="1" x14ac:dyDescent="0.2">
      <c r="C55" s="33"/>
      <c r="D55" s="33"/>
    </row>
    <row r="56" spans="3:4" s="27" customFormat="1" ht="12.95" customHeight="1" x14ac:dyDescent="0.2">
      <c r="C56" s="33"/>
      <c r="D56" s="33"/>
    </row>
    <row r="57" spans="3:4" s="27" customFormat="1" ht="12.95" customHeight="1" x14ac:dyDescent="0.2">
      <c r="C57" s="33"/>
      <c r="D57" s="33"/>
    </row>
    <row r="58" spans="3:4" s="27" customFormat="1" ht="12.95" customHeight="1" x14ac:dyDescent="0.2">
      <c r="C58" s="33"/>
      <c r="D58" s="33"/>
    </row>
    <row r="59" spans="3:4" s="27" customFormat="1" ht="12.95" customHeight="1" x14ac:dyDescent="0.2">
      <c r="C59" s="33"/>
      <c r="D59" s="33"/>
    </row>
    <row r="60" spans="3:4" s="27" customFormat="1" ht="12.95" customHeight="1" x14ac:dyDescent="0.2">
      <c r="C60" s="33"/>
      <c r="D60" s="33"/>
    </row>
    <row r="61" spans="3:4" s="27" customFormat="1" ht="12.95" customHeight="1" x14ac:dyDescent="0.2">
      <c r="C61" s="33"/>
      <c r="D61" s="33"/>
    </row>
    <row r="62" spans="3:4" s="27" customFormat="1" ht="12.95" customHeight="1" x14ac:dyDescent="0.2">
      <c r="C62" s="33"/>
      <c r="D62" s="33"/>
    </row>
    <row r="63" spans="3:4" s="27" customFormat="1" ht="12.95" customHeight="1" x14ac:dyDescent="0.2">
      <c r="C63" s="33"/>
      <c r="D63" s="33"/>
    </row>
    <row r="64" spans="3:4" s="27" customFormat="1" ht="12.95" customHeight="1" x14ac:dyDescent="0.2">
      <c r="C64" s="33"/>
      <c r="D64" s="33"/>
    </row>
    <row r="65" spans="3:4" s="27" customFormat="1" ht="12.95" customHeight="1" x14ac:dyDescent="0.2">
      <c r="C65" s="33"/>
      <c r="D65" s="33"/>
    </row>
    <row r="66" spans="3:4" s="27" customFormat="1" ht="12.95" customHeight="1" x14ac:dyDescent="0.2">
      <c r="C66" s="33"/>
      <c r="D66" s="33"/>
    </row>
    <row r="67" spans="3:4" s="27" customFormat="1" ht="12.95" customHeight="1" x14ac:dyDescent="0.2">
      <c r="C67" s="33"/>
      <c r="D67" s="33"/>
    </row>
    <row r="68" spans="3:4" s="27" customFormat="1" ht="12.95" customHeight="1" x14ac:dyDescent="0.2">
      <c r="C68" s="33"/>
      <c r="D68" s="33"/>
    </row>
    <row r="69" spans="3:4" s="27" customFormat="1" ht="12.95" customHeight="1" x14ac:dyDescent="0.2">
      <c r="C69" s="33"/>
      <c r="D69" s="33"/>
    </row>
    <row r="70" spans="3:4" s="27" customFormat="1" ht="12.95" customHeight="1" x14ac:dyDescent="0.2">
      <c r="C70" s="33"/>
      <c r="D70" s="33"/>
    </row>
    <row r="71" spans="3:4" s="27" customFormat="1" ht="12.95" customHeight="1" x14ac:dyDescent="0.2">
      <c r="C71" s="33"/>
      <c r="D71" s="33"/>
    </row>
    <row r="72" spans="3:4" s="27" customFormat="1" ht="12.95" customHeight="1" x14ac:dyDescent="0.2">
      <c r="C72" s="33"/>
      <c r="D72" s="33"/>
    </row>
    <row r="73" spans="3:4" s="27" customFormat="1" ht="12.95" customHeight="1" x14ac:dyDescent="0.2">
      <c r="C73" s="33"/>
      <c r="D73" s="33"/>
    </row>
    <row r="74" spans="3:4" s="27" customFormat="1" ht="12.95" customHeight="1" x14ac:dyDescent="0.2">
      <c r="C74" s="33"/>
      <c r="D74" s="33"/>
    </row>
    <row r="75" spans="3:4" s="27" customFormat="1" ht="12.95" customHeight="1" x14ac:dyDescent="0.2">
      <c r="C75" s="33"/>
      <c r="D75" s="33"/>
    </row>
    <row r="76" spans="3:4" s="27" customFormat="1" ht="12.95" customHeight="1" x14ac:dyDescent="0.2">
      <c r="C76" s="33"/>
      <c r="D76" s="33"/>
    </row>
    <row r="77" spans="3:4" s="27" customFormat="1" ht="12.95" customHeight="1" x14ac:dyDescent="0.2">
      <c r="C77" s="33"/>
      <c r="D77" s="33"/>
    </row>
    <row r="78" spans="3:4" s="27" customFormat="1" ht="12.95" customHeight="1" x14ac:dyDescent="0.2">
      <c r="C78" s="33"/>
      <c r="D78" s="33"/>
    </row>
    <row r="79" spans="3:4" s="27" customFormat="1" ht="12.95" customHeight="1" x14ac:dyDescent="0.2">
      <c r="C79" s="33"/>
      <c r="D79" s="33"/>
    </row>
    <row r="80" spans="3:4" s="27" customFormat="1" ht="12.95" customHeight="1" x14ac:dyDescent="0.2">
      <c r="C80" s="33"/>
      <c r="D80" s="33"/>
    </row>
    <row r="81" spans="3:4" s="27" customFormat="1" ht="12.95" customHeight="1" x14ac:dyDescent="0.2">
      <c r="C81" s="33"/>
      <c r="D81" s="33"/>
    </row>
    <row r="82" spans="3:4" s="27" customFormat="1" ht="12.95" customHeight="1" x14ac:dyDescent="0.2">
      <c r="C82" s="33"/>
      <c r="D82" s="33"/>
    </row>
    <row r="83" spans="3:4" s="27" customFormat="1" ht="12.95" customHeight="1" x14ac:dyDescent="0.2">
      <c r="C83" s="33"/>
      <c r="D83" s="33"/>
    </row>
    <row r="84" spans="3:4" s="27" customFormat="1" ht="12.95" customHeight="1" x14ac:dyDescent="0.2">
      <c r="C84" s="33"/>
      <c r="D84" s="33"/>
    </row>
    <row r="85" spans="3:4" s="27" customFormat="1" ht="12.95" customHeight="1" x14ac:dyDescent="0.2">
      <c r="C85" s="33"/>
      <c r="D85" s="33"/>
    </row>
    <row r="86" spans="3:4" s="27" customFormat="1" ht="12.95" customHeight="1" x14ac:dyDescent="0.2">
      <c r="C86" s="33"/>
      <c r="D86" s="33"/>
    </row>
    <row r="87" spans="3:4" s="27" customFormat="1" ht="12.95" customHeight="1" x14ac:dyDescent="0.2">
      <c r="C87" s="33"/>
      <c r="D87" s="33"/>
    </row>
    <row r="88" spans="3:4" s="27" customFormat="1" ht="12.95" customHeight="1" x14ac:dyDescent="0.2">
      <c r="C88" s="33"/>
      <c r="D88" s="33"/>
    </row>
    <row r="89" spans="3:4" s="27" customFormat="1" ht="12.95" customHeight="1" x14ac:dyDescent="0.2">
      <c r="C89" s="33"/>
      <c r="D89" s="33"/>
    </row>
    <row r="90" spans="3:4" s="27" customFormat="1" ht="12.95" customHeight="1" x14ac:dyDescent="0.2">
      <c r="C90" s="33"/>
      <c r="D90" s="33"/>
    </row>
    <row r="91" spans="3:4" s="27" customFormat="1" ht="12.95" customHeight="1" x14ac:dyDescent="0.2">
      <c r="C91" s="33"/>
      <c r="D91" s="33"/>
    </row>
    <row r="92" spans="3:4" s="27" customFormat="1" ht="12.95" customHeight="1" x14ac:dyDescent="0.2">
      <c r="C92" s="33"/>
      <c r="D92" s="33"/>
    </row>
    <row r="93" spans="3:4" s="27" customFormat="1" ht="12.95" customHeight="1" x14ac:dyDescent="0.2">
      <c r="C93" s="33"/>
      <c r="D93" s="33"/>
    </row>
    <row r="94" spans="3:4" s="27" customFormat="1" ht="12.95" customHeight="1" x14ac:dyDescent="0.2">
      <c r="C94" s="33"/>
      <c r="D94" s="33"/>
    </row>
    <row r="95" spans="3:4" s="27" customFormat="1" ht="12.95" customHeight="1" x14ac:dyDescent="0.2">
      <c r="C95" s="33"/>
      <c r="D95" s="33"/>
    </row>
    <row r="96" spans="3:4" s="27" customFormat="1" ht="12.95" customHeight="1" x14ac:dyDescent="0.2">
      <c r="C96" s="33"/>
      <c r="D96" s="33"/>
    </row>
    <row r="97" spans="3:4" s="27" customFormat="1" ht="12.95" customHeight="1" x14ac:dyDescent="0.2">
      <c r="C97" s="33"/>
      <c r="D97" s="33"/>
    </row>
    <row r="98" spans="3:4" s="27" customFormat="1" ht="12.95" customHeight="1" x14ac:dyDescent="0.2"/>
    <row r="99" spans="3:4" s="27" customFormat="1" ht="12.95" customHeight="1" x14ac:dyDescent="0.2"/>
    <row r="100" spans="3:4" s="27" customFormat="1" ht="12.95" customHeight="1" x14ac:dyDescent="0.2"/>
    <row r="101" spans="3:4" s="27" customFormat="1" ht="12.95" customHeight="1" x14ac:dyDescent="0.2"/>
    <row r="102" spans="3:4" s="27" customFormat="1" ht="12.95" customHeight="1" x14ac:dyDescent="0.2"/>
    <row r="103" spans="3:4" s="27" customFormat="1" ht="12.95" customHeight="1" x14ac:dyDescent="0.2"/>
    <row r="104" spans="3:4" s="27" customFormat="1" ht="12.95" customHeight="1" x14ac:dyDescent="0.2"/>
    <row r="105" spans="3:4" s="27" customFormat="1" ht="12.95" customHeight="1" x14ac:dyDescent="0.2"/>
    <row r="106" spans="3:4" s="27" customFormat="1" ht="12.95" customHeight="1" x14ac:dyDescent="0.2"/>
    <row r="107" spans="3:4" s="27" customFormat="1" ht="12.95" customHeight="1" x14ac:dyDescent="0.2"/>
    <row r="108" spans="3:4" s="27" customFormat="1" ht="12.95" customHeight="1" x14ac:dyDescent="0.2"/>
    <row r="109" spans="3:4" s="27" customFormat="1" ht="12.95" customHeight="1" x14ac:dyDescent="0.2"/>
    <row r="110" spans="3:4" s="27" customFormat="1" ht="12.95" customHeight="1" x14ac:dyDescent="0.2"/>
    <row r="111" spans="3:4" s="27" customFormat="1" ht="12.95" customHeight="1" x14ac:dyDescent="0.2"/>
    <row r="112" spans="3:4" s="27" customFormat="1" ht="12.95" customHeight="1" x14ac:dyDescent="0.2"/>
    <row r="113" s="27" customFormat="1" ht="12.95" customHeight="1" x14ac:dyDescent="0.2"/>
    <row r="114" s="27" customFormat="1" ht="12.95" customHeight="1" x14ac:dyDescent="0.2"/>
    <row r="115" s="27" customFormat="1" ht="12.95" customHeight="1" x14ac:dyDescent="0.2"/>
    <row r="116" s="27" customFormat="1" ht="12.95" customHeight="1" x14ac:dyDescent="0.2"/>
    <row r="117" s="27" customFormat="1" ht="12.95" customHeight="1" x14ac:dyDescent="0.2"/>
    <row r="118" s="27" customFormat="1" ht="12.95" customHeight="1" x14ac:dyDescent="0.2"/>
    <row r="119" s="27" customFormat="1" ht="12.95" customHeight="1" x14ac:dyDescent="0.2"/>
    <row r="120" s="27" customFormat="1" ht="12.95" customHeight="1" x14ac:dyDescent="0.2"/>
    <row r="121" s="27" customFormat="1" ht="12.95" customHeight="1" x14ac:dyDescent="0.2"/>
    <row r="122" s="27" customFormat="1" ht="12.95" customHeight="1" x14ac:dyDescent="0.2"/>
    <row r="123" s="27" customFormat="1" ht="12.95" customHeight="1" x14ac:dyDescent="0.2"/>
    <row r="124" s="27" customFormat="1" ht="12.95" customHeight="1" x14ac:dyDescent="0.2"/>
    <row r="125" s="27" customFormat="1" ht="12.95" customHeight="1" x14ac:dyDescent="0.2"/>
    <row r="126" s="27" customFormat="1" ht="12.95" customHeight="1" x14ac:dyDescent="0.2"/>
    <row r="127" s="27" customFormat="1" ht="12.95" customHeight="1" x14ac:dyDescent="0.2"/>
    <row r="128" s="27" customFormat="1" ht="12.95" customHeight="1" x14ac:dyDescent="0.2"/>
    <row r="129" s="27" customFormat="1" ht="12.95" customHeight="1" x14ac:dyDescent="0.2"/>
    <row r="130" s="27" customFormat="1" ht="12.95" customHeight="1" x14ac:dyDescent="0.2"/>
    <row r="131" s="27" customFormat="1" ht="12.95" customHeight="1" x14ac:dyDescent="0.2"/>
    <row r="132" s="27" customFormat="1" ht="12.95" customHeight="1" x14ac:dyDescent="0.2"/>
    <row r="133" s="27" customFormat="1" ht="12.95" customHeight="1" x14ac:dyDescent="0.2"/>
    <row r="134" s="27" customFormat="1" ht="12.95" customHeight="1" x14ac:dyDescent="0.2"/>
    <row r="135" s="27" customFormat="1" ht="12.95" customHeight="1" x14ac:dyDescent="0.2"/>
    <row r="136" s="27" customFormat="1" ht="12.95" customHeight="1" x14ac:dyDescent="0.2"/>
    <row r="137" s="27" customFormat="1" ht="12.95" customHeight="1" x14ac:dyDescent="0.2"/>
    <row r="138" s="27" customFormat="1" ht="12.95" customHeight="1" x14ac:dyDescent="0.2"/>
    <row r="139" s="27" customFormat="1" ht="12.95" customHeight="1" x14ac:dyDescent="0.2"/>
    <row r="140" s="27" customFormat="1" ht="12.95" customHeight="1" x14ac:dyDescent="0.2"/>
    <row r="141" s="27" customFormat="1" ht="12.95" customHeight="1" x14ac:dyDescent="0.2"/>
    <row r="142" s="27" customFormat="1" ht="12.95" customHeight="1" x14ac:dyDescent="0.2"/>
    <row r="143" s="27" customFormat="1" ht="12.95" customHeight="1" x14ac:dyDescent="0.2"/>
    <row r="144" s="27" customFormat="1" ht="12.95" customHeight="1" x14ac:dyDescent="0.2"/>
    <row r="145" s="27" customFormat="1" ht="12.95" customHeight="1" x14ac:dyDescent="0.2"/>
    <row r="146" s="27" customFormat="1" ht="12.95" customHeight="1" x14ac:dyDescent="0.2"/>
    <row r="147" s="27" customFormat="1" ht="12.95" customHeight="1" x14ac:dyDescent="0.2"/>
    <row r="148" s="27" customFormat="1" ht="12.95" customHeight="1" x14ac:dyDescent="0.2"/>
    <row r="149" s="27" customFormat="1" ht="12.95" customHeight="1" x14ac:dyDescent="0.2"/>
    <row r="150" s="27" customFormat="1" ht="12.95" customHeight="1" x14ac:dyDescent="0.2"/>
    <row r="151" s="27" customFormat="1" ht="12.95" customHeight="1" x14ac:dyDescent="0.2"/>
    <row r="152" s="27" customFormat="1" ht="12.95" customHeight="1" x14ac:dyDescent="0.2"/>
    <row r="153" s="27" customFormat="1" ht="12.95" customHeight="1" x14ac:dyDescent="0.2"/>
    <row r="154" s="27" customFormat="1" ht="12.95" customHeight="1" x14ac:dyDescent="0.2"/>
    <row r="155" s="27" customFormat="1" ht="12.95" customHeight="1" x14ac:dyDescent="0.2"/>
    <row r="156" s="27" customFormat="1" ht="12.95" customHeight="1" x14ac:dyDescent="0.2"/>
    <row r="157" s="27" customFormat="1" ht="12.95" customHeight="1" x14ac:dyDescent="0.2"/>
    <row r="158" s="27" customFormat="1" ht="12.95" customHeight="1" x14ac:dyDescent="0.2"/>
    <row r="159" s="27" customFormat="1" ht="12.95" customHeight="1" x14ac:dyDescent="0.2"/>
    <row r="160" s="27" customFormat="1" ht="12.95" customHeight="1" x14ac:dyDescent="0.2"/>
    <row r="161" s="27" customFormat="1" ht="12.95" customHeight="1" x14ac:dyDescent="0.2"/>
    <row r="162" s="27" customFormat="1" ht="12.95" customHeight="1" x14ac:dyDescent="0.2"/>
    <row r="163" s="27" customFormat="1" ht="12.95" customHeight="1" x14ac:dyDescent="0.2"/>
    <row r="164" s="27" customFormat="1" ht="12.95" customHeight="1" x14ac:dyDescent="0.2"/>
    <row r="165" s="27" customFormat="1" ht="12.95" customHeight="1" x14ac:dyDescent="0.2"/>
    <row r="166" s="27" customFormat="1" ht="12.95" customHeight="1" x14ac:dyDescent="0.2"/>
    <row r="167" s="27" customFormat="1" ht="12.95" customHeight="1" x14ac:dyDescent="0.2"/>
    <row r="168" s="27" customFormat="1" ht="12.95" customHeight="1" x14ac:dyDescent="0.2"/>
    <row r="169" s="27" customFormat="1" ht="12.95" customHeight="1" x14ac:dyDescent="0.2"/>
    <row r="170" s="27" customFormat="1" ht="12.95" customHeight="1" x14ac:dyDescent="0.2"/>
    <row r="171" s="27" customFormat="1" ht="12.95" customHeight="1" x14ac:dyDescent="0.2"/>
    <row r="172" s="27" customFormat="1" ht="12.95" customHeight="1" x14ac:dyDescent="0.2"/>
    <row r="173" s="27" customFormat="1" ht="12.95" customHeight="1" x14ac:dyDescent="0.2"/>
    <row r="174" s="27" customFormat="1" ht="12.95" customHeight="1" x14ac:dyDescent="0.2"/>
    <row r="175" s="27" customFormat="1" ht="12.95" customHeight="1" x14ac:dyDescent="0.2"/>
    <row r="176" s="27" customFormat="1" ht="12.95" customHeight="1" x14ac:dyDescent="0.2"/>
    <row r="177" s="27" customFormat="1" ht="12.95" customHeight="1" x14ac:dyDescent="0.2"/>
    <row r="178" s="27" customFormat="1" ht="12.95" customHeight="1" x14ac:dyDescent="0.2"/>
    <row r="179" s="27" customFormat="1" ht="12.95" customHeight="1" x14ac:dyDescent="0.2"/>
    <row r="180" s="27" customFormat="1" ht="12.95" customHeight="1" x14ac:dyDescent="0.2"/>
    <row r="181" s="27" customFormat="1" ht="12.95" customHeight="1" x14ac:dyDescent="0.2"/>
    <row r="182" s="27" customFormat="1" ht="12.95" customHeight="1" x14ac:dyDescent="0.2"/>
    <row r="183" s="27" customFormat="1" ht="12.95" customHeight="1" x14ac:dyDescent="0.2"/>
    <row r="184" s="27" customFormat="1" ht="12.95" customHeight="1" x14ac:dyDescent="0.2"/>
    <row r="185" s="27" customFormat="1" ht="12.95" customHeight="1" x14ac:dyDescent="0.2"/>
    <row r="186" s="27" customFormat="1" ht="12.95" customHeight="1" x14ac:dyDescent="0.2"/>
    <row r="187" s="27" customFormat="1" ht="12.95" customHeight="1" x14ac:dyDescent="0.2"/>
    <row r="188" s="27" customFormat="1" ht="12.95" customHeight="1" x14ac:dyDescent="0.2"/>
    <row r="189" s="27" customFormat="1" ht="12.95" customHeight="1" x14ac:dyDescent="0.2"/>
    <row r="190" s="27" customFormat="1" ht="12.95" customHeight="1" x14ac:dyDescent="0.2"/>
    <row r="191" s="27" customFormat="1" ht="12.95" customHeight="1" x14ac:dyDescent="0.2"/>
    <row r="192" s="27" customFormat="1" ht="12.95" customHeight="1" x14ac:dyDescent="0.2"/>
    <row r="193" s="27" customFormat="1" ht="12.95" customHeight="1" x14ac:dyDescent="0.2"/>
    <row r="194" s="27" customFormat="1" ht="12.95" customHeight="1" x14ac:dyDescent="0.2"/>
    <row r="195" s="27" customFormat="1" ht="12.95" customHeight="1" x14ac:dyDescent="0.2"/>
    <row r="196" s="27" customFormat="1" ht="12.95" customHeight="1" x14ac:dyDescent="0.2"/>
    <row r="197" s="27" customFormat="1" ht="12.95" customHeight="1" x14ac:dyDescent="0.2"/>
    <row r="198" s="27" customFormat="1" ht="12.95" customHeight="1" x14ac:dyDescent="0.2"/>
    <row r="199" s="27" customFormat="1" ht="12.95" customHeight="1" x14ac:dyDescent="0.2"/>
    <row r="200" s="27" customFormat="1" ht="12.95" customHeight="1" x14ac:dyDescent="0.2"/>
    <row r="201" s="27" customFormat="1" ht="12.95" customHeight="1" x14ac:dyDescent="0.2"/>
    <row r="202" s="27" customFormat="1" ht="12.95" customHeight="1" x14ac:dyDescent="0.2"/>
    <row r="203" s="27" customFormat="1" ht="12.95" customHeight="1" x14ac:dyDescent="0.2"/>
    <row r="204" s="27" customFormat="1" ht="12.95" customHeight="1" x14ac:dyDescent="0.2"/>
    <row r="205" s="27" customFormat="1" ht="12.95" customHeight="1" x14ac:dyDescent="0.2"/>
    <row r="206" s="27" customFormat="1" ht="12.95" customHeight="1" x14ac:dyDescent="0.2"/>
    <row r="207" s="27" customFormat="1" ht="12.95" customHeight="1" x14ac:dyDescent="0.2"/>
    <row r="208" s="27" customFormat="1" ht="12.95" customHeight="1" x14ac:dyDescent="0.2"/>
    <row r="209" s="27" customFormat="1" ht="12.95" customHeight="1" x14ac:dyDescent="0.2"/>
    <row r="210" s="27" customFormat="1" ht="12.95" customHeight="1" x14ac:dyDescent="0.2"/>
    <row r="211" s="27" customFormat="1" ht="12.95" customHeight="1" x14ac:dyDescent="0.2"/>
    <row r="212" s="27" customFormat="1" ht="12.95" customHeight="1" x14ac:dyDescent="0.2"/>
    <row r="213" s="27" customFormat="1" ht="12.95" customHeight="1" x14ac:dyDescent="0.2"/>
    <row r="214" s="27" customFormat="1" ht="12.95" customHeight="1" x14ac:dyDescent="0.2"/>
    <row r="215" s="27" customFormat="1" ht="12.95" customHeight="1" x14ac:dyDescent="0.2"/>
    <row r="216" s="27" customFormat="1" ht="12.95" customHeight="1" x14ac:dyDescent="0.2"/>
    <row r="217" s="27" customFormat="1" ht="12.95" customHeight="1" x14ac:dyDescent="0.2"/>
    <row r="218" s="27" customFormat="1" ht="12.95" customHeight="1" x14ac:dyDescent="0.2"/>
    <row r="219" s="27" customFormat="1" ht="12.95" customHeight="1" x14ac:dyDescent="0.2"/>
    <row r="220" s="27" customFormat="1" ht="12.95" customHeight="1" x14ac:dyDescent="0.2"/>
    <row r="221" s="27" customFormat="1" ht="12.95" customHeight="1" x14ac:dyDescent="0.2"/>
    <row r="222" s="27" customFormat="1" ht="12.95" customHeight="1" x14ac:dyDescent="0.2"/>
    <row r="223" s="27" customFormat="1" ht="12.95" customHeight="1" x14ac:dyDescent="0.2"/>
    <row r="224" s="27" customFormat="1" ht="12.95" customHeight="1" x14ac:dyDescent="0.2"/>
    <row r="225" s="27" customFormat="1" ht="12.95" customHeight="1" x14ac:dyDescent="0.2"/>
    <row r="226" s="27" customFormat="1" ht="12.95" customHeight="1" x14ac:dyDescent="0.2"/>
    <row r="227" s="27" customFormat="1" ht="12.95" customHeight="1" x14ac:dyDescent="0.2"/>
    <row r="228" s="27" customFormat="1" ht="12.95" customHeight="1" x14ac:dyDescent="0.2"/>
    <row r="229" s="27" customFormat="1" ht="12.95" customHeight="1" x14ac:dyDescent="0.2"/>
    <row r="230" s="27" customFormat="1" ht="12.95" customHeight="1" x14ac:dyDescent="0.2"/>
    <row r="231" s="27" customFormat="1" ht="12.95" customHeight="1" x14ac:dyDescent="0.2"/>
    <row r="232" s="27" customFormat="1" ht="12.95" customHeight="1" x14ac:dyDescent="0.2"/>
    <row r="233" s="27" customFormat="1" ht="12.95" customHeight="1" x14ac:dyDescent="0.2"/>
    <row r="234" s="27" customFormat="1" ht="12.95" customHeight="1" x14ac:dyDescent="0.2"/>
    <row r="235" s="27" customFormat="1" ht="12.95" customHeight="1" x14ac:dyDescent="0.2"/>
    <row r="236" s="27" customFormat="1" ht="12.95" customHeight="1" x14ac:dyDescent="0.2"/>
    <row r="237" s="27" customFormat="1" ht="12.95" customHeight="1" x14ac:dyDescent="0.2"/>
    <row r="238" s="27" customFormat="1" ht="12.95" customHeight="1" x14ac:dyDescent="0.2"/>
    <row r="239" s="27" customFormat="1" ht="12.95" customHeight="1" x14ac:dyDescent="0.2"/>
    <row r="240" s="27" customFormat="1" ht="12.95" customHeight="1" x14ac:dyDescent="0.2"/>
    <row r="241" s="27" customFormat="1" ht="12.95" customHeight="1" x14ac:dyDescent="0.2"/>
    <row r="242" s="27" customFormat="1" ht="12.95" customHeight="1" x14ac:dyDescent="0.2"/>
    <row r="243" s="27" customFormat="1" ht="12.95" customHeight="1" x14ac:dyDescent="0.2"/>
    <row r="244" s="27" customFormat="1" ht="12.95" customHeight="1" x14ac:dyDescent="0.2"/>
    <row r="245" s="27" customFormat="1" ht="12.95" customHeight="1" x14ac:dyDescent="0.2"/>
    <row r="246" s="27" customFormat="1" ht="12.95" customHeight="1" x14ac:dyDescent="0.2"/>
    <row r="247" s="27" customFormat="1" ht="12.95" customHeight="1" x14ac:dyDescent="0.2"/>
    <row r="248" s="27" customFormat="1" ht="12.95" customHeight="1" x14ac:dyDescent="0.2"/>
    <row r="249" s="27" customFormat="1" ht="12.95" customHeight="1" x14ac:dyDescent="0.2"/>
    <row r="250" s="27" customFormat="1" ht="12.95" customHeight="1" x14ac:dyDescent="0.2"/>
    <row r="251" s="27" customFormat="1" ht="12.95" customHeight="1" x14ac:dyDescent="0.2"/>
    <row r="252" s="27" customFormat="1" ht="12.95" customHeight="1" x14ac:dyDescent="0.2"/>
    <row r="253" s="27" customFormat="1" ht="12.95" customHeight="1" x14ac:dyDescent="0.2"/>
    <row r="254" s="27" customFormat="1" ht="12.95" customHeight="1" x14ac:dyDescent="0.2"/>
    <row r="255" s="27" customFormat="1" ht="12.95" customHeight="1" x14ac:dyDescent="0.2"/>
    <row r="256" s="27" customFormat="1" ht="12.95" customHeight="1" x14ac:dyDescent="0.2"/>
    <row r="257" s="27" customFormat="1" ht="12.95" customHeight="1" x14ac:dyDescent="0.2"/>
    <row r="258" s="27" customFormat="1" ht="12.95" customHeight="1" x14ac:dyDescent="0.2"/>
    <row r="259" s="27" customFormat="1" ht="12.95" customHeight="1" x14ac:dyDescent="0.2"/>
    <row r="260" s="27" customFormat="1" ht="12.95" customHeight="1" x14ac:dyDescent="0.2"/>
    <row r="261" s="27" customFormat="1" ht="12.95" customHeight="1" x14ac:dyDescent="0.2"/>
    <row r="262" s="27" customFormat="1" ht="12.95" customHeight="1" x14ac:dyDescent="0.2"/>
    <row r="263" s="27" customFormat="1" ht="12.95" customHeight="1" x14ac:dyDescent="0.2"/>
    <row r="264" s="27" customFormat="1" ht="12.95" customHeight="1" x14ac:dyDescent="0.2"/>
    <row r="265" s="27" customFormat="1" ht="12.95" customHeight="1" x14ac:dyDescent="0.2"/>
  </sheetData>
  <sheetProtection sheet="1" objects="1" scenarios="1"/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InActive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2024-08-10T05:57:43Z</dcterms:modified>
</cp:coreProperties>
</file>