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EDEDCFA-5870-4E8F-B5FE-818DD2F3B8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F14" i="1"/>
  <c r="Q56" i="1"/>
  <c r="Q57" i="1"/>
  <c r="Q58" i="1"/>
  <c r="Q59" i="1"/>
  <c r="Q60" i="1"/>
  <c r="Q49" i="1"/>
  <c r="Q50" i="1"/>
  <c r="Q51" i="1"/>
  <c r="Q52" i="1"/>
  <c r="Q53" i="1"/>
  <c r="Q54" i="1"/>
  <c r="Q55" i="1"/>
  <c r="Q41" i="1"/>
  <c r="D9" i="1"/>
  <c r="C9" i="1"/>
  <c r="G17" i="2"/>
  <c r="C17" i="2"/>
  <c r="G16" i="2"/>
  <c r="C16" i="2"/>
  <c r="G15" i="2"/>
  <c r="C15" i="2"/>
  <c r="G14" i="2"/>
  <c r="C14" i="2"/>
  <c r="G13" i="2"/>
  <c r="C13" i="2"/>
  <c r="G19" i="2"/>
  <c r="C19" i="2"/>
  <c r="G18" i="2"/>
  <c r="C18" i="2"/>
  <c r="E18" i="2"/>
  <c r="G12" i="2"/>
  <c r="C12" i="2"/>
  <c r="G11" i="2"/>
  <c r="C11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9" i="2"/>
  <c r="D19" i="2"/>
  <c r="B19" i="2"/>
  <c r="A19" i="2"/>
  <c r="H18" i="2"/>
  <c r="B18" i="2"/>
  <c r="D18" i="2"/>
  <c r="A18" i="2"/>
  <c r="H12" i="2"/>
  <c r="D12" i="2"/>
  <c r="B12" i="2"/>
  <c r="A12" i="2"/>
  <c r="H11" i="2"/>
  <c r="B11" i="2"/>
  <c r="D11" i="2"/>
  <c r="A11" i="2"/>
  <c r="Q44" i="1"/>
  <c r="Q45" i="1"/>
  <c r="Q43" i="1"/>
  <c r="Q48" i="1"/>
  <c r="Q47" i="1"/>
  <c r="Q46" i="1"/>
  <c r="Q35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9" i="1"/>
  <c r="Q42" i="1"/>
  <c r="Q38" i="1"/>
  <c r="Q40" i="1"/>
  <c r="Q37" i="1"/>
  <c r="E56" i="1"/>
  <c r="F56" i="1" s="1"/>
  <c r="G56" i="1" s="1"/>
  <c r="K56" i="1" s="1"/>
  <c r="Q34" i="1"/>
  <c r="C17" i="1"/>
  <c r="E22" i="1"/>
  <c r="F22" i="1" s="1"/>
  <c r="U22" i="1" s="1"/>
  <c r="E48" i="1"/>
  <c r="E17" i="2" s="1"/>
  <c r="F48" i="1"/>
  <c r="G48" i="1" s="1"/>
  <c r="K48" i="1" s="1"/>
  <c r="E53" i="1"/>
  <c r="F53" i="1" s="1"/>
  <c r="G53" i="1" s="1"/>
  <c r="K53" i="1" s="1"/>
  <c r="E29" i="1"/>
  <c r="F29" i="1" s="1"/>
  <c r="G29" i="1" s="1"/>
  <c r="K29" i="1" s="1"/>
  <c r="E45" i="1"/>
  <c r="F45" i="1" s="1"/>
  <c r="G45" i="1" s="1"/>
  <c r="K45" i="1" s="1"/>
  <c r="E34" i="1"/>
  <c r="F34" i="1" s="1"/>
  <c r="G34" i="1" s="1"/>
  <c r="H34" i="1" s="1"/>
  <c r="E50" i="1"/>
  <c r="F50" i="1"/>
  <c r="G50" i="1" s="1"/>
  <c r="K50" i="1" s="1"/>
  <c r="E33" i="1"/>
  <c r="F33" i="1" s="1"/>
  <c r="U33" i="1" s="1"/>
  <c r="E42" i="1"/>
  <c r="F42" i="1" s="1"/>
  <c r="G42" i="1" s="1"/>
  <c r="J42" i="1" s="1"/>
  <c r="E55" i="1"/>
  <c r="F55" i="1" s="1"/>
  <c r="G55" i="1" s="1"/>
  <c r="K55" i="1" s="1"/>
  <c r="E25" i="1"/>
  <c r="F25" i="1" s="1"/>
  <c r="U25" i="1" s="1"/>
  <c r="I25" i="1" s="1"/>
  <c r="E32" i="1"/>
  <c r="F32" i="1" s="1"/>
  <c r="U32" i="1" s="1"/>
  <c r="I32" i="1" s="1"/>
  <c r="E44" i="1"/>
  <c r="F44" i="1" s="1"/>
  <c r="G44" i="1" s="1"/>
  <c r="K44" i="1" s="1"/>
  <c r="E24" i="1"/>
  <c r="F24" i="1" s="1"/>
  <c r="U24" i="1" s="1"/>
  <c r="I24" i="1" s="1"/>
  <c r="E41" i="1"/>
  <c r="F41" i="1" s="1"/>
  <c r="G41" i="1" s="1"/>
  <c r="H41" i="1" s="1"/>
  <c r="E54" i="1"/>
  <c r="F54" i="1" s="1"/>
  <c r="G54" i="1" s="1"/>
  <c r="K54" i="1" s="1"/>
  <c r="E49" i="1"/>
  <c r="F49" i="1" s="1"/>
  <c r="G49" i="1" s="1"/>
  <c r="K49" i="1" s="1"/>
  <c r="E21" i="1"/>
  <c r="F21" i="1" s="1"/>
  <c r="U21" i="1" s="1"/>
  <c r="E38" i="1"/>
  <c r="F38" i="1" s="1"/>
  <c r="E39" i="1"/>
  <c r="E12" i="2" s="1"/>
  <c r="E59" i="1"/>
  <c r="F59" i="1" s="1"/>
  <c r="G59" i="1" s="1"/>
  <c r="K59" i="1" s="1"/>
  <c r="E26" i="1"/>
  <c r="F26" i="1" s="1"/>
  <c r="U26" i="1" s="1"/>
  <c r="I26" i="1" s="1"/>
  <c r="E31" i="1"/>
  <c r="F31" i="1" s="1"/>
  <c r="U31" i="1" s="1"/>
  <c r="I31" i="1" s="1"/>
  <c r="E37" i="1"/>
  <c r="F37" i="1" s="1"/>
  <c r="G37" i="1" s="1"/>
  <c r="J37" i="1" s="1"/>
  <c r="E57" i="1"/>
  <c r="F57" i="1" s="1"/>
  <c r="G57" i="1" s="1"/>
  <c r="K57" i="1" s="1"/>
  <c r="E30" i="1"/>
  <c r="F30" i="1"/>
  <c r="U30" i="1" s="1"/>
  <c r="I30" i="1" s="1"/>
  <c r="E35" i="1"/>
  <c r="F35" i="1" s="1"/>
  <c r="U35" i="1" s="1"/>
  <c r="E60" i="1"/>
  <c r="F60" i="1" s="1"/>
  <c r="G60" i="1" s="1"/>
  <c r="K60" i="1" s="1"/>
  <c r="E40" i="1"/>
  <c r="F40" i="1" s="1"/>
  <c r="G40" i="1" s="1"/>
  <c r="K40" i="1" s="1"/>
  <c r="E27" i="1"/>
  <c r="F27" i="1"/>
  <c r="G27" i="1" s="1"/>
  <c r="K27" i="1" s="1"/>
  <c r="E47" i="1"/>
  <c r="F47" i="1" s="1"/>
  <c r="G47" i="1" s="1"/>
  <c r="K47" i="1" s="1"/>
  <c r="E52" i="1"/>
  <c r="F52" i="1"/>
  <c r="G52" i="1" s="1"/>
  <c r="K52" i="1" s="1"/>
  <c r="E23" i="1"/>
  <c r="F23" i="1" s="1"/>
  <c r="U23" i="1" s="1"/>
  <c r="E58" i="1"/>
  <c r="F58" i="1" s="1"/>
  <c r="G58" i="1" s="1"/>
  <c r="K58" i="1" s="1"/>
  <c r="E46" i="1"/>
  <c r="E15" i="2" s="1"/>
  <c r="F46" i="1"/>
  <c r="G46" i="1" s="1"/>
  <c r="K46" i="1" s="1"/>
  <c r="E51" i="1"/>
  <c r="F51" i="1" s="1"/>
  <c r="G51" i="1" s="1"/>
  <c r="K51" i="1" s="1"/>
  <c r="E28" i="1"/>
  <c r="F28" i="1" s="1"/>
  <c r="G28" i="1" s="1"/>
  <c r="K28" i="1" s="1"/>
  <c r="E43" i="1"/>
  <c r="F43" i="1" s="1"/>
  <c r="G43" i="1" s="1"/>
  <c r="J43" i="1" s="1"/>
  <c r="F39" i="1" l="1"/>
  <c r="G39" i="1" s="1"/>
  <c r="E14" i="2"/>
  <c r="E16" i="2"/>
  <c r="E11" i="2"/>
  <c r="E19" i="2"/>
  <c r="E13" i="2"/>
  <c r="F15" i="1"/>
  <c r="C12" i="1"/>
  <c r="C11" i="1"/>
  <c r="O28" i="1" l="1"/>
  <c r="O29" i="1"/>
  <c r="O54" i="1"/>
  <c r="O47" i="1"/>
  <c r="O38" i="1"/>
  <c r="O46" i="1"/>
  <c r="O58" i="1"/>
  <c r="O21" i="1"/>
  <c r="C15" i="1"/>
  <c r="O43" i="1"/>
  <c r="O60" i="1"/>
  <c r="O48" i="1"/>
  <c r="O23" i="1"/>
  <c r="O52" i="1"/>
  <c r="O22" i="1"/>
  <c r="O57" i="1"/>
  <c r="O51" i="1"/>
  <c r="O44" i="1"/>
  <c r="O49" i="1"/>
  <c r="O27" i="1"/>
  <c r="O40" i="1"/>
  <c r="O25" i="1"/>
  <c r="O55" i="1"/>
  <c r="O30" i="1"/>
  <c r="O35" i="1"/>
  <c r="O34" i="1"/>
  <c r="O36" i="1"/>
  <c r="O31" i="1"/>
  <c r="O32" i="1"/>
  <c r="O39" i="1"/>
  <c r="O41" i="1"/>
  <c r="O53" i="1"/>
  <c r="O42" i="1"/>
  <c r="O50" i="1"/>
  <c r="O45" i="1"/>
  <c r="O33" i="1"/>
  <c r="O56" i="1"/>
  <c r="O26" i="1"/>
  <c r="O24" i="1"/>
  <c r="O37" i="1"/>
  <c r="O59" i="1"/>
  <c r="C16" i="1"/>
  <c r="D18" i="1" s="1"/>
  <c r="J39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<sst xmlns="http://schemas.openxmlformats.org/spreadsheetml/2006/main" count="218" uniqueCount="117">
  <si>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</si>
  <si>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</si>
  <si>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</si>
  <si>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</si>
  <si>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</si>
  <si>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</si>
  <si>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</si>
  <si>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</si>
  <si>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</si>
  <si>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</si>
  <si>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</si>
  <si>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</si>
  <si>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</si>
  <si>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</si>
  <si>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</si>
  <si>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</si>
  <si>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</si>
  <si>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</si>
  <si>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</si>
  <si>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</si>
  <si>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</si>
  <si>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</si>
  <si>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</si>
  <si>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</si>
  <si>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</si>
  <si>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</si>
  <si>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</si>
  <si>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</si>
  <si>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</si>
  <si>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</si>
  <si>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</si>
  <si>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</si>
  <si>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</si>
  <si>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</si>
  <si>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</si>
  <si>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LZ Dra / GSC 4456-1244               </t>
  </si>
  <si>
    <t xml:space="preserve">EW/KW     </t>
  </si>
  <si>
    <t>IBVS 5802</t>
  </si>
  <si>
    <t>OEJV 0107</t>
  </si>
  <si>
    <t>II</t>
  </si>
  <si>
    <t>OEJV 0003</t>
  </si>
  <si>
    <t>IBVS 5207</t>
  </si>
  <si>
    <t>IBVS 5959</t>
  </si>
  <si>
    <t>IBVS 6010</t>
  </si>
  <si>
    <t>OEJV 0160</t>
  </si>
  <si>
    <t>BAD?</t>
  </si>
  <si>
    <t>Add cycle</t>
  </si>
  <si>
    <t>Old Cycle</t>
  </si>
  <si>
    <t>IBVS 6118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</si>
  <si>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</si>
  <si>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</si>
  <si>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</si>
  <si>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</si>
  <si>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</si>
  <si>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</si>
  <si>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</si>
  <si>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</si>
  <si>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</si>
  <si>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</si>
  <si>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</si>
  <si>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</si>
  <si>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2454187.4947 </t>
  </si>
  <si>
    <t> 27.03.2007 23:52 </t>
  </si>
  <si>
    <t> -0.0029 </t>
  </si>
  <si>
    <t>C </t>
  </si>
  <si>
    <t>-I</t>
  </si>
  <si>
    <t> F.Agerer </t>
  </si>
  <si>
    <t>BAVM 186 </t>
  </si>
  <si>
    <t>2454942.4969 </t>
  </si>
  <si>
    <t> 20.04.2009 23:55 </t>
  </si>
  <si>
    <t>6971</t>
  </si>
  <si>
    <t> -0.0009 </t>
  </si>
  <si>
    <t> K.&amp; M.Rätz </t>
  </si>
  <si>
    <t>BAVM 214 </t>
  </si>
  <si>
    <t>2454946.3523 </t>
  </si>
  <si>
    <t> 24.04.2009 20:27 </t>
  </si>
  <si>
    <t>6982</t>
  </si>
  <si>
    <t> 0.0007 </t>
  </si>
  <si>
    <t>R</t>
  </si>
  <si>
    <t> R.Ehrenberger </t>
  </si>
  <si>
    <t>OEJV 107 </t>
  </si>
  <si>
    <t>2455028.5066 </t>
  </si>
  <si>
    <t> 16.07.2009 00:09 </t>
  </si>
  <si>
    <t>7216.5</t>
  </si>
  <si>
    <t> -0.0017 </t>
  </si>
  <si>
    <t>BAVM 212 </t>
  </si>
  <si>
    <t>2455674.3757 </t>
  </si>
  <si>
    <t> 22.04.2011 21:01 </t>
  </si>
  <si>
    <t>9060</t>
  </si>
  <si>
    <t> 0.0006 </t>
  </si>
  <si>
    <t>BAVM 220 </t>
  </si>
  <si>
    <t>2456397.4922 </t>
  </si>
  <si>
    <t> 14.04.2013 23:48 </t>
  </si>
  <si>
    <t>11124</t>
  </si>
  <si>
    <t> -0.0014 </t>
  </si>
  <si>
    <t> M.&amp; K.Rätz </t>
  </si>
  <si>
    <t>BAVM 234 </t>
  </si>
  <si>
    <t>2456478.42341 </t>
  </si>
  <si>
    <t> 04.07.2013 22:09 </t>
  </si>
  <si>
    <t>11355</t>
  </si>
  <si>
    <t> -0.00061 </t>
  </si>
  <si>
    <t>B</t>
  </si>
  <si>
    <t> R.Auer </t>
  </si>
  <si>
    <t>OEJV 0160 </t>
  </si>
  <si>
    <t>2456478.42452 </t>
  </si>
  <si>
    <t> 04.07.2013 22:11 </t>
  </si>
  <si>
    <t> 0.00050 </t>
  </si>
  <si>
    <t>2456478.42514 </t>
  </si>
  <si>
    <t> 04.07.2013 22:12 </t>
  </si>
  <si>
    <t> 0.00112 </t>
  </si>
  <si>
    <t>OEJV 0179</t>
  </si>
  <si>
    <t>OEJV 0211</t>
  </si>
  <si>
    <t xml:space="preserve">Mag </t>
  </si>
  <si>
    <t>Next ToM-P</t>
  </si>
  <si>
    <t>Next ToM-S</t>
  </si>
  <si>
    <t>12.40 (0.50)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</si>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</sst>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43" applyFont="1" applyAlignment="1">
      <alignment vertical="center"/>
    </xf>
    <xf numFmtId="0" fontId="36" fillId="0" borderId="0" xfId="43" applyFont="1" applyAlignment="1">
      <alignment horizontal="center" vertical="center"/>
    </xf>
    <xf numFmtId="0" fontId="36" fillId="0" borderId="0" xfId="43" applyFont="1" applyAlignment="1">
      <alignment horizontal="left" vertical="center"/>
    </xf>
    <xf numFmtId="0" fontId="36" fillId="0" borderId="0" xfId="42" applyFont="1" applyAlignment="1">
      <alignment vertical="center"/>
    </xf>
    <xf numFmtId="0" fontId="36" fillId="0" borderId="0" xfId="42" applyFont="1" applyAlignment="1">
      <alignment horizontal="center" vertical="center"/>
    </xf>
    <xf numFmtId="0" fontId="36" fillId="0" borderId="0" xfId="4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20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6" fillId="25" borderId="18" xfId="0" applyFont="1" applyFill="1" applyBorder="1" applyAlignment="1">
      <alignment horizontal="right" vertical="center"/>
    </xf>
    <xf numFmtId="0" fontId="39" fillId="0" borderId="21" xfId="0" applyFont="1" applyBorder="1" applyAlignment="1">
      <alignment horizontal="right" vertical="center"/>
    </xf>
    <xf numFmtId="0" fontId="40" fillId="0" borderId="21" xfId="0" applyFont="1" applyBorder="1" applyAlignment="1">
      <alignment horizontal="right" vertical="center"/>
    </xf>
    <xf numFmtId="0" fontId="6" fillId="25" borderId="19" xfId="0" applyFont="1" applyFill="1" applyBorder="1" applyAlignment="1">
      <alignment horizontal="center" vertical="center"/>
    </xf>
    <xf numFmtId="22" fontId="39" fillId="0" borderId="21" xfId="0" applyNumberFormat="1" applyFont="1" applyBorder="1" applyAlignment="1">
      <alignment horizontal="right" vertical="center"/>
    </xf>
    <xf numFmtId="22" fontId="39" fillId="0" borderId="2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LZ Dra - O-C Diagr.</a:t>
            </a:r>
          </a:p>
        </c:rich>
      </c:tx>
      <c:layout>
        <c:manualLayout>
          <c:xMode val="edge"/>
          <c:yMode val="edge"/>
          <c:x val="0.3932256406093568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4795982427614"/>
          <c:y val="0.14035127795846455"/>
          <c:w val="0.821797350910512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-7755.5</c:v>
                </c:pt>
                <c:pt idx="1">
                  <c:v>-6936</c:v>
                </c:pt>
                <c:pt idx="2">
                  <c:v>-6922</c:v>
                </c:pt>
                <c:pt idx="3">
                  <c:v>-6902</c:v>
                </c:pt>
                <c:pt idx="4">
                  <c:v>-6873</c:v>
                </c:pt>
                <c:pt idx="5">
                  <c:v>-6819</c:v>
                </c:pt>
                <c:pt idx="6">
                  <c:v>-6525</c:v>
                </c:pt>
                <c:pt idx="7">
                  <c:v>-6508</c:v>
                </c:pt>
                <c:pt idx="8">
                  <c:v>-6465</c:v>
                </c:pt>
                <c:pt idx="9">
                  <c:v>-5854.5</c:v>
                </c:pt>
                <c:pt idx="10">
                  <c:v>-5828.5</c:v>
                </c:pt>
                <c:pt idx="11">
                  <c:v>-5826</c:v>
                </c:pt>
                <c:pt idx="12">
                  <c:v>-5766</c:v>
                </c:pt>
                <c:pt idx="13">
                  <c:v>-4816</c:v>
                </c:pt>
                <c:pt idx="14">
                  <c:v>-2063.5</c:v>
                </c:pt>
                <c:pt idx="15">
                  <c:v>0</c:v>
                </c:pt>
                <c:pt idx="16">
                  <c:v>0</c:v>
                </c:pt>
                <c:pt idx="17">
                  <c:v>2154.5</c:v>
                </c:pt>
                <c:pt idx="18">
                  <c:v>2155</c:v>
                </c:pt>
                <c:pt idx="19">
                  <c:v>2166</c:v>
                </c:pt>
                <c:pt idx="20">
                  <c:v>2400.5</c:v>
                </c:pt>
                <c:pt idx="21">
                  <c:v>4244</c:v>
                </c:pt>
                <c:pt idx="22">
                  <c:v>6308</c:v>
                </c:pt>
                <c:pt idx="23">
                  <c:v>6539</c:v>
                </c:pt>
                <c:pt idx="24">
                  <c:v>6539</c:v>
                </c:pt>
                <c:pt idx="25">
                  <c:v>6539</c:v>
                </c:pt>
                <c:pt idx="26">
                  <c:v>6539</c:v>
                </c:pt>
                <c:pt idx="27">
                  <c:v>6539</c:v>
                </c:pt>
                <c:pt idx="28">
                  <c:v>9370.5</c:v>
                </c:pt>
                <c:pt idx="29">
                  <c:v>9370.5</c:v>
                </c:pt>
                <c:pt idx="30">
                  <c:v>9370.5</c:v>
                </c:pt>
                <c:pt idx="31">
                  <c:v>9371</c:v>
                </c:pt>
                <c:pt idx="32">
                  <c:v>9371</c:v>
                </c:pt>
                <c:pt idx="33">
                  <c:v>9371</c:v>
                </c:pt>
                <c:pt idx="34">
                  <c:v>9456.5</c:v>
                </c:pt>
                <c:pt idx="35">
                  <c:v>10552</c:v>
                </c:pt>
                <c:pt idx="36">
                  <c:v>10552</c:v>
                </c:pt>
                <c:pt idx="37">
                  <c:v>10552</c:v>
                </c:pt>
                <c:pt idx="38">
                  <c:v>10552</c:v>
                </c:pt>
                <c:pt idx="39">
                  <c:v>10852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3">
                  <c:v>9.2680000016116537E-3</c:v>
                </c:pt>
                <c:pt idx="20">
                  <c:v>1.1526000002049841E-2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96-49D3-9B5F-A42BE31B67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-7755.5</c:v>
                </c:pt>
                <c:pt idx="1">
                  <c:v>-6936</c:v>
                </c:pt>
                <c:pt idx="2">
                  <c:v>-6922</c:v>
                </c:pt>
                <c:pt idx="3">
                  <c:v>-6902</c:v>
                </c:pt>
                <c:pt idx="4">
                  <c:v>-6873</c:v>
                </c:pt>
                <c:pt idx="5">
                  <c:v>-6819</c:v>
                </c:pt>
                <c:pt idx="6">
                  <c:v>-6525</c:v>
                </c:pt>
                <c:pt idx="7">
                  <c:v>-6508</c:v>
                </c:pt>
                <c:pt idx="8">
                  <c:v>-6465</c:v>
                </c:pt>
                <c:pt idx="9">
                  <c:v>-5854.5</c:v>
                </c:pt>
                <c:pt idx="10">
                  <c:v>-5828.5</c:v>
                </c:pt>
                <c:pt idx="11">
                  <c:v>-5826</c:v>
                </c:pt>
                <c:pt idx="12">
                  <c:v>-5766</c:v>
                </c:pt>
                <c:pt idx="13">
                  <c:v>-4816</c:v>
                </c:pt>
                <c:pt idx="14">
                  <c:v>-2063.5</c:v>
                </c:pt>
                <c:pt idx="15">
                  <c:v>0</c:v>
                </c:pt>
                <c:pt idx="16">
                  <c:v>0</c:v>
                </c:pt>
                <c:pt idx="17">
                  <c:v>2154.5</c:v>
                </c:pt>
                <c:pt idx="18">
                  <c:v>2155</c:v>
                </c:pt>
                <c:pt idx="19">
                  <c:v>2166</c:v>
                </c:pt>
                <c:pt idx="20">
                  <c:v>2400.5</c:v>
                </c:pt>
                <c:pt idx="21">
                  <c:v>4244</c:v>
                </c:pt>
                <c:pt idx="22">
                  <c:v>6308</c:v>
                </c:pt>
                <c:pt idx="23">
                  <c:v>6539</c:v>
                </c:pt>
                <c:pt idx="24">
                  <c:v>6539</c:v>
                </c:pt>
                <c:pt idx="25">
                  <c:v>6539</c:v>
                </c:pt>
                <c:pt idx="26">
                  <c:v>6539</c:v>
                </c:pt>
                <c:pt idx="27">
                  <c:v>6539</c:v>
                </c:pt>
                <c:pt idx="28">
                  <c:v>9370.5</c:v>
                </c:pt>
                <c:pt idx="29">
                  <c:v>9370.5</c:v>
                </c:pt>
                <c:pt idx="30">
                  <c:v>9370.5</c:v>
                </c:pt>
                <c:pt idx="31">
                  <c:v>9371</c:v>
                </c:pt>
                <c:pt idx="32">
                  <c:v>9371</c:v>
                </c:pt>
                <c:pt idx="33">
                  <c:v>9371</c:v>
                </c:pt>
                <c:pt idx="34">
                  <c:v>9456.5</c:v>
                </c:pt>
                <c:pt idx="35">
                  <c:v>10552</c:v>
                </c:pt>
                <c:pt idx="36">
                  <c:v>10552</c:v>
                </c:pt>
                <c:pt idx="37">
                  <c:v>10552</c:v>
                </c:pt>
                <c:pt idx="38">
                  <c:v>10552</c:v>
                </c:pt>
                <c:pt idx="39">
                  <c:v>10852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3">
                  <c:v>-1.803999999538064E-3</c:v>
                </c:pt>
                <c:pt idx="4">
                  <c:v>-6.8959999989601783E-3</c:v>
                </c:pt>
                <c:pt idx="5">
                  <c:v>-8.6880000017117709E-3</c:v>
                </c:pt>
                <c:pt idx="9">
                  <c:v>2.4665999997523613E-2</c:v>
                </c:pt>
                <c:pt idx="10">
                  <c:v>1.8618000001879409E-2</c:v>
                </c:pt>
                <c:pt idx="11">
                  <c:v>2.1747999999206513E-2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96-49D3-9B5F-A42BE31B67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-7755.5</c:v>
                </c:pt>
                <c:pt idx="1">
                  <c:v>-6936</c:v>
                </c:pt>
                <c:pt idx="2">
                  <c:v>-6922</c:v>
                </c:pt>
                <c:pt idx="3">
                  <c:v>-6902</c:v>
                </c:pt>
                <c:pt idx="4">
                  <c:v>-6873</c:v>
                </c:pt>
                <c:pt idx="5">
                  <c:v>-6819</c:v>
                </c:pt>
                <c:pt idx="6">
                  <c:v>-6525</c:v>
                </c:pt>
                <c:pt idx="7">
                  <c:v>-6508</c:v>
                </c:pt>
                <c:pt idx="8">
                  <c:v>-6465</c:v>
                </c:pt>
                <c:pt idx="9">
                  <c:v>-5854.5</c:v>
                </c:pt>
                <c:pt idx="10">
                  <c:v>-5828.5</c:v>
                </c:pt>
                <c:pt idx="11">
                  <c:v>-5826</c:v>
                </c:pt>
                <c:pt idx="12">
                  <c:v>-5766</c:v>
                </c:pt>
                <c:pt idx="13">
                  <c:v>-4816</c:v>
                </c:pt>
                <c:pt idx="14">
                  <c:v>-2063.5</c:v>
                </c:pt>
                <c:pt idx="15">
                  <c:v>0</c:v>
                </c:pt>
                <c:pt idx="16">
                  <c:v>0</c:v>
                </c:pt>
                <c:pt idx="17">
                  <c:v>2154.5</c:v>
                </c:pt>
                <c:pt idx="18">
                  <c:v>2155</c:v>
                </c:pt>
                <c:pt idx="19">
                  <c:v>2166</c:v>
                </c:pt>
                <c:pt idx="20">
                  <c:v>2400.5</c:v>
                </c:pt>
                <c:pt idx="21">
                  <c:v>4244</c:v>
                </c:pt>
                <c:pt idx="22">
                  <c:v>6308</c:v>
                </c:pt>
                <c:pt idx="23">
                  <c:v>6539</c:v>
                </c:pt>
                <c:pt idx="24">
                  <c:v>6539</c:v>
                </c:pt>
                <c:pt idx="25">
                  <c:v>6539</c:v>
                </c:pt>
                <c:pt idx="26">
                  <c:v>6539</c:v>
                </c:pt>
                <c:pt idx="27">
                  <c:v>6539</c:v>
                </c:pt>
                <c:pt idx="28">
                  <c:v>9370.5</c:v>
                </c:pt>
                <c:pt idx="29">
                  <c:v>9370.5</c:v>
                </c:pt>
                <c:pt idx="30">
                  <c:v>9370.5</c:v>
                </c:pt>
                <c:pt idx="31">
                  <c:v>9371</c:v>
                </c:pt>
                <c:pt idx="32">
                  <c:v>9371</c:v>
                </c:pt>
                <c:pt idx="33">
                  <c:v>9371</c:v>
                </c:pt>
                <c:pt idx="34">
                  <c:v>9456.5</c:v>
                </c:pt>
                <c:pt idx="35">
                  <c:v>10552</c:v>
                </c:pt>
                <c:pt idx="36">
                  <c:v>10552</c:v>
                </c:pt>
                <c:pt idx="37">
                  <c:v>10552</c:v>
                </c:pt>
                <c:pt idx="38">
                  <c:v>10552</c:v>
                </c:pt>
                <c:pt idx="39">
                  <c:v>10852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6">
                  <c:v>1.0000000002037268E-2</c:v>
                </c:pt>
                <c:pt idx="18">
                  <c:v>1.2259999995876569E-2</c:v>
                </c:pt>
                <c:pt idx="21">
                  <c:v>1.4087999996263534E-2</c:v>
                </c:pt>
                <c:pt idx="22">
                  <c:v>1.2316000000282656E-2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96-49D3-9B5F-A42BE31B67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-7755.5</c:v>
                </c:pt>
                <c:pt idx="1">
                  <c:v>-6936</c:v>
                </c:pt>
                <c:pt idx="2">
                  <c:v>-6922</c:v>
                </c:pt>
                <c:pt idx="3">
                  <c:v>-6902</c:v>
                </c:pt>
                <c:pt idx="4">
                  <c:v>-6873</c:v>
                </c:pt>
                <c:pt idx="5">
                  <c:v>-6819</c:v>
                </c:pt>
                <c:pt idx="6">
                  <c:v>-6525</c:v>
                </c:pt>
                <c:pt idx="7">
                  <c:v>-6508</c:v>
                </c:pt>
                <c:pt idx="8">
                  <c:v>-6465</c:v>
                </c:pt>
                <c:pt idx="9">
                  <c:v>-5854.5</c:v>
                </c:pt>
                <c:pt idx="10">
                  <c:v>-5828.5</c:v>
                </c:pt>
                <c:pt idx="11">
                  <c:v>-5826</c:v>
                </c:pt>
                <c:pt idx="12">
                  <c:v>-5766</c:v>
                </c:pt>
                <c:pt idx="13">
                  <c:v>-4816</c:v>
                </c:pt>
                <c:pt idx="14">
                  <c:v>-2063.5</c:v>
                </c:pt>
                <c:pt idx="15">
                  <c:v>0</c:v>
                </c:pt>
                <c:pt idx="16">
                  <c:v>0</c:v>
                </c:pt>
                <c:pt idx="17">
                  <c:v>2154.5</c:v>
                </c:pt>
                <c:pt idx="18">
                  <c:v>2155</c:v>
                </c:pt>
                <c:pt idx="19">
                  <c:v>2166</c:v>
                </c:pt>
                <c:pt idx="20">
                  <c:v>2400.5</c:v>
                </c:pt>
                <c:pt idx="21">
                  <c:v>4244</c:v>
                </c:pt>
                <c:pt idx="22">
                  <c:v>6308</c:v>
                </c:pt>
                <c:pt idx="23">
                  <c:v>6539</c:v>
                </c:pt>
                <c:pt idx="24">
                  <c:v>6539</c:v>
                </c:pt>
                <c:pt idx="25">
                  <c:v>6539</c:v>
                </c:pt>
                <c:pt idx="26">
                  <c:v>6539</c:v>
                </c:pt>
                <c:pt idx="27">
                  <c:v>6539</c:v>
                </c:pt>
                <c:pt idx="28">
                  <c:v>9370.5</c:v>
                </c:pt>
                <c:pt idx="29">
                  <c:v>9370.5</c:v>
                </c:pt>
                <c:pt idx="30">
                  <c:v>9370.5</c:v>
                </c:pt>
                <c:pt idx="31">
                  <c:v>9371</c:v>
                </c:pt>
                <c:pt idx="32">
                  <c:v>9371</c:v>
                </c:pt>
                <c:pt idx="33">
                  <c:v>9371</c:v>
                </c:pt>
                <c:pt idx="34">
                  <c:v>9456.5</c:v>
                </c:pt>
                <c:pt idx="35">
                  <c:v>10552</c:v>
                </c:pt>
                <c:pt idx="36">
                  <c:v>10552</c:v>
                </c:pt>
                <c:pt idx="37">
                  <c:v>10552</c:v>
                </c:pt>
                <c:pt idx="38">
                  <c:v>10552</c:v>
                </c:pt>
                <c:pt idx="39">
                  <c:v>10852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6">
                  <c:v>5.1000000021304004E-3</c:v>
                </c:pt>
                <c:pt idx="7">
                  <c:v>4.5840000020689331E-3</c:v>
                </c:pt>
                <c:pt idx="8">
                  <c:v>5.5199999987962656E-3</c:v>
                </c:pt>
                <c:pt idx="15">
                  <c:v>0</c:v>
                </c:pt>
                <c:pt idx="19">
                  <c:v>1.3871999995899387E-2</c:v>
                </c:pt>
                <c:pt idx="23">
                  <c:v>1.245799999742303E-2</c:v>
                </c:pt>
                <c:pt idx="24">
                  <c:v>1.3077999996312428E-2</c:v>
                </c:pt>
                <c:pt idx="25">
                  <c:v>1.3138000002072658E-2</c:v>
                </c:pt>
                <c:pt idx="26">
                  <c:v>1.4247999999497551E-2</c:v>
                </c:pt>
                <c:pt idx="27">
                  <c:v>1.4867999998386949E-2</c:v>
                </c:pt>
                <c:pt idx="28">
                  <c:v>1.1846000001241919E-2</c:v>
                </c:pt>
                <c:pt idx="29">
                  <c:v>1.2245999998413026E-2</c:v>
                </c:pt>
                <c:pt idx="30">
                  <c:v>1.2255999994522426E-2</c:v>
                </c:pt>
                <c:pt idx="31">
                  <c:v>1.3092000001051929E-2</c:v>
                </c:pt>
                <c:pt idx="32">
                  <c:v>1.3412000000244007E-2</c:v>
                </c:pt>
                <c:pt idx="33">
                  <c:v>1.3632000001962297E-2</c:v>
                </c:pt>
                <c:pt idx="34">
                  <c:v>1.3747999997576699E-2</c:v>
                </c:pt>
                <c:pt idx="35">
                  <c:v>1.4794000111578498E-2</c:v>
                </c:pt>
                <c:pt idx="36">
                  <c:v>1.5123999830393586E-2</c:v>
                </c:pt>
                <c:pt idx="37">
                  <c:v>1.523400020232657E-2</c:v>
                </c:pt>
                <c:pt idx="38">
                  <c:v>1.5433999862580094E-2</c:v>
                </c:pt>
                <c:pt idx="39">
                  <c:v>3.0603999955928884E-2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96-49D3-9B5F-A42BE31B67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-7755.5</c:v>
                </c:pt>
                <c:pt idx="1">
                  <c:v>-6936</c:v>
                </c:pt>
                <c:pt idx="2">
                  <c:v>-6922</c:v>
                </c:pt>
                <c:pt idx="3">
                  <c:v>-6902</c:v>
                </c:pt>
                <c:pt idx="4">
                  <c:v>-6873</c:v>
                </c:pt>
                <c:pt idx="5">
                  <c:v>-6819</c:v>
                </c:pt>
                <c:pt idx="6">
                  <c:v>-6525</c:v>
                </c:pt>
                <c:pt idx="7">
                  <c:v>-6508</c:v>
                </c:pt>
                <c:pt idx="8">
                  <c:v>-6465</c:v>
                </c:pt>
                <c:pt idx="9">
                  <c:v>-5854.5</c:v>
                </c:pt>
                <c:pt idx="10">
                  <c:v>-5828.5</c:v>
                </c:pt>
                <c:pt idx="11">
                  <c:v>-5826</c:v>
                </c:pt>
                <c:pt idx="12">
                  <c:v>-5766</c:v>
                </c:pt>
                <c:pt idx="13">
                  <c:v>-4816</c:v>
                </c:pt>
                <c:pt idx="14">
                  <c:v>-2063.5</c:v>
                </c:pt>
                <c:pt idx="15">
                  <c:v>0</c:v>
                </c:pt>
                <c:pt idx="16">
                  <c:v>0</c:v>
                </c:pt>
                <c:pt idx="17">
                  <c:v>2154.5</c:v>
                </c:pt>
                <c:pt idx="18">
                  <c:v>2155</c:v>
                </c:pt>
                <c:pt idx="19">
                  <c:v>2166</c:v>
                </c:pt>
                <c:pt idx="20">
                  <c:v>2400.5</c:v>
                </c:pt>
                <c:pt idx="21">
                  <c:v>4244</c:v>
                </c:pt>
                <c:pt idx="22">
                  <c:v>6308</c:v>
                </c:pt>
                <c:pt idx="23">
                  <c:v>6539</c:v>
                </c:pt>
                <c:pt idx="24">
                  <c:v>6539</c:v>
                </c:pt>
                <c:pt idx="25">
                  <c:v>6539</c:v>
                </c:pt>
                <c:pt idx="26">
                  <c:v>6539</c:v>
                </c:pt>
                <c:pt idx="27">
                  <c:v>6539</c:v>
                </c:pt>
                <c:pt idx="28">
                  <c:v>9370.5</c:v>
                </c:pt>
                <c:pt idx="29">
                  <c:v>9370.5</c:v>
                </c:pt>
                <c:pt idx="30">
                  <c:v>9370.5</c:v>
                </c:pt>
                <c:pt idx="31">
                  <c:v>9371</c:v>
                </c:pt>
                <c:pt idx="32">
                  <c:v>9371</c:v>
                </c:pt>
                <c:pt idx="33">
                  <c:v>9371</c:v>
                </c:pt>
                <c:pt idx="34">
                  <c:v>9456.5</c:v>
                </c:pt>
                <c:pt idx="35">
                  <c:v>10552</c:v>
                </c:pt>
                <c:pt idx="36">
                  <c:v>10552</c:v>
                </c:pt>
                <c:pt idx="37">
                  <c:v>10552</c:v>
                </c:pt>
                <c:pt idx="38">
                  <c:v>10552</c:v>
                </c:pt>
                <c:pt idx="39">
                  <c:v>10852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96-49D3-9B5F-A42BE31B67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-7755.5</c:v>
                </c:pt>
                <c:pt idx="1">
                  <c:v>-6936</c:v>
                </c:pt>
                <c:pt idx="2">
                  <c:v>-6922</c:v>
                </c:pt>
                <c:pt idx="3">
                  <c:v>-6902</c:v>
                </c:pt>
                <c:pt idx="4">
                  <c:v>-6873</c:v>
                </c:pt>
                <c:pt idx="5">
                  <c:v>-6819</c:v>
                </c:pt>
                <c:pt idx="6">
                  <c:v>-6525</c:v>
                </c:pt>
                <c:pt idx="7">
                  <c:v>-6508</c:v>
                </c:pt>
                <c:pt idx="8">
                  <c:v>-6465</c:v>
                </c:pt>
                <c:pt idx="9">
                  <c:v>-5854.5</c:v>
                </c:pt>
                <c:pt idx="10">
                  <c:v>-5828.5</c:v>
                </c:pt>
                <c:pt idx="11">
                  <c:v>-5826</c:v>
                </c:pt>
                <c:pt idx="12">
                  <c:v>-5766</c:v>
                </c:pt>
                <c:pt idx="13">
                  <c:v>-4816</c:v>
                </c:pt>
                <c:pt idx="14">
                  <c:v>-2063.5</c:v>
                </c:pt>
                <c:pt idx="15">
                  <c:v>0</c:v>
                </c:pt>
                <c:pt idx="16">
                  <c:v>0</c:v>
                </c:pt>
                <c:pt idx="17">
                  <c:v>2154.5</c:v>
                </c:pt>
                <c:pt idx="18">
                  <c:v>2155</c:v>
                </c:pt>
                <c:pt idx="19">
                  <c:v>2166</c:v>
                </c:pt>
                <c:pt idx="20">
                  <c:v>2400.5</c:v>
                </c:pt>
                <c:pt idx="21">
                  <c:v>4244</c:v>
                </c:pt>
                <c:pt idx="22">
                  <c:v>6308</c:v>
                </c:pt>
                <c:pt idx="23">
                  <c:v>6539</c:v>
                </c:pt>
                <c:pt idx="24">
                  <c:v>6539</c:v>
                </c:pt>
                <c:pt idx="25">
                  <c:v>6539</c:v>
                </c:pt>
                <c:pt idx="26">
                  <c:v>6539</c:v>
                </c:pt>
                <c:pt idx="27">
                  <c:v>6539</c:v>
                </c:pt>
                <c:pt idx="28">
                  <c:v>9370.5</c:v>
                </c:pt>
                <c:pt idx="29">
                  <c:v>9370.5</c:v>
                </c:pt>
                <c:pt idx="30">
                  <c:v>9370.5</c:v>
                </c:pt>
                <c:pt idx="31">
                  <c:v>9371</c:v>
                </c:pt>
                <c:pt idx="32">
                  <c:v>9371</c:v>
                </c:pt>
                <c:pt idx="33">
                  <c:v>9371</c:v>
                </c:pt>
                <c:pt idx="34">
                  <c:v>9456.5</c:v>
                </c:pt>
                <c:pt idx="35">
                  <c:v>10552</c:v>
                </c:pt>
                <c:pt idx="36">
                  <c:v>10552</c:v>
                </c:pt>
                <c:pt idx="37">
                  <c:v>10552</c:v>
                </c:pt>
                <c:pt idx="38">
                  <c:v>10552</c:v>
                </c:pt>
                <c:pt idx="39">
                  <c:v>10852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96-49D3-9B5F-A42BE31B67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0</c:v>
                  </c:pt>
                  <c:pt idx="21">
                    <c:v>1.1000000000000001E-3</c:v>
                  </c:pt>
                  <c:pt idx="22">
                    <c:v>2.0000000000000001E-4</c:v>
                  </c:pt>
                  <c:pt idx="23">
                    <c:v>1.8000000000000001E-4</c:v>
                  </c:pt>
                  <c:pt idx="24">
                    <c:v>3.6000000000000002E-4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5.0000000000000001E-4</c:v>
                  </c:pt>
                  <c:pt idx="32">
                    <c:v>6.9999999999999999E-4</c:v>
                  </c:pt>
                  <c:pt idx="33">
                    <c:v>4.0000000000000002E-4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6.9999999999999999E-4</c:v>
                  </c:pt>
                  <c:pt idx="38">
                    <c:v>2.9999999999999997E-4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-7755.5</c:v>
                </c:pt>
                <c:pt idx="1">
                  <c:v>-6936</c:v>
                </c:pt>
                <c:pt idx="2">
                  <c:v>-6922</c:v>
                </c:pt>
                <c:pt idx="3">
                  <c:v>-6902</c:v>
                </c:pt>
                <c:pt idx="4">
                  <c:v>-6873</c:v>
                </c:pt>
                <c:pt idx="5">
                  <c:v>-6819</c:v>
                </c:pt>
                <c:pt idx="6">
                  <c:v>-6525</c:v>
                </c:pt>
                <c:pt idx="7">
                  <c:v>-6508</c:v>
                </c:pt>
                <c:pt idx="8">
                  <c:v>-6465</c:v>
                </c:pt>
                <c:pt idx="9">
                  <c:v>-5854.5</c:v>
                </c:pt>
                <c:pt idx="10">
                  <c:v>-5828.5</c:v>
                </c:pt>
                <c:pt idx="11">
                  <c:v>-5826</c:v>
                </c:pt>
                <c:pt idx="12">
                  <c:v>-5766</c:v>
                </c:pt>
                <c:pt idx="13">
                  <c:v>-4816</c:v>
                </c:pt>
                <c:pt idx="14">
                  <c:v>-2063.5</c:v>
                </c:pt>
                <c:pt idx="15">
                  <c:v>0</c:v>
                </c:pt>
                <c:pt idx="16">
                  <c:v>0</c:v>
                </c:pt>
                <c:pt idx="17">
                  <c:v>2154.5</c:v>
                </c:pt>
                <c:pt idx="18">
                  <c:v>2155</c:v>
                </c:pt>
                <c:pt idx="19">
                  <c:v>2166</c:v>
                </c:pt>
                <c:pt idx="20">
                  <c:v>2400.5</c:v>
                </c:pt>
                <c:pt idx="21">
                  <c:v>4244</c:v>
                </c:pt>
                <c:pt idx="22">
                  <c:v>6308</c:v>
                </c:pt>
                <c:pt idx="23">
                  <c:v>6539</c:v>
                </c:pt>
                <c:pt idx="24">
                  <c:v>6539</c:v>
                </c:pt>
                <c:pt idx="25">
                  <c:v>6539</c:v>
                </c:pt>
                <c:pt idx="26">
                  <c:v>6539</c:v>
                </c:pt>
                <c:pt idx="27">
                  <c:v>6539</c:v>
                </c:pt>
                <c:pt idx="28">
                  <c:v>9370.5</c:v>
                </c:pt>
                <c:pt idx="29">
                  <c:v>9370.5</c:v>
                </c:pt>
                <c:pt idx="30">
                  <c:v>9370.5</c:v>
                </c:pt>
                <c:pt idx="31">
                  <c:v>9371</c:v>
                </c:pt>
                <c:pt idx="32">
                  <c:v>9371</c:v>
                </c:pt>
                <c:pt idx="33">
                  <c:v>9371</c:v>
                </c:pt>
                <c:pt idx="34">
                  <c:v>9456.5</c:v>
                </c:pt>
                <c:pt idx="35">
                  <c:v>10552</c:v>
                </c:pt>
                <c:pt idx="36">
                  <c:v>10552</c:v>
                </c:pt>
                <c:pt idx="37">
                  <c:v>10552</c:v>
                </c:pt>
                <c:pt idx="38">
                  <c:v>10552</c:v>
                </c:pt>
                <c:pt idx="39">
                  <c:v>10852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96-49D3-9B5F-A42BE31B67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-7755.5</c:v>
                </c:pt>
                <c:pt idx="1">
                  <c:v>-6936</c:v>
                </c:pt>
                <c:pt idx="2">
                  <c:v>-6922</c:v>
                </c:pt>
                <c:pt idx="3">
                  <c:v>-6902</c:v>
                </c:pt>
                <c:pt idx="4">
                  <c:v>-6873</c:v>
                </c:pt>
                <c:pt idx="5">
                  <c:v>-6819</c:v>
                </c:pt>
                <c:pt idx="6">
                  <c:v>-6525</c:v>
                </c:pt>
                <c:pt idx="7">
                  <c:v>-6508</c:v>
                </c:pt>
                <c:pt idx="8">
                  <c:v>-6465</c:v>
                </c:pt>
                <c:pt idx="9">
                  <c:v>-5854.5</c:v>
                </c:pt>
                <c:pt idx="10">
                  <c:v>-5828.5</c:v>
                </c:pt>
                <c:pt idx="11">
                  <c:v>-5826</c:v>
                </c:pt>
                <c:pt idx="12">
                  <c:v>-5766</c:v>
                </c:pt>
                <c:pt idx="13">
                  <c:v>-4816</c:v>
                </c:pt>
                <c:pt idx="14">
                  <c:v>-2063.5</c:v>
                </c:pt>
                <c:pt idx="15">
                  <c:v>0</c:v>
                </c:pt>
                <c:pt idx="16">
                  <c:v>0</c:v>
                </c:pt>
                <c:pt idx="17">
                  <c:v>2154.5</c:v>
                </c:pt>
                <c:pt idx="18">
                  <c:v>2155</c:v>
                </c:pt>
                <c:pt idx="19">
                  <c:v>2166</c:v>
                </c:pt>
                <c:pt idx="20">
                  <c:v>2400.5</c:v>
                </c:pt>
                <c:pt idx="21">
                  <c:v>4244</c:v>
                </c:pt>
                <c:pt idx="22">
                  <c:v>6308</c:v>
                </c:pt>
                <c:pt idx="23">
                  <c:v>6539</c:v>
                </c:pt>
                <c:pt idx="24">
                  <c:v>6539</c:v>
                </c:pt>
                <c:pt idx="25">
                  <c:v>6539</c:v>
                </c:pt>
                <c:pt idx="26">
                  <c:v>6539</c:v>
                </c:pt>
                <c:pt idx="27">
                  <c:v>6539</c:v>
                </c:pt>
                <c:pt idx="28">
                  <c:v>9370.5</c:v>
                </c:pt>
                <c:pt idx="29">
                  <c:v>9370.5</c:v>
                </c:pt>
                <c:pt idx="30">
                  <c:v>9370.5</c:v>
                </c:pt>
                <c:pt idx="31">
                  <c:v>9371</c:v>
                </c:pt>
                <c:pt idx="32">
                  <c:v>9371</c:v>
                </c:pt>
                <c:pt idx="33">
                  <c:v>9371</c:v>
                </c:pt>
                <c:pt idx="34">
                  <c:v>9456.5</c:v>
                </c:pt>
                <c:pt idx="35">
                  <c:v>10552</c:v>
                </c:pt>
                <c:pt idx="36">
                  <c:v>10552</c:v>
                </c:pt>
                <c:pt idx="37">
                  <c:v>10552</c:v>
                </c:pt>
                <c:pt idx="38">
                  <c:v>10552</c:v>
                </c:pt>
                <c:pt idx="39">
                  <c:v>10852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4.3246979036410818E-3</c:v>
                </c:pt>
                <c:pt idx="1">
                  <c:v>4.8384403617578028E-3</c:v>
                </c:pt>
                <c:pt idx="2">
                  <c:v>4.8472169260209315E-3</c:v>
                </c:pt>
                <c:pt idx="3">
                  <c:v>4.8597548749682584E-3</c:v>
                </c:pt>
                <c:pt idx="4">
                  <c:v>4.8779349009418823E-3</c:v>
                </c:pt>
                <c:pt idx="5">
                  <c:v>4.9117873630996657E-3</c:v>
                </c:pt>
                <c:pt idx="6">
                  <c:v>5.0960952126253714E-3</c:v>
                </c:pt>
                <c:pt idx="7">
                  <c:v>5.1067524692305988E-3</c:v>
                </c:pt>
                <c:pt idx="8">
                  <c:v>5.1337090594673522E-3</c:v>
                </c:pt>
                <c:pt idx="9">
                  <c:v>5.5164299510845061E-3</c:v>
                </c:pt>
                <c:pt idx="10">
                  <c:v>5.5327292847160313E-3</c:v>
                </c:pt>
                <c:pt idx="11">
                  <c:v>5.5342965283344467E-3</c:v>
                </c:pt>
                <c:pt idx="12">
                  <c:v>5.5719103751764275E-3</c:v>
                </c:pt>
                <c:pt idx="13">
                  <c:v>6.1674629501744568E-3</c:v>
                </c:pt>
                <c:pt idx="14">
                  <c:v>7.8929981740503245E-3</c:v>
                </c:pt>
                <c:pt idx="15">
                  <c:v>9.1866010566907796E-3</c:v>
                </c:pt>
                <c:pt idx="16">
                  <c:v>9.1866010566907796E-3</c:v>
                </c:pt>
                <c:pt idx="17">
                  <c:v>1.0537251607041572E-2</c:v>
                </c:pt>
                <c:pt idx="18">
                  <c:v>1.0537565055765256E-2</c:v>
                </c:pt>
                <c:pt idx="19">
                  <c:v>1.0544460927686286E-2</c:v>
                </c:pt>
                <c:pt idx="20">
                  <c:v>1.0691468379093693E-2</c:v>
                </c:pt>
                <c:pt idx="21">
                  <c:v>1.1847153823313552E-2</c:v>
                </c:pt>
                <c:pt idx="22">
                  <c:v>1.3141070154677692E-2</c:v>
                </c:pt>
                <c:pt idx="23">
                  <c:v>1.3285883465019317E-2</c:v>
                </c:pt>
                <c:pt idx="24">
                  <c:v>1.3285883465019317E-2</c:v>
                </c:pt>
                <c:pt idx="25">
                  <c:v>1.3285883465019317E-2</c:v>
                </c:pt>
                <c:pt idx="26">
                  <c:v>1.3285883465019317E-2</c:v>
                </c:pt>
                <c:pt idx="27">
                  <c:v>1.3285883465019317E-2</c:v>
                </c:pt>
                <c:pt idx="28">
                  <c:v>1.5060943587237127E-2</c:v>
                </c:pt>
                <c:pt idx="29">
                  <c:v>1.5060943587237127E-2</c:v>
                </c:pt>
                <c:pt idx="30">
                  <c:v>1.5060943587237127E-2</c:v>
                </c:pt>
                <c:pt idx="31">
                  <c:v>1.5061257035960809E-2</c:v>
                </c:pt>
                <c:pt idx="32">
                  <c:v>1.5061257035960809E-2</c:v>
                </c:pt>
                <c:pt idx="33">
                  <c:v>1.5061257035960809E-2</c:v>
                </c:pt>
                <c:pt idx="34">
                  <c:v>1.5114856767710631E-2</c:v>
                </c:pt>
                <c:pt idx="35">
                  <c:v>1.5801622921300464E-2</c:v>
                </c:pt>
                <c:pt idx="36">
                  <c:v>1.5801622921300464E-2</c:v>
                </c:pt>
                <c:pt idx="37">
                  <c:v>1.5801622921300464E-2</c:v>
                </c:pt>
                <c:pt idx="38">
                  <c:v>1.5801622921300464E-2</c:v>
                </c:pt>
                <c:pt idx="39">
                  <c:v>1.5989692155510368E-2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96-49D3-9B5F-A42BE31B67B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-7755.5</c:v>
                </c:pt>
                <c:pt idx="1">
                  <c:v>-6936</c:v>
                </c:pt>
                <c:pt idx="2">
                  <c:v>-6922</c:v>
                </c:pt>
                <c:pt idx="3">
                  <c:v>-6902</c:v>
                </c:pt>
                <c:pt idx="4">
                  <c:v>-6873</c:v>
                </c:pt>
                <c:pt idx="5">
                  <c:v>-6819</c:v>
                </c:pt>
                <c:pt idx="6">
                  <c:v>-6525</c:v>
                </c:pt>
                <c:pt idx="7">
                  <c:v>-6508</c:v>
                </c:pt>
                <c:pt idx="8">
                  <c:v>-6465</c:v>
                </c:pt>
                <c:pt idx="9">
                  <c:v>-5854.5</c:v>
                </c:pt>
                <c:pt idx="10">
                  <c:v>-5828.5</c:v>
                </c:pt>
                <c:pt idx="11">
                  <c:v>-5826</c:v>
                </c:pt>
                <c:pt idx="12">
                  <c:v>-5766</c:v>
                </c:pt>
                <c:pt idx="13">
                  <c:v>-4816</c:v>
                </c:pt>
                <c:pt idx="14">
                  <c:v>-2063.5</c:v>
                </c:pt>
                <c:pt idx="15">
                  <c:v>0</c:v>
                </c:pt>
                <c:pt idx="16">
                  <c:v>0</c:v>
                </c:pt>
                <c:pt idx="17">
                  <c:v>2154.5</c:v>
                </c:pt>
                <c:pt idx="18">
                  <c:v>2155</c:v>
                </c:pt>
                <c:pt idx="19">
                  <c:v>2166</c:v>
                </c:pt>
                <c:pt idx="20">
                  <c:v>2400.5</c:v>
                </c:pt>
                <c:pt idx="21">
                  <c:v>4244</c:v>
                </c:pt>
                <c:pt idx="22">
                  <c:v>6308</c:v>
                </c:pt>
                <c:pt idx="23">
                  <c:v>6539</c:v>
                </c:pt>
                <c:pt idx="24">
                  <c:v>6539</c:v>
                </c:pt>
                <c:pt idx="25">
                  <c:v>6539</c:v>
                </c:pt>
                <c:pt idx="26">
                  <c:v>6539</c:v>
                </c:pt>
                <c:pt idx="27">
                  <c:v>6539</c:v>
                </c:pt>
                <c:pt idx="28">
                  <c:v>9370.5</c:v>
                </c:pt>
                <c:pt idx="29">
                  <c:v>9370.5</c:v>
                </c:pt>
                <c:pt idx="30">
                  <c:v>9370.5</c:v>
                </c:pt>
                <c:pt idx="31">
                  <c:v>9371</c:v>
                </c:pt>
                <c:pt idx="32">
                  <c:v>9371</c:v>
                </c:pt>
                <c:pt idx="33">
                  <c:v>9371</c:v>
                </c:pt>
                <c:pt idx="34">
                  <c:v>9456.5</c:v>
                </c:pt>
                <c:pt idx="35">
                  <c:v>10552</c:v>
                </c:pt>
                <c:pt idx="36">
                  <c:v>10552</c:v>
                </c:pt>
                <c:pt idx="37">
                  <c:v>10552</c:v>
                </c:pt>
                <c:pt idx="38">
                  <c:v>10552</c:v>
                </c:pt>
                <c:pt idx="39">
                  <c:v>10852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0">
                  <c:v>-2.8786000002583023E-2</c:v>
                </c:pt>
                <c:pt idx="1">
                  <c:v>-8.9720000032684766E-3</c:v>
                </c:pt>
                <c:pt idx="2">
                  <c:v>1.55999994603917E-4</c:v>
                </c:pt>
                <c:pt idx="3">
                  <c:v>-1.803999999538064E-3</c:v>
                </c:pt>
                <c:pt idx="4">
                  <c:v>-6.8959999989601783E-3</c:v>
                </c:pt>
                <c:pt idx="5">
                  <c:v>-8.6880000017117709E-3</c:v>
                </c:pt>
                <c:pt idx="9">
                  <c:v>2.4665999997523613E-2</c:v>
                </c:pt>
                <c:pt idx="10">
                  <c:v>1.8618000001879409E-2</c:v>
                </c:pt>
                <c:pt idx="11">
                  <c:v>2.1747999999206513E-2</c:v>
                </c:pt>
                <c:pt idx="12">
                  <c:v>2.2868000000016764E-2</c:v>
                </c:pt>
                <c:pt idx="14">
                  <c:v>3.0398000002605841E-2</c:v>
                </c:pt>
                <c:pt idx="17">
                  <c:v>5.9335199999623001E-2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96-49D3-9B5F-A42BE31B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37840"/>
        <c:axId val="1"/>
      </c:scatterChart>
      <c:valAx>
        <c:axId val="77493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505115984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937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7673783045161"/>
          <c:y val="0.92397937099967764"/>
          <c:w val="0.708395161944963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485775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49E659B-0BBE-B734-BFC0-04536B1A9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107.pdf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186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12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C4" sqref="C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8" ht="20.25" x14ac:dyDescent="0.3">
      <c r="A1" s="1" t="s">
        <v>35</v>
      </c>
      <c r="F1" s="2">
        <v>52500.218000000001</v>
      </c>
      <c r="G1" s="2">
        <v>0.35034559999999998</v>
      </c>
      <c r="H1" s="2" t="s">
        <v>36</v>
      </c>
    </row>
    <row r="2" spans="1:8" s="20" customFormat="1" ht="12.95" customHeight="1" x14ac:dyDescent="0.2">
      <c r="A2" s="20" t="s">
        <v>22</v>
      </c>
      <c r="B2" s="20" t="s">
        <v>36</v>
      </c>
      <c r="C2" s="21"/>
      <c r="D2" s="21"/>
    </row>
    <row r="3" spans="1:8" s="20" customFormat="1" ht="12.95" customHeight="1" thickBot="1" x14ac:dyDescent="0.25"/>
    <row r="4" spans="1:8" s="20" customFormat="1" ht="12.95" customHeight="1" thickTop="1" thickBot="1" x14ac:dyDescent="0.25">
      <c r="A4" s="22" t="s">
        <v>34</v>
      </c>
      <c r="C4" s="23">
        <v>52500.218000000001</v>
      </c>
      <c r="D4" s="24">
        <v>0.35034559999999998</v>
      </c>
    </row>
    <row r="5" spans="1:8" s="20" customFormat="1" ht="12.95" customHeight="1" thickTop="1" x14ac:dyDescent="0.2">
      <c r="A5" s="25" t="s">
        <v>27</v>
      </c>
      <c r="C5" s="26">
        <v>-9.5</v>
      </c>
      <c r="D5" s="20" t="s">
        <v>28</v>
      </c>
    </row>
    <row r="6" spans="1:8" s="20" customFormat="1" ht="12.95" customHeight="1" x14ac:dyDescent="0.2">
      <c r="A6" s="22" t="s">
        <v>0</v>
      </c>
    </row>
    <row r="7" spans="1:8" s="20" customFormat="1" ht="12.95" customHeight="1" x14ac:dyDescent="0.2">
      <c r="A7" s="20" t="s">
        <v>1</v>
      </c>
      <c r="C7" s="68">
        <v>54187.484700000001</v>
      </c>
      <c r="D7" s="68" t="s">
        <v>116</v>
      </c>
    </row>
    <row r="8" spans="1:8" s="20" customFormat="1" ht="12.95" customHeight="1" x14ac:dyDescent="0.2">
      <c r="A8" s="20" t="s">
        <v>2</v>
      </c>
      <c r="C8" s="68">
        <v>0.35034799999999999</v>
      </c>
      <c r="D8" s="68" t="s">
        <v>116</v>
      </c>
    </row>
    <row r="9" spans="1:8" s="20" customFormat="1" ht="12.95" customHeight="1" x14ac:dyDescent="0.2">
      <c r="A9" s="27" t="s">
        <v>31</v>
      </c>
      <c r="B9" s="28">
        <v>21</v>
      </c>
      <c r="C9" s="29" t="str">
        <f>"F"&amp;B9</f>
        <v>F21</v>
      </c>
      <c r="D9" s="30" t="str">
        <f>"G"&amp;B9</f>
        <v>G21</v>
      </c>
    </row>
    <row r="10" spans="1:8" s="20" customFormat="1" ht="12.95" customHeight="1" thickBot="1" x14ac:dyDescent="0.25">
      <c r="C10" s="31" t="s">
        <v>18</v>
      </c>
      <c r="D10" s="31" t="s">
        <v>19</v>
      </c>
    </row>
    <row r="11" spans="1:8" s="20" customFormat="1" ht="12.95" customHeight="1" x14ac:dyDescent="0.2">
      <c r="A11" s="20" t="s">
        <v>14</v>
      </c>
      <c r="C11" s="30">
        <f ca="1">INTERCEPT(INDIRECT($D$9):G975,INDIRECT($C$9):F975)</f>
        <v>9.1866010566907796E-3</v>
      </c>
      <c r="D11" s="21"/>
    </row>
    <row r="12" spans="1:8" s="20" customFormat="1" ht="12.95" customHeight="1" x14ac:dyDescent="0.2">
      <c r="A12" s="20" t="s">
        <v>15</v>
      </c>
      <c r="C12" s="30">
        <f ca="1">SLOPE(INDIRECT($D$9):G975,INDIRECT($C$9):F975)</f>
        <v>6.2689744736634613E-7</v>
      </c>
      <c r="D12" s="21"/>
      <c r="E12" s="62" t="s">
        <v>112</v>
      </c>
      <c r="F12" s="65" t="s">
        <v>115</v>
      </c>
    </row>
    <row r="13" spans="1:8" s="20" customFormat="1" ht="12.95" customHeight="1" x14ac:dyDescent="0.2">
      <c r="A13" s="20" t="s">
        <v>17</v>
      </c>
      <c r="C13" s="21" t="s">
        <v>12</v>
      </c>
      <c r="E13" s="60" t="s">
        <v>46</v>
      </c>
      <c r="F13" s="64">
        <v>1</v>
      </c>
    </row>
    <row r="14" spans="1:8" s="20" customFormat="1" ht="12.95" customHeight="1" x14ac:dyDescent="0.2">
      <c r="E14" s="60" t="s">
        <v>29</v>
      </c>
      <c r="F14" s="63">
        <f ca="1">NOW()+15018.5+$C$5/24</f>
        <v>60532.732312731481</v>
      </c>
    </row>
    <row r="15" spans="1:8" s="20" customFormat="1" ht="12.95" customHeight="1" x14ac:dyDescent="0.2">
      <c r="A15" s="32" t="s">
        <v>16</v>
      </c>
      <c r="C15" s="33">
        <f ca="1">(C7+C11)+(C8+C12)*INT(MAX(F21:F3516))</f>
        <v>57989.477185692158</v>
      </c>
      <c r="E15" s="60" t="s">
        <v>47</v>
      </c>
      <c r="F15" s="63">
        <f ca="1">ROUND(2*($F$14-$C$7)/$C$8,0)/2+$F$13</f>
        <v>18112.5</v>
      </c>
    </row>
    <row r="16" spans="1:8" s="20" customFormat="1" ht="12.95" customHeight="1" x14ac:dyDescent="0.2">
      <c r="A16" s="22" t="s">
        <v>3</v>
      </c>
      <c r="C16" s="35">
        <f ca="1">+C8+C12</f>
        <v>0.35034862689744733</v>
      </c>
      <c r="E16" s="60" t="s">
        <v>30</v>
      </c>
      <c r="F16" s="63">
        <f ca="1">ROUND(2*($F$14-$C$15)/$C$16,0)/2+$F$13</f>
        <v>7260</v>
      </c>
    </row>
    <row r="17" spans="1:21" s="20" customFormat="1" ht="12.95" customHeight="1" thickBot="1" x14ac:dyDescent="0.25">
      <c r="A17" s="34" t="s">
        <v>26</v>
      </c>
      <c r="C17" s="20">
        <f>COUNT(C21:C2174)</f>
        <v>40</v>
      </c>
      <c r="E17" s="60" t="s">
        <v>113</v>
      </c>
      <c r="F17" s="66">
        <f ca="1">+$C$15+$C$16*$F$16-15018.5-$C$5/24</f>
        <v>45514.90405030096</v>
      </c>
    </row>
    <row r="18" spans="1:21" s="20" customFormat="1" ht="12.95" customHeight="1" thickTop="1" thickBot="1" x14ac:dyDescent="0.25">
      <c r="A18" s="22" t="s">
        <v>4</v>
      </c>
      <c r="C18" s="36">
        <f ca="1">+C15</f>
        <v>57989.477185692158</v>
      </c>
      <c r="D18" s="37">
        <f ca="1">+C16</f>
        <v>0.35034862689744733</v>
      </c>
      <c r="E18" s="61" t="s">
        <v>114</v>
      </c>
      <c r="F18" s="67">
        <f ca="1">+($C$15+$C$16*$F$16)-($C$16/2)-15018.5-$C$5/24</f>
        <v>45514.728875987508</v>
      </c>
    </row>
    <row r="19" spans="1:21" s="20" customFormat="1" ht="12.95" customHeight="1" thickTop="1" x14ac:dyDescent="0.2">
      <c r="E19" s="34"/>
      <c r="F19" s="38"/>
    </row>
    <row r="20" spans="1:21" s="20" customFormat="1" ht="12.95" customHeight="1" thickBot="1" x14ac:dyDescent="0.25">
      <c r="A20" s="31" t="s">
        <v>5</v>
      </c>
      <c r="B20" s="31" t="s">
        <v>6</v>
      </c>
      <c r="C20" s="31" t="s">
        <v>7</v>
      </c>
      <c r="D20" s="31" t="s">
        <v>11</v>
      </c>
      <c r="E20" s="31" t="s">
        <v>8</v>
      </c>
      <c r="F20" s="31" t="s">
        <v>9</v>
      </c>
      <c r="G20" s="31" t="s">
        <v>10</v>
      </c>
      <c r="H20" s="39" t="s">
        <v>57</v>
      </c>
      <c r="I20" s="39" t="s">
        <v>60</v>
      </c>
      <c r="J20" s="39" t="s">
        <v>54</v>
      </c>
      <c r="K20" s="39" t="s">
        <v>52</v>
      </c>
      <c r="L20" s="39" t="s">
        <v>23</v>
      </c>
      <c r="M20" s="39" t="s">
        <v>24</v>
      </c>
      <c r="N20" s="39" t="s">
        <v>25</v>
      </c>
      <c r="O20" s="39" t="s">
        <v>21</v>
      </c>
      <c r="P20" s="40" t="s">
        <v>20</v>
      </c>
      <c r="Q20" s="31" t="s">
        <v>13</v>
      </c>
      <c r="R20" s="31"/>
      <c r="S20" s="31"/>
      <c r="T20" s="31"/>
      <c r="U20" s="41" t="s">
        <v>45</v>
      </c>
    </row>
    <row r="21" spans="1:21" s="20" customFormat="1" ht="12.95" customHeight="1" x14ac:dyDescent="0.2">
      <c r="A21" s="5" t="s">
        <v>41</v>
      </c>
      <c r="B21" s="6" t="s">
        <v>39</v>
      </c>
      <c r="C21" s="5">
        <v>51470.332000000002</v>
      </c>
      <c r="D21" s="5">
        <v>5.0000000000000001E-3</v>
      </c>
      <c r="E21" s="20">
        <f>+(C21-C$7)/C$8</f>
        <v>-7755.582164019771</v>
      </c>
      <c r="F21" s="20">
        <f>ROUND(2*E21,0)/2</f>
        <v>-7755.5</v>
      </c>
      <c r="O21" s="20">
        <f ca="1">+C$11+C$12*$F21</f>
        <v>4.3246979036410818E-3</v>
      </c>
      <c r="Q21" s="42">
        <f>+C21-15018.5</f>
        <v>36451.832000000002</v>
      </c>
      <c r="R21" s="42"/>
      <c r="S21" s="42"/>
      <c r="T21" s="42"/>
      <c r="U21" s="20">
        <f>+C21-(C$7+F21*C$8)</f>
        <v>-2.8786000002583023E-2</v>
      </c>
    </row>
    <row r="22" spans="1:21" s="20" customFormat="1" ht="12.95" customHeight="1" x14ac:dyDescent="0.2">
      <c r="A22" s="5" t="s">
        <v>41</v>
      </c>
      <c r="B22" s="6" t="s">
        <v>32</v>
      </c>
      <c r="C22" s="5">
        <v>51757.462</v>
      </c>
      <c r="D22" s="5">
        <v>5.0000000000000001E-3</v>
      </c>
      <c r="E22" s="20">
        <f>+(C22-C$7)/C$8</f>
        <v>-6936.0256088232309</v>
      </c>
      <c r="F22" s="20">
        <f>ROUND(2*E22,0)/2</f>
        <v>-6936</v>
      </c>
      <c r="O22" s="20">
        <f ca="1">+C$11+C$12*$F22</f>
        <v>4.8384403617578028E-3</v>
      </c>
      <c r="Q22" s="42">
        <f>+C22-15018.5</f>
        <v>36738.962</v>
      </c>
      <c r="R22" s="42"/>
      <c r="S22" s="42"/>
      <c r="T22" s="42"/>
      <c r="U22" s="20">
        <f>+C22-(C$7+F22*C$8)</f>
        <v>-8.9720000032684766E-3</v>
      </c>
    </row>
    <row r="23" spans="1:21" s="20" customFormat="1" ht="12.95" customHeight="1" x14ac:dyDescent="0.2">
      <c r="A23" s="5" t="s">
        <v>41</v>
      </c>
      <c r="B23" s="6" t="s">
        <v>32</v>
      </c>
      <c r="C23" s="5">
        <v>51762.375999999997</v>
      </c>
      <c r="D23" s="5">
        <v>5.0000000000000001E-3</v>
      </c>
      <c r="E23" s="20">
        <f>+(C23-C$7)/C$8</f>
        <v>-6921.9995547284543</v>
      </c>
      <c r="F23" s="20">
        <f>ROUND(2*E23,0)/2</f>
        <v>-6922</v>
      </c>
      <c r="O23" s="20">
        <f ca="1">+C$11+C$12*$F23</f>
        <v>4.8472169260209315E-3</v>
      </c>
      <c r="Q23" s="42">
        <f>+C23-15018.5</f>
        <v>36743.875999999997</v>
      </c>
      <c r="R23" s="42"/>
      <c r="S23" s="42"/>
      <c r="T23" s="42"/>
      <c r="U23" s="20">
        <f>+C23-(C$7+F23*C$8)</f>
        <v>1.55999994603917E-4</v>
      </c>
    </row>
    <row r="24" spans="1:21" s="20" customFormat="1" ht="12.95" customHeight="1" x14ac:dyDescent="0.2">
      <c r="A24" s="5" t="s">
        <v>41</v>
      </c>
      <c r="B24" s="6" t="s">
        <v>32</v>
      </c>
      <c r="C24" s="5">
        <v>51769.381000000001</v>
      </c>
      <c r="D24" s="5">
        <v>5.0000000000000001E-3</v>
      </c>
      <c r="E24" s="20">
        <f>+(C24-C$7)/C$8</f>
        <v>-6902.0051491659715</v>
      </c>
      <c r="F24" s="20">
        <f>ROUND(2*E24,0)/2</f>
        <v>-6902</v>
      </c>
      <c r="I24" s="20">
        <f>+U24</f>
        <v>-1.803999999538064E-3</v>
      </c>
      <c r="O24" s="20">
        <f ca="1">+C$11+C$12*$F24</f>
        <v>4.8597548749682584E-3</v>
      </c>
      <c r="Q24" s="42">
        <f>+C24-15018.5</f>
        <v>36750.881000000001</v>
      </c>
      <c r="R24" s="42"/>
      <c r="S24" s="42"/>
      <c r="T24" s="42"/>
      <c r="U24" s="20">
        <f>+C24-(C$7+F24*C$8)</f>
        <v>-1.803999999538064E-3</v>
      </c>
    </row>
    <row r="25" spans="1:21" s="20" customFormat="1" ht="12.95" customHeight="1" x14ac:dyDescent="0.2">
      <c r="A25" s="5" t="s">
        <v>41</v>
      </c>
      <c r="B25" s="6" t="s">
        <v>32</v>
      </c>
      <c r="C25" s="5">
        <v>51779.536</v>
      </c>
      <c r="D25" s="5">
        <v>5.0000000000000001E-3</v>
      </c>
      <c r="E25" s="20">
        <f>+(C25-C$7)/C$8</f>
        <v>-6873.0196832863348</v>
      </c>
      <c r="F25" s="20">
        <f>ROUND(2*E25,0)/2</f>
        <v>-6873</v>
      </c>
      <c r="I25" s="20">
        <f>+U25</f>
        <v>-6.8959999989601783E-3</v>
      </c>
      <c r="O25" s="20">
        <f ca="1">+C$11+C$12*$F25</f>
        <v>4.8779349009418823E-3</v>
      </c>
      <c r="Q25" s="42">
        <f>+C25-15018.5</f>
        <v>36761.036</v>
      </c>
      <c r="R25" s="42"/>
      <c r="S25" s="42"/>
      <c r="T25" s="42"/>
      <c r="U25" s="20">
        <f>+C25-(C$7+F25*C$8)</f>
        <v>-6.8959999989601783E-3</v>
      </c>
    </row>
    <row r="26" spans="1:21" s="20" customFormat="1" ht="12.95" customHeight="1" x14ac:dyDescent="0.2">
      <c r="A26" s="5" t="s">
        <v>41</v>
      </c>
      <c r="B26" s="6" t="s">
        <v>32</v>
      </c>
      <c r="C26" s="5">
        <v>51798.453000000001</v>
      </c>
      <c r="D26" s="5">
        <v>5.0000000000000001E-3</v>
      </c>
      <c r="E26" s="20">
        <f>+(C26-C$7)/C$8</f>
        <v>-6819.0247982006449</v>
      </c>
      <c r="F26" s="20">
        <f>ROUND(2*E26,0)/2</f>
        <v>-6819</v>
      </c>
      <c r="I26" s="20">
        <f>+U26</f>
        <v>-8.6880000017117709E-3</v>
      </c>
      <c r="O26" s="20">
        <f ca="1">+C$11+C$12*$F26</f>
        <v>4.9117873630996657E-3</v>
      </c>
      <c r="Q26" s="42">
        <f>+C26-15018.5</f>
        <v>36779.953000000001</v>
      </c>
      <c r="R26" s="42"/>
      <c r="S26" s="42"/>
      <c r="T26" s="42"/>
      <c r="U26" s="20">
        <f>+C26-(C$7+F26*C$8)</f>
        <v>-8.6880000017117709E-3</v>
      </c>
    </row>
    <row r="27" spans="1:21" s="20" customFormat="1" ht="12.95" customHeight="1" x14ac:dyDescent="0.2">
      <c r="A27" s="5" t="s">
        <v>41</v>
      </c>
      <c r="B27" s="6" t="s">
        <v>32</v>
      </c>
      <c r="C27" s="5">
        <v>51901.469100000002</v>
      </c>
      <c r="D27" s="5">
        <v>5.9999999999999995E-4</v>
      </c>
      <c r="E27" s="20">
        <f>+(C27-C$7)/C$8</f>
        <v>-6524.9854430451978</v>
      </c>
      <c r="F27" s="20">
        <f>ROUND(2*E27,0)/2</f>
        <v>-6525</v>
      </c>
      <c r="G27" s="20">
        <f>+C27-(C$7+F27*C$8)</f>
        <v>5.1000000021304004E-3</v>
      </c>
      <c r="K27" s="20">
        <f>+G27</f>
        <v>5.1000000021304004E-3</v>
      </c>
      <c r="O27" s="20">
        <f ca="1">+C$11+C$12*$F27</f>
        <v>5.0960952126253714E-3</v>
      </c>
      <c r="Q27" s="42">
        <f>+C27-15018.5</f>
        <v>36882.969100000002</v>
      </c>
      <c r="R27" s="42"/>
      <c r="S27" s="42"/>
      <c r="T27" s="42"/>
    </row>
    <row r="28" spans="1:21" s="20" customFormat="1" ht="12.95" customHeight="1" x14ac:dyDescent="0.2">
      <c r="A28" s="5" t="s">
        <v>41</v>
      </c>
      <c r="B28" s="6" t="s">
        <v>32</v>
      </c>
      <c r="C28" s="5">
        <v>51907.424500000001</v>
      </c>
      <c r="D28" s="5">
        <v>1.1000000000000001E-3</v>
      </c>
      <c r="E28" s="20">
        <f>+(C28-C$7)/C$8</f>
        <v>-6507.9869158665097</v>
      </c>
      <c r="F28" s="20">
        <f>ROUND(2*E28,0)/2</f>
        <v>-6508</v>
      </c>
      <c r="G28" s="20">
        <f>+C28-(C$7+F28*C$8)</f>
        <v>4.5840000020689331E-3</v>
      </c>
      <c r="K28" s="20">
        <f>+G28</f>
        <v>4.5840000020689331E-3</v>
      </c>
      <c r="O28" s="20">
        <f ca="1">+C$11+C$12*$F28</f>
        <v>5.1067524692305988E-3</v>
      </c>
      <c r="Q28" s="42">
        <f>+C28-15018.5</f>
        <v>36888.924500000001</v>
      </c>
      <c r="R28" s="42"/>
      <c r="S28" s="42"/>
      <c r="T28" s="42"/>
    </row>
    <row r="29" spans="1:21" s="20" customFormat="1" ht="12.95" customHeight="1" x14ac:dyDescent="0.2">
      <c r="A29" s="5" t="s">
        <v>41</v>
      </c>
      <c r="B29" s="6" t="s">
        <v>32</v>
      </c>
      <c r="C29" s="5">
        <v>51922.490400000002</v>
      </c>
      <c r="D29" s="5">
        <v>8.9999999999999998E-4</v>
      </c>
      <c r="E29" s="20">
        <f>+(C29-C$7)/C$8</f>
        <v>-6464.9842442371546</v>
      </c>
      <c r="F29" s="20">
        <f>ROUND(2*E29,0)/2</f>
        <v>-6465</v>
      </c>
      <c r="G29" s="20">
        <f>+C29-(C$7+F29*C$8)</f>
        <v>5.5199999987962656E-3</v>
      </c>
      <c r="K29" s="20">
        <f>+G29</f>
        <v>5.5199999987962656E-3</v>
      </c>
      <c r="O29" s="20">
        <f ca="1">+C$11+C$12*$F29</f>
        <v>5.1337090594673522E-3</v>
      </c>
      <c r="Q29" s="42">
        <f>+C29-15018.5</f>
        <v>36903.990400000002</v>
      </c>
      <c r="R29" s="42"/>
      <c r="S29" s="42"/>
      <c r="T29" s="42"/>
    </row>
    <row r="30" spans="1:21" s="20" customFormat="1" ht="12.95" customHeight="1" x14ac:dyDescent="0.2">
      <c r="A30" s="5" t="s">
        <v>41</v>
      </c>
      <c r="B30" s="6" t="s">
        <v>39</v>
      </c>
      <c r="C30" s="5">
        <v>52136.396999999997</v>
      </c>
      <c r="D30" s="5">
        <v>5.0000000000000001E-3</v>
      </c>
      <c r="E30" s="20">
        <f>+(C30-C$7)/C$8</f>
        <v>-5854.4295957162694</v>
      </c>
      <c r="F30" s="20">
        <f>ROUND(2*E30,0)/2</f>
        <v>-5854.5</v>
      </c>
      <c r="I30" s="20">
        <f>+U30</f>
        <v>2.4665999997523613E-2</v>
      </c>
      <c r="O30" s="20">
        <f ca="1">+C$11+C$12*$F30</f>
        <v>5.5164299510845061E-3</v>
      </c>
      <c r="Q30" s="42">
        <f>+C30-15018.5</f>
        <v>37117.896999999997</v>
      </c>
      <c r="R30" s="42"/>
      <c r="S30" s="42"/>
      <c r="T30" s="42"/>
      <c r="U30" s="20">
        <f>+C30-(C$7+F30*C$8)</f>
        <v>2.4665999997523613E-2</v>
      </c>
    </row>
    <row r="31" spans="1:21" s="20" customFormat="1" ht="12.95" customHeight="1" x14ac:dyDescent="0.2">
      <c r="A31" s="5" t="s">
        <v>41</v>
      </c>
      <c r="B31" s="6" t="s">
        <v>39</v>
      </c>
      <c r="C31" s="5">
        <v>52145.5</v>
      </c>
      <c r="D31" s="5">
        <v>5.0000000000000001E-3</v>
      </c>
      <c r="E31" s="20">
        <f>+(C31-C$7)/C$8</f>
        <v>-5828.4468585520708</v>
      </c>
      <c r="F31" s="20">
        <f>ROUND(2*E31,0)/2</f>
        <v>-5828.5</v>
      </c>
      <c r="I31" s="20">
        <f>+U31</f>
        <v>1.8618000001879409E-2</v>
      </c>
      <c r="O31" s="20">
        <f ca="1">+C$11+C$12*$F31</f>
        <v>5.5327292847160313E-3</v>
      </c>
      <c r="Q31" s="42">
        <f>+C31-15018.5</f>
        <v>37127</v>
      </c>
      <c r="R31" s="42"/>
      <c r="S31" s="42"/>
      <c r="T31" s="42"/>
      <c r="U31" s="20">
        <f>+C31-(C$7+F31*C$8)</f>
        <v>1.8618000001879409E-2</v>
      </c>
    </row>
    <row r="32" spans="1:21" s="20" customFormat="1" ht="12.95" customHeight="1" x14ac:dyDescent="0.2">
      <c r="A32" s="5" t="s">
        <v>41</v>
      </c>
      <c r="B32" s="6" t="s">
        <v>32</v>
      </c>
      <c r="C32" s="5">
        <v>52146.379000000001</v>
      </c>
      <c r="D32" s="5">
        <v>5.0000000000000001E-3</v>
      </c>
      <c r="E32" s="20">
        <f>+(C32-C$7)/C$8</f>
        <v>-5825.9379245778482</v>
      </c>
      <c r="F32" s="20">
        <f>ROUND(2*E32,0)/2</f>
        <v>-5826</v>
      </c>
      <c r="I32" s="20">
        <f>+U32</f>
        <v>2.1747999999206513E-2</v>
      </c>
      <c r="O32" s="20">
        <f ca="1">+C$11+C$12*$F32</f>
        <v>5.5342965283344467E-3</v>
      </c>
      <c r="Q32" s="42">
        <f>+C32-15018.5</f>
        <v>37127.879000000001</v>
      </c>
      <c r="R32" s="42"/>
      <c r="S32" s="42"/>
      <c r="T32" s="42"/>
      <c r="U32" s="20">
        <f>+C32-(C$7+F32*C$8)</f>
        <v>2.1747999999206513E-2</v>
      </c>
    </row>
    <row r="33" spans="1:21" s="20" customFormat="1" ht="12.95" customHeight="1" x14ac:dyDescent="0.2">
      <c r="A33" s="5" t="s">
        <v>41</v>
      </c>
      <c r="B33" s="6" t="s">
        <v>32</v>
      </c>
      <c r="C33" s="5">
        <v>52167.400999999998</v>
      </c>
      <c r="D33" s="5">
        <v>5.0000000000000001E-3</v>
      </c>
      <c r="E33" s="20">
        <f>+(C33-C$7)/C$8</f>
        <v>-5765.9347277564102</v>
      </c>
      <c r="F33" s="20">
        <f>ROUND(2*E33,0)/2</f>
        <v>-5766</v>
      </c>
      <c r="O33" s="20">
        <f ca="1">+C$11+C$12*$F33</f>
        <v>5.5719103751764275E-3</v>
      </c>
      <c r="Q33" s="42">
        <f>+C33-15018.5</f>
        <v>37148.900999999998</v>
      </c>
      <c r="R33" s="42"/>
      <c r="S33" s="42"/>
      <c r="T33" s="42"/>
      <c r="U33" s="20">
        <f>+C33-(C$7+F33*C$8)</f>
        <v>2.2868000000016764E-2</v>
      </c>
    </row>
    <row r="34" spans="1:21" s="20" customFormat="1" ht="12.95" customHeight="1" x14ac:dyDescent="0.2">
      <c r="A34" s="5" t="s">
        <v>33</v>
      </c>
      <c r="B34" s="6" t="s">
        <v>32</v>
      </c>
      <c r="C34" s="5">
        <v>52500.218000000001</v>
      </c>
      <c r="D34" s="43"/>
      <c r="E34" s="20">
        <f>+(C34-C$7)/C$8</f>
        <v>-4815.9735463025336</v>
      </c>
      <c r="F34" s="20">
        <f>ROUND(2*E34,0)/2</f>
        <v>-4816</v>
      </c>
      <c r="G34" s="20">
        <f>+C34-(C$7+F34*C$8)</f>
        <v>9.2680000016116537E-3</v>
      </c>
      <c r="H34" s="20">
        <f>+G34</f>
        <v>9.2680000016116537E-3</v>
      </c>
      <c r="O34" s="20">
        <f ca="1">+C$11+C$12*$F34</f>
        <v>6.1674629501744568E-3</v>
      </c>
      <c r="Q34" s="42">
        <f>+C34-15018.5</f>
        <v>37481.718000000001</v>
      </c>
      <c r="R34" s="42"/>
      <c r="S34" s="42"/>
      <c r="T34" s="42"/>
    </row>
    <row r="35" spans="1:21" s="20" customFormat="1" ht="12.95" customHeight="1" x14ac:dyDescent="0.2">
      <c r="A35" s="5" t="s">
        <v>40</v>
      </c>
      <c r="B35" s="6" t="s">
        <v>32</v>
      </c>
      <c r="C35" s="5">
        <v>53464.572</v>
      </c>
      <c r="D35" s="5">
        <v>3.0000000000000001E-3</v>
      </c>
      <c r="E35" s="20">
        <f>+(C35-C$7)/C$8</f>
        <v>-2063.4132348407893</v>
      </c>
      <c r="F35" s="20">
        <f>ROUND(2*E35,0)/2</f>
        <v>-2063.5</v>
      </c>
      <c r="O35" s="20">
        <f ca="1">+C$11+C$12*$F35</f>
        <v>7.8929981740503245E-3</v>
      </c>
      <c r="Q35" s="42">
        <f>+C35-15018.5</f>
        <v>38446.072</v>
      </c>
      <c r="R35" s="42"/>
      <c r="S35" s="42"/>
      <c r="T35" s="42"/>
      <c r="U35" s="20">
        <f>+C35-(C$7+F35*C$8)</f>
        <v>3.0398000002605841E-2</v>
      </c>
    </row>
    <row r="36" spans="1:21" s="20" customFormat="1" ht="12.95" customHeight="1" x14ac:dyDescent="0.2">
      <c r="A36" s="68" t="s">
        <v>116</v>
      </c>
      <c r="C36" s="59">
        <v>54187.484700000001</v>
      </c>
      <c r="D36" s="59"/>
      <c r="E36" s="20">
        <f>+(C36-C$7)/C$8</f>
        <v>0</v>
      </c>
      <c r="F36" s="20">
        <f>ROUND(2*E36,0)/2</f>
        <v>0</v>
      </c>
      <c r="G36" s="20">
        <f>+C36-(C$7+F36*C$8)</f>
        <v>0</v>
      </c>
      <c r="K36" s="20">
        <f>+G36</f>
        <v>0</v>
      </c>
      <c r="O36" s="20">
        <f ca="1">+C$11+C$12*$F36</f>
        <v>9.1866010566907796E-3</v>
      </c>
      <c r="Q36" s="42">
        <f>+C36-15018.5</f>
        <v>39168.984700000001</v>
      </c>
    </row>
    <row r="37" spans="1:21" s="20" customFormat="1" ht="12.95" customHeight="1" x14ac:dyDescent="0.2">
      <c r="A37" s="5" t="s">
        <v>37</v>
      </c>
      <c r="B37" s="44"/>
      <c r="C37" s="5">
        <v>54187.494700000003</v>
      </c>
      <c r="D37" s="5">
        <v>8.0000000000000004E-4</v>
      </c>
      <c r="E37" s="20">
        <f>+(C37-C$7)/C$8</f>
        <v>2.8543048631752624E-2</v>
      </c>
      <c r="F37" s="20">
        <f>ROUND(2*E37,0)/2</f>
        <v>0</v>
      </c>
      <c r="G37" s="20">
        <f>+C37-(C$7+F37*C$8)</f>
        <v>1.0000000002037268E-2</v>
      </c>
      <c r="J37" s="20">
        <f>+G37</f>
        <v>1.0000000002037268E-2</v>
      </c>
      <c r="O37" s="20">
        <f ca="1">+C$11+C$12*$F37</f>
        <v>9.1866010566907796E-3</v>
      </c>
      <c r="Q37" s="42">
        <f>+C37-15018.5</f>
        <v>39168.994700000003</v>
      </c>
      <c r="R37" s="42"/>
      <c r="S37" s="42"/>
      <c r="T37" s="42"/>
    </row>
    <row r="38" spans="1:21" s="20" customFormat="1" ht="12.95" customHeight="1" x14ac:dyDescent="0.2">
      <c r="A38" s="45" t="s">
        <v>38</v>
      </c>
      <c r="B38" s="6" t="s">
        <v>32</v>
      </c>
      <c r="C38" s="5">
        <v>54942.361340000003</v>
      </c>
      <c r="D38" s="5">
        <v>2.9999999999999997E-4</v>
      </c>
      <c r="E38" s="20">
        <f>+(C38-C$7)/C$8</f>
        <v>2154.6480642104484</v>
      </c>
      <c r="F38" s="20">
        <f>ROUND(2*E38,0)/2</f>
        <v>2154.5</v>
      </c>
      <c r="O38" s="20">
        <f ca="1">+C$11+C$12*$F38</f>
        <v>1.0537251607041572E-2</v>
      </c>
      <c r="Q38" s="42">
        <f>+C38-15018.5</f>
        <v>39923.861340000003</v>
      </c>
      <c r="R38" s="42"/>
      <c r="S38" s="42"/>
      <c r="T38" s="42"/>
      <c r="U38" s="30">
        <v>5.9335199999623001E-2</v>
      </c>
    </row>
    <row r="39" spans="1:21" s="20" customFormat="1" ht="12.95" customHeight="1" x14ac:dyDescent="0.2">
      <c r="A39" s="5" t="s">
        <v>42</v>
      </c>
      <c r="B39" s="6" t="s">
        <v>32</v>
      </c>
      <c r="C39" s="5">
        <v>54942.496899999998</v>
      </c>
      <c r="D39" s="5">
        <v>2.0000000000000001E-4</v>
      </c>
      <c r="E39" s="45">
        <f>+(C39-C$7)/C$8</f>
        <v>2155.0349937776082</v>
      </c>
      <c r="F39" s="20">
        <f>ROUND(2*E39,0)/2</f>
        <v>2155</v>
      </c>
      <c r="G39" s="20">
        <f>+C39-(C$7+F39*C$8)</f>
        <v>1.2259999995876569E-2</v>
      </c>
      <c r="J39" s="20">
        <f>+G39</f>
        <v>1.2259999995876569E-2</v>
      </c>
      <c r="O39" s="20">
        <f ca="1">+C$11+C$12*$F39</f>
        <v>1.0537565055765256E-2</v>
      </c>
      <c r="Q39" s="42">
        <f>+C39-15018.5</f>
        <v>39923.996899999998</v>
      </c>
      <c r="R39" s="42"/>
      <c r="S39" s="42"/>
      <c r="T39" s="42"/>
    </row>
    <row r="40" spans="1:21" s="20" customFormat="1" ht="12.95" customHeight="1" x14ac:dyDescent="0.2">
      <c r="A40" s="45" t="s">
        <v>38</v>
      </c>
      <c r="B40" s="6" t="s">
        <v>39</v>
      </c>
      <c r="C40" s="5">
        <v>54946.352339999998</v>
      </c>
      <c r="D40" s="5">
        <v>4.0000000000000002E-4</v>
      </c>
      <c r="E40" s="45">
        <f>+(C40-C$7)/C$8</f>
        <v>2166.0395949170447</v>
      </c>
      <c r="F40" s="20">
        <f>ROUND(2*E40,0)/2</f>
        <v>2166</v>
      </c>
      <c r="G40" s="20">
        <f>+C40-(C$7+F40*C$8)</f>
        <v>1.3871999995899387E-2</v>
      </c>
      <c r="K40" s="20">
        <f>+G40</f>
        <v>1.3871999995899387E-2</v>
      </c>
      <c r="O40" s="20">
        <f ca="1">+C$11+C$12*$F40</f>
        <v>1.0544460927686286E-2</v>
      </c>
      <c r="Q40" s="42">
        <f>+C40-15018.5</f>
        <v>39927.852339999998</v>
      </c>
      <c r="R40" s="42"/>
      <c r="S40" s="42"/>
      <c r="T40" s="42"/>
    </row>
    <row r="41" spans="1:21" s="20" customFormat="1" ht="12.95" customHeight="1" x14ac:dyDescent="0.2">
      <c r="A41" s="46" t="s">
        <v>85</v>
      </c>
      <c r="B41" s="47" t="s">
        <v>39</v>
      </c>
      <c r="C41" s="48">
        <v>55028.506600000001</v>
      </c>
      <c r="D41" s="48" t="s">
        <v>60</v>
      </c>
      <c r="E41" s="20">
        <f>+(C41-C$7)/C$8</f>
        <v>2400.5328987178455</v>
      </c>
      <c r="F41" s="20">
        <f>ROUND(2*E41,0)/2</f>
        <v>2400.5</v>
      </c>
      <c r="G41" s="20">
        <f>+C41-(C$7+F41*C$8)</f>
        <v>1.1526000002049841E-2</v>
      </c>
      <c r="H41" s="20">
        <f>+G41</f>
        <v>1.1526000002049841E-2</v>
      </c>
      <c r="O41" s="20">
        <f ca="1">+C$11+C$12*$F41</f>
        <v>1.0691468379093693E-2</v>
      </c>
      <c r="Q41" s="42">
        <f>+C41-15018.5</f>
        <v>40010.006600000001</v>
      </c>
      <c r="R41" s="42"/>
      <c r="S41" s="42"/>
      <c r="T41" s="42"/>
    </row>
    <row r="42" spans="1:21" s="20" customFormat="1" ht="12.95" customHeight="1" x14ac:dyDescent="0.2">
      <c r="A42" s="5" t="s">
        <v>43</v>
      </c>
      <c r="B42" s="6" t="s">
        <v>32</v>
      </c>
      <c r="C42" s="5">
        <v>55674.375699999997</v>
      </c>
      <c r="D42" s="5">
        <v>1.1000000000000001E-3</v>
      </c>
      <c r="E42" s="45">
        <f>+(C42-C$7)/C$8</f>
        <v>4244.0402114468925</v>
      </c>
      <c r="F42" s="20">
        <f>ROUND(2*E42,0)/2</f>
        <v>4244</v>
      </c>
      <c r="G42" s="20">
        <f>+C42-(C$7+F42*C$8)</f>
        <v>1.4087999996263534E-2</v>
      </c>
      <c r="J42" s="20">
        <f>+G42</f>
        <v>1.4087999996263534E-2</v>
      </c>
      <c r="O42" s="20">
        <f ca="1">+C$11+C$12*$F42</f>
        <v>1.1847153823313552E-2</v>
      </c>
      <c r="Q42" s="42">
        <f>+C42-15018.5</f>
        <v>40655.875699999997</v>
      </c>
      <c r="R42" s="42"/>
      <c r="S42" s="42"/>
      <c r="T42" s="42"/>
    </row>
    <row r="43" spans="1:21" s="20" customFormat="1" ht="12.95" customHeight="1" x14ac:dyDescent="0.2">
      <c r="A43" s="49" t="s">
        <v>48</v>
      </c>
      <c r="B43" s="44" t="s">
        <v>32</v>
      </c>
      <c r="C43" s="5">
        <v>56397.492200000001</v>
      </c>
      <c r="D43" s="50">
        <v>2.0000000000000001E-4</v>
      </c>
      <c r="E43" s="45">
        <f>+(C43-C$7)/C$8</f>
        <v>6308.0351536186872</v>
      </c>
      <c r="F43" s="20">
        <f>ROUND(2*E43,0)/2</f>
        <v>6308</v>
      </c>
      <c r="G43" s="20">
        <f>+C43-(C$7+F43*C$8)</f>
        <v>1.2316000000282656E-2</v>
      </c>
      <c r="J43" s="20">
        <f>+G43</f>
        <v>1.2316000000282656E-2</v>
      </c>
      <c r="O43" s="20">
        <f ca="1">+C$11+C$12*$F43</f>
        <v>1.3141070154677692E-2</v>
      </c>
      <c r="Q43" s="42">
        <f>+C43-15018.5</f>
        <v>41378.992200000001</v>
      </c>
      <c r="R43" s="42"/>
      <c r="S43" s="42"/>
      <c r="T43" s="42"/>
    </row>
    <row r="44" spans="1:21" s="20" customFormat="1" ht="12.95" customHeight="1" x14ac:dyDescent="0.2">
      <c r="A44" s="51" t="s">
        <v>49</v>
      </c>
      <c r="B44" s="52"/>
      <c r="C44" s="51">
        <v>56478.422729999998</v>
      </c>
      <c r="D44" s="51">
        <v>1.8000000000000001E-4</v>
      </c>
      <c r="E44" s="20">
        <f>+(C44-C$7)/C$8</f>
        <v>6539.0355589299716</v>
      </c>
      <c r="F44" s="20">
        <f>ROUND(2*E44,0)/2</f>
        <v>6539</v>
      </c>
      <c r="G44" s="20">
        <f>+C44-(C$7+F44*C$8)</f>
        <v>1.245799999742303E-2</v>
      </c>
      <c r="K44" s="20">
        <f>+G44</f>
        <v>1.245799999742303E-2</v>
      </c>
      <c r="O44" s="20">
        <f ca="1">+C$11+C$12*$F44</f>
        <v>1.3285883465019317E-2</v>
      </c>
      <c r="Q44" s="42">
        <f>+C44-15018.5</f>
        <v>41459.922729999998</v>
      </c>
      <c r="R44" s="42"/>
      <c r="S44" s="42"/>
      <c r="T44" s="42"/>
    </row>
    <row r="45" spans="1:21" s="20" customFormat="1" ht="12.95" customHeight="1" x14ac:dyDescent="0.2">
      <c r="A45" s="51" t="s">
        <v>49</v>
      </c>
      <c r="B45" s="52"/>
      <c r="C45" s="51">
        <v>56478.423349999997</v>
      </c>
      <c r="D45" s="51">
        <v>3.6000000000000002E-4</v>
      </c>
      <c r="E45" s="20">
        <f>+(C45-C$7)/C$8</f>
        <v>6539.0373285989826</v>
      </c>
      <c r="F45" s="20">
        <f>ROUND(2*E45,0)/2</f>
        <v>6539</v>
      </c>
      <c r="G45" s="20">
        <f>+C45-(C$7+F45*C$8)</f>
        <v>1.3077999996312428E-2</v>
      </c>
      <c r="K45" s="20">
        <f>+G45</f>
        <v>1.3077999996312428E-2</v>
      </c>
      <c r="O45" s="20">
        <f ca="1">+C$11+C$12*$F45</f>
        <v>1.3285883465019317E-2</v>
      </c>
      <c r="Q45" s="42">
        <f>+C45-15018.5</f>
        <v>41459.923349999997</v>
      </c>
      <c r="R45" s="42"/>
      <c r="S45" s="42"/>
      <c r="T45" s="42"/>
    </row>
    <row r="46" spans="1:21" s="20" customFormat="1" ht="12.95" customHeight="1" x14ac:dyDescent="0.2">
      <c r="A46" s="45" t="s">
        <v>44</v>
      </c>
      <c r="B46" s="6" t="s">
        <v>32</v>
      </c>
      <c r="C46" s="5">
        <v>56478.423410000003</v>
      </c>
      <c r="D46" s="5">
        <v>2.9999999999999997E-4</v>
      </c>
      <c r="E46" s="45">
        <f>+(C46-C$7)/C$8</f>
        <v>6539.0374998572916</v>
      </c>
      <c r="F46" s="20">
        <f>ROUND(2*E46,0)/2</f>
        <v>6539</v>
      </c>
      <c r="G46" s="20">
        <f>+C46-(C$7+F46*C$8)</f>
        <v>1.3138000002072658E-2</v>
      </c>
      <c r="K46" s="20">
        <f>+G46</f>
        <v>1.3138000002072658E-2</v>
      </c>
      <c r="O46" s="20">
        <f ca="1">+C$11+C$12*$F46</f>
        <v>1.3285883465019317E-2</v>
      </c>
      <c r="Q46" s="42">
        <f>+C46-15018.5</f>
        <v>41459.923410000003</v>
      </c>
      <c r="R46" s="42"/>
      <c r="S46" s="42"/>
      <c r="T46" s="42"/>
    </row>
    <row r="47" spans="1:21" s="20" customFormat="1" ht="12.95" customHeight="1" x14ac:dyDescent="0.2">
      <c r="A47" s="45" t="s">
        <v>44</v>
      </c>
      <c r="B47" s="6" t="s">
        <v>32</v>
      </c>
      <c r="C47" s="5">
        <v>56478.42452</v>
      </c>
      <c r="D47" s="5">
        <v>2.0000000000000001E-4</v>
      </c>
      <c r="E47" s="20">
        <f>+(C47-C$7)/C$8</f>
        <v>6539.0406681356808</v>
      </c>
      <c r="F47" s="20">
        <f>ROUND(2*E47,0)/2</f>
        <v>6539</v>
      </c>
      <c r="G47" s="20">
        <f>+C47-(C$7+F47*C$8)</f>
        <v>1.4247999999497551E-2</v>
      </c>
      <c r="K47" s="20">
        <f>+G47</f>
        <v>1.4247999999497551E-2</v>
      </c>
      <c r="O47" s="20">
        <f ca="1">+C$11+C$12*$F47</f>
        <v>1.3285883465019317E-2</v>
      </c>
      <c r="Q47" s="42">
        <f>+C47-15018.5</f>
        <v>41459.92452</v>
      </c>
      <c r="R47" s="42"/>
      <c r="S47" s="42"/>
      <c r="T47" s="42"/>
    </row>
    <row r="48" spans="1:21" s="20" customFormat="1" ht="12.95" customHeight="1" x14ac:dyDescent="0.2">
      <c r="A48" s="45" t="s">
        <v>44</v>
      </c>
      <c r="B48" s="6" t="s">
        <v>32</v>
      </c>
      <c r="C48" s="5">
        <v>56478.425139999999</v>
      </c>
      <c r="D48" s="5">
        <v>4.0000000000000002E-4</v>
      </c>
      <c r="E48" s="20">
        <f>+(C48-C$7)/C$8</f>
        <v>6539.0424378046928</v>
      </c>
      <c r="F48" s="20">
        <f>ROUND(2*E48,0)/2</f>
        <v>6539</v>
      </c>
      <c r="G48" s="20">
        <f>+C48-(C$7+F48*C$8)</f>
        <v>1.4867999998386949E-2</v>
      </c>
      <c r="K48" s="20">
        <f>+G48</f>
        <v>1.4867999998386949E-2</v>
      </c>
      <c r="O48" s="20">
        <f ca="1">+C$11+C$12*$F48</f>
        <v>1.3285883465019317E-2</v>
      </c>
      <c r="Q48" s="42">
        <f>+C48-15018.5</f>
        <v>41459.925139999999</v>
      </c>
      <c r="R48" s="42"/>
      <c r="S48" s="42"/>
      <c r="T48" s="42"/>
    </row>
    <row r="49" spans="1:20" s="20" customFormat="1" ht="12.95" customHeight="1" x14ac:dyDescent="0.2">
      <c r="A49" s="53" t="s">
        <v>110</v>
      </c>
      <c r="B49" s="54" t="s">
        <v>39</v>
      </c>
      <c r="C49" s="55">
        <v>57470.432480000003</v>
      </c>
      <c r="D49" s="55">
        <v>2.0000000000000001E-4</v>
      </c>
      <c r="E49" s="20">
        <f>+(C49-C$7)/C$8</f>
        <v>9370.5338120954093</v>
      </c>
      <c r="F49" s="20">
        <f>ROUND(2*E49,0)/2</f>
        <v>9370.5</v>
      </c>
      <c r="G49" s="20">
        <f>+C49-(C$7+F49*C$8)</f>
        <v>1.1846000001241919E-2</v>
      </c>
      <c r="K49" s="20">
        <f>+G49</f>
        <v>1.1846000001241919E-2</v>
      </c>
      <c r="O49" s="20">
        <f ca="1">+C$11+C$12*$F49</f>
        <v>1.5060943587237127E-2</v>
      </c>
      <c r="Q49" s="42">
        <f>+C49-15018.5</f>
        <v>42451.932480000003</v>
      </c>
      <c r="R49" s="42"/>
      <c r="S49" s="42"/>
      <c r="T49" s="42"/>
    </row>
    <row r="50" spans="1:20" s="20" customFormat="1" ht="12.95" customHeight="1" x14ac:dyDescent="0.2">
      <c r="A50" s="53" t="s">
        <v>110</v>
      </c>
      <c r="B50" s="54" t="s">
        <v>39</v>
      </c>
      <c r="C50" s="55">
        <v>57470.43288</v>
      </c>
      <c r="D50" s="55">
        <v>2.0000000000000001E-4</v>
      </c>
      <c r="E50" s="20">
        <f>+(C50-C$7)/C$8</f>
        <v>9370.534953817345</v>
      </c>
      <c r="F50" s="20">
        <f>ROUND(2*E50,0)/2</f>
        <v>9370.5</v>
      </c>
      <c r="G50" s="20">
        <f>+C50-(C$7+F50*C$8)</f>
        <v>1.2245999998413026E-2</v>
      </c>
      <c r="K50" s="20">
        <f>+G50</f>
        <v>1.2245999998413026E-2</v>
      </c>
      <c r="O50" s="20">
        <f ca="1">+C$11+C$12*$F50</f>
        <v>1.5060943587237127E-2</v>
      </c>
      <c r="Q50" s="42">
        <f>+C50-15018.5</f>
        <v>42451.93288</v>
      </c>
    </row>
    <row r="51" spans="1:20" s="20" customFormat="1" ht="12.95" customHeight="1" x14ac:dyDescent="0.2">
      <c r="A51" s="53" t="s">
        <v>110</v>
      </c>
      <c r="B51" s="54" t="s">
        <v>39</v>
      </c>
      <c r="C51" s="55">
        <v>57470.432889999996</v>
      </c>
      <c r="D51" s="55">
        <v>2.9999999999999997E-4</v>
      </c>
      <c r="E51" s="20">
        <f>+(C51-C$7)/C$8</f>
        <v>9370.5349823603829</v>
      </c>
      <c r="F51" s="20">
        <f>ROUND(2*E51,0)/2</f>
        <v>9370.5</v>
      </c>
      <c r="G51" s="20">
        <f>+C51-(C$7+F51*C$8)</f>
        <v>1.2255999994522426E-2</v>
      </c>
      <c r="K51" s="20">
        <f>+G51</f>
        <v>1.2255999994522426E-2</v>
      </c>
      <c r="O51" s="20">
        <f ca="1">+C$11+C$12*$F51</f>
        <v>1.5060943587237127E-2</v>
      </c>
      <c r="Q51" s="42">
        <f>+C51-15018.5</f>
        <v>42451.932889999996</v>
      </c>
    </row>
    <row r="52" spans="1:20" s="20" customFormat="1" ht="12.95" customHeight="1" x14ac:dyDescent="0.2">
      <c r="A52" s="53" t="s">
        <v>110</v>
      </c>
      <c r="B52" s="54" t="s">
        <v>32</v>
      </c>
      <c r="C52" s="55">
        <v>57470.608899999999</v>
      </c>
      <c r="D52" s="55">
        <v>5.0000000000000001E-4</v>
      </c>
      <c r="E52" s="20">
        <f>+(C52-C$7)/C$8</f>
        <v>9371.0373685592567</v>
      </c>
      <c r="F52" s="20">
        <f>ROUND(2*E52,0)/2</f>
        <v>9371</v>
      </c>
      <c r="G52" s="20">
        <f>+C52-(C$7+F52*C$8)</f>
        <v>1.3092000001051929E-2</v>
      </c>
      <c r="K52" s="20">
        <f>+G52</f>
        <v>1.3092000001051929E-2</v>
      </c>
      <c r="O52" s="20">
        <f ca="1">+C$11+C$12*$F52</f>
        <v>1.5061257035960809E-2</v>
      </c>
      <c r="Q52" s="42">
        <f>+C52-15018.5</f>
        <v>42452.108899999999</v>
      </c>
    </row>
    <row r="53" spans="1:20" s="20" customFormat="1" ht="12.95" customHeight="1" x14ac:dyDescent="0.2">
      <c r="A53" s="53" t="s">
        <v>110</v>
      </c>
      <c r="B53" s="54" t="s">
        <v>32</v>
      </c>
      <c r="C53" s="55">
        <v>57470.609219999998</v>
      </c>
      <c r="D53" s="55">
        <v>6.9999999999999999E-4</v>
      </c>
      <c r="E53" s="20">
        <f>+(C53-C$7)/C$8</f>
        <v>9371.0382819368097</v>
      </c>
      <c r="F53" s="20">
        <f>ROUND(2*E53,0)/2</f>
        <v>9371</v>
      </c>
      <c r="G53" s="20">
        <f>+C53-(C$7+F53*C$8)</f>
        <v>1.3412000000244007E-2</v>
      </c>
      <c r="K53" s="20">
        <f>+G53</f>
        <v>1.3412000000244007E-2</v>
      </c>
      <c r="O53" s="20">
        <f ca="1">+C$11+C$12*$F53</f>
        <v>1.5061257035960809E-2</v>
      </c>
      <c r="Q53" s="42">
        <f>+C53-15018.5</f>
        <v>42452.109219999998</v>
      </c>
    </row>
    <row r="54" spans="1:20" s="20" customFormat="1" ht="12.95" customHeight="1" x14ac:dyDescent="0.2">
      <c r="A54" s="53" t="s">
        <v>110</v>
      </c>
      <c r="B54" s="54" t="s">
        <v>32</v>
      </c>
      <c r="C54" s="55">
        <v>57470.60944</v>
      </c>
      <c r="D54" s="55">
        <v>4.0000000000000002E-4</v>
      </c>
      <c r="E54" s="20">
        <f>+(C54-C$7)/C$8</f>
        <v>9371.0389098838859</v>
      </c>
      <c r="F54" s="20">
        <f>ROUND(2*E54,0)/2</f>
        <v>9371</v>
      </c>
      <c r="G54" s="20">
        <f>+C54-(C$7+F54*C$8)</f>
        <v>1.3632000001962297E-2</v>
      </c>
      <c r="K54" s="20">
        <f>+G54</f>
        <v>1.3632000001962297E-2</v>
      </c>
      <c r="O54" s="20">
        <f ca="1">+C$11+C$12*$F54</f>
        <v>1.5061257035960809E-2</v>
      </c>
      <c r="Q54" s="42">
        <f>+C54-15018.5</f>
        <v>42452.10944</v>
      </c>
    </row>
    <row r="55" spans="1:20" s="20" customFormat="1" ht="12.95" customHeight="1" x14ac:dyDescent="0.2">
      <c r="A55" s="53" t="s">
        <v>110</v>
      </c>
      <c r="B55" s="54" t="s">
        <v>39</v>
      </c>
      <c r="C55" s="55">
        <v>57500.564310000002</v>
      </c>
      <c r="D55" s="55">
        <v>1E-4</v>
      </c>
      <c r="E55" s="20">
        <f>+(C55-C$7)/C$8</f>
        <v>9456.539240983253</v>
      </c>
      <c r="F55" s="20">
        <f>ROUND(2*E55,0)/2</f>
        <v>9456.5</v>
      </c>
      <c r="G55" s="20">
        <f>+C55-(C$7+F55*C$8)</f>
        <v>1.3747999997576699E-2</v>
      </c>
      <c r="K55" s="20">
        <f>+G55</f>
        <v>1.3747999997576699E-2</v>
      </c>
      <c r="O55" s="20">
        <f ca="1">+C$11+C$12*$F55</f>
        <v>1.5114856767710631E-2</v>
      </c>
      <c r="Q55" s="42">
        <f>+C55-15018.5</f>
        <v>42482.064310000002</v>
      </c>
    </row>
    <row r="56" spans="1:20" s="20" customFormat="1" ht="12.95" customHeight="1" x14ac:dyDescent="0.2">
      <c r="A56" s="56" t="s">
        <v>111</v>
      </c>
      <c r="B56" s="57" t="s">
        <v>32</v>
      </c>
      <c r="C56" s="58">
        <v>57884.371590000112</v>
      </c>
      <c r="D56" s="58">
        <v>2.0000000000000001E-4</v>
      </c>
      <c r="E56" s="20">
        <f>+(C56-C$7)/C$8</f>
        <v>10552.042226586453</v>
      </c>
      <c r="F56" s="20">
        <f>ROUND(2*E56,0)/2</f>
        <v>10552</v>
      </c>
      <c r="G56" s="20">
        <f>+C56-(C$7+F56*C$8)</f>
        <v>1.4794000111578498E-2</v>
      </c>
      <c r="K56" s="20">
        <f>+G56</f>
        <v>1.4794000111578498E-2</v>
      </c>
      <c r="O56" s="20">
        <f ca="1">+C$11+C$12*$F56</f>
        <v>1.5801622921300464E-2</v>
      </c>
      <c r="Q56" s="42">
        <f>+C56-15018.5</f>
        <v>42865.871590000112</v>
      </c>
    </row>
    <row r="57" spans="1:20" s="20" customFormat="1" ht="12.95" customHeight="1" x14ac:dyDescent="0.2">
      <c r="A57" s="56" t="s">
        <v>111</v>
      </c>
      <c r="B57" s="57" t="s">
        <v>32</v>
      </c>
      <c r="C57" s="58">
        <v>57884.37191999983</v>
      </c>
      <c r="D57" s="58">
        <v>2.0000000000000001E-4</v>
      </c>
      <c r="E57" s="20">
        <f>+(C57-C$7)/C$8</f>
        <v>10552.043168506256</v>
      </c>
      <c r="F57" s="20">
        <f>ROUND(2*E57,0)/2</f>
        <v>10552</v>
      </c>
      <c r="G57" s="20">
        <f>+C57-(C$7+F57*C$8)</f>
        <v>1.5123999830393586E-2</v>
      </c>
      <c r="K57" s="20">
        <f>+G57</f>
        <v>1.5123999830393586E-2</v>
      </c>
      <c r="O57" s="20">
        <f ca="1">+C$11+C$12*$F57</f>
        <v>1.5801622921300464E-2</v>
      </c>
      <c r="Q57" s="42">
        <f>+C57-15018.5</f>
        <v>42865.87191999983</v>
      </c>
    </row>
    <row r="58" spans="1:20" s="20" customFormat="1" ht="12.95" customHeight="1" x14ac:dyDescent="0.2">
      <c r="A58" s="56" t="s">
        <v>111</v>
      </c>
      <c r="B58" s="57" t="s">
        <v>32</v>
      </c>
      <c r="C58" s="58">
        <v>57884.372030000202</v>
      </c>
      <c r="D58" s="58">
        <v>6.9999999999999999E-4</v>
      </c>
      <c r="E58" s="20">
        <f>+(C58-C$7)/C$8</f>
        <v>10552.043482480853</v>
      </c>
      <c r="F58" s="20">
        <f>ROUND(2*E58,0)/2</f>
        <v>10552</v>
      </c>
      <c r="G58" s="20">
        <f>+C58-(C$7+F58*C$8)</f>
        <v>1.523400020232657E-2</v>
      </c>
      <c r="K58" s="20">
        <f>+G58</f>
        <v>1.523400020232657E-2</v>
      </c>
      <c r="O58" s="20">
        <f ca="1">+C$11+C$12*$F58</f>
        <v>1.5801622921300464E-2</v>
      </c>
      <c r="Q58" s="42">
        <f>+C58-15018.5</f>
        <v>42865.872030000202</v>
      </c>
    </row>
    <row r="59" spans="1:20" s="20" customFormat="1" ht="12.95" customHeight="1" x14ac:dyDescent="0.2">
      <c r="A59" s="56" t="s">
        <v>111</v>
      </c>
      <c r="B59" s="57" t="s">
        <v>32</v>
      </c>
      <c r="C59" s="58">
        <v>57884.372229999863</v>
      </c>
      <c r="D59" s="58">
        <v>2.9999999999999997E-4</v>
      </c>
      <c r="E59" s="20">
        <f>+(C59-C$7)/C$8</f>
        <v>10552.044053340855</v>
      </c>
      <c r="F59" s="20">
        <f>ROUND(2*E59,0)/2</f>
        <v>10552</v>
      </c>
      <c r="G59" s="20">
        <f>+C59-(C$7+F59*C$8)</f>
        <v>1.5433999862580094E-2</v>
      </c>
      <c r="K59" s="20">
        <f>+G59</f>
        <v>1.5433999862580094E-2</v>
      </c>
      <c r="O59" s="20">
        <f ca="1">+C$11+C$12*$F59</f>
        <v>1.5801622921300464E-2</v>
      </c>
      <c r="Q59" s="42">
        <f>+C59-15018.5</f>
        <v>42865.872229999863</v>
      </c>
    </row>
    <row r="60" spans="1:20" s="20" customFormat="1" ht="12.95" customHeight="1" x14ac:dyDescent="0.2">
      <c r="A60" s="56" t="s">
        <v>111</v>
      </c>
      <c r="B60" s="57" t="s">
        <v>32</v>
      </c>
      <c r="C60" s="58">
        <v>57989.49179999996</v>
      </c>
      <c r="D60" s="58">
        <v>1E-4</v>
      </c>
      <c r="E60" s="20">
        <f>+(C60-C$7)/C$8</f>
        <v>10852.087353145898</v>
      </c>
      <c r="F60" s="20">
        <f>ROUND(2*E60,0)/2</f>
        <v>10852</v>
      </c>
      <c r="G60" s="20">
        <f>+C60-(C$7+F60*C$8)</f>
        <v>3.0603999955928884E-2</v>
      </c>
      <c r="K60" s="20">
        <f>+G60</f>
        <v>3.0603999955928884E-2</v>
      </c>
      <c r="O60" s="20">
        <f ca="1">+C$11+C$12*$F60</f>
        <v>1.5989692155510368E-2</v>
      </c>
      <c r="Q60" s="42">
        <f>+C60-15018.5</f>
        <v>42970.99179999996</v>
      </c>
    </row>
    <row r="61" spans="1:20" s="20" customFormat="1" ht="12.95" customHeight="1" x14ac:dyDescent="0.2">
      <c r="C61" s="59"/>
      <c r="D61" s="59"/>
    </row>
    <row r="62" spans="1:20" s="20" customFormat="1" ht="12.95" customHeight="1" x14ac:dyDescent="0.2">
      <c r="C62" s="59"/>
      <c r="D62" s="59"/>
    </row>
    <row r="63" spans="1:20" s="20" customFormat="1" ht="12.95" customHeight="1" x14ac:dyDescent="0.2">
      <c r="C63" s="59"/>
      <c r="D63" s="59"/>
    </row>
    <row r="64" spans="1:20" s="20" customFormat="1" ht="12.95" customHeight="1" x14ac:dyDescent="0.2">
      <c r="C64" s="59"/>
      <c r="D64" s="59"/>
    </row>
    <row r="65" spans="3:4" s="20" customFormat="1" ht="12.95" customHeight="1" x14ac:dyDescent="0.2">
      <c r="C65" s="59"/>
      <c r="D65" s="59"/>
    </row>
    <row r="66" spans="3:4" s="20" customFormat="1" ht="12.95" customHeight="1" x14ac:dyDescent="0.2">
      <c r="C66" s="59"/>
      <c r="D66" s="59"/>
    </row>
    <row r="67" spans="3:4" s="20" customFormat="1" ht="12.95" customHeight="1" x14ac:dyDescent="0.2">
      <c r="C67" s="59"/>
      <c r="D67" s="59"/>
    </row>
    <row r="68" spans="3:4" s="20" customFormat="1" ht="12.95" customHeight="1" x14ac:dyDescent="0.2">
      <c r="C68" s="59"/>
      <c r="D68" s="59"/>
    </row>
    <row r="69" spans="3:4" s="20" customFormat="1" ht="12.95" customHeight="1" x14ac:dyDescent="0.2">
      <c r="C69" s="59"/>
      <c r="D69" s="59"/>
    </row>
    <row r="70" spans="3:4" s="20" customFormat="1" ht="12.95" customHeight="1" x14ac:dyDescent="0.2">
      <c r="C70" s="59"/>
      <c r="D70" s="59"/>
    </row>
    <row r="71" spans="3:4" s="20" customFormat="1" ht="12.95" customHeight="1" x14ac:dyDescent="0.2">
      <c r="C71" s="59"/>
      <c r="D71" s="59"/>
    </row>
    <row r="72" spans="3:4" s="20" customFormat="1" ht="12.95" customHeight="1" x14ac:dyDescent="0.2">
      <c r="C72" s="59"/>
      <c r="D72" s="59"/>
    </row>
    <row r="73" spans="3:4" s="20" customFormat="1" ht="12.95" customHeight="1" x14ac:dyDescent="0.2">
      <c r="C73" s="59"/>
      <c r="D73" s="59"/>
    </row>
    <row r="74" spans="3:4" s="20" customFormat="1" ht="12.95" customHeight="1" x14ac:dyDescent="0.2">
      <c r="C74" s="59"/>
      <c r="D74" s="59"/>
    </row>
    <row r="75" spans="3:4" s="20" customFormat="1" ht="12.95" customHeight="1" x14ac:dyDescent="0.2">
      <c r="C75" s="59"/>
      <c r="D75" s="59"/>
    </row>
    <row r="76" spans="3:4" s="20" customFormat="1" ht="12.95" customHeight="1" x14ac:dyDescent="0.2">
      <c r="C76" s="59"/>
      <c r="D76" s="59"/>
    </row>
    <row r="77" spans="3:4" s="20" customFormat="1" ht="12.95" customHeight="1" x14ac:dyDescent="0.2">
      <c r="C77" s="59"/>
      <c r="D77" s="59"/>
    </row>
    <row r="78" spans="3:4" s="20" customFormat="1" ht="12.95" customHeight="1" x14ac:dyDescent="0.2">
      <c r="C78" s="59"/>
      <c r="D78" s="59"/>
    </row>
    <row r="79" spans="3:4" s="20" customFormat="1" ht="12.95" customHeight="1" x14ac:dyDescent="0.2">
      <c r="C79" s="59"/>
      <c r="D79" s="59"/>
    </row>
    <row r="80" spans="3:4" s="20" customFormat="1" ht="12.95" customHeight="1" x14ac:dyDescent="0.2">
      <c r="C80" s="59"/>
      <c r="D80" s="59"/>
    </row>
    <row r="81" spans="3:4" s="20" customFormat="1" ht="12.95" customHeight="1" x14ac:dyDescent="0.2">
      <c r="C81" s="59"/>
      <c r="D81" s="59"/>
    </row>
    <row r="82" spans="3:4" s="20" customFormat="1" ht="12.95" customHeight="1" x14ac:dyDescent="0.2">
      <c r="C82" s="59"/>
      <c r="D82" s="59"/>
    </row>
    <row r="83" spans="3:4" s="20" customFormat="1" ht="12.95" customHeight="1" x14ac:dyDescent="0.2">
      <c r="C83" s="59"/>
      <c r="D83" s="59"/>
    </row>
    <row r="84" spans="3:4" s="20" customFormat="1" ht="12.95" customHeight="1" x14ac:dyDescent="0.2">
      <c r="C84" s="59"/>
      <c r="D84" s="59"/>
    </row>
    <row r="85" spans="3:4" s="20" customFormat="1" ht="12.95" customHeight="1" x14ac:dyDescent="0.2">
      <c r="C85" s="59"/>
      <c r="D85" s="59"/>
    </row>
    <row r="86" spans="3:4" s="20" customFormat="1" ht="12.95" customHeight="1" x14ac:dyDescent="0.2">
      <c r="C86" s="59"/>
      <c r="D86" s="59"/>
    </row>
    <row r="87" spans="3:4" s="20" customFormat="1" ht="12.95" customHeight="1" x14ac:dyDescent="0.2">
      <c r="C87" s="59"/>
      <c r="D87" s="59"/>
    </row>
    <row r="88" spans="3:4" s="20" customFormat="1" ht="12.95" customHeight="1" x14ac:dyDescent="0.2">
      <c r="C88" s="59"/>
      <c r="D88" s="59"/>
    </row>
    <row r="89" spans="3:4" s="20" customFormat="1" ht="12.95" customHeight="1" x14ac:dyDescent="0.2">
      <c r="C89" s="59"/>
      <c r="D89" s="59"/>
    </row>
    <row r="90" spans="3:4" s="20" customFormat="1" ht="12.95" customHeight="1" x14ac:dyDescent="0.2">
      <c r="C90" s="59"/>
      <c r="D90" s="59"/>
    </row>
    <row r="91" spans="3:4" s="20" customFormat="1" ht="12.95" customHeight="1" x14ac:dyDescent="0.2">
      <c r="C91" s="59"/>
      <c r="D91" s="59"/>
    </row>
    <row r="92" spans="3:4" s="20" customFormat="1" ht="12.95" customHeight="1" x14ac:dyDescent="0.2">
      <c r="C92" s="59"/>
      <c r="D92" s="59"/>
    </row>
    <row r="93" spans="3:4" s="20" customFormat="1" ht="12.95" customHeight="1" x14ac:dyDescent="0.2">
      <c r="C93" s="59"/>
      <c r="D93" s="59"/>
    </row>
    <row r="94" spans="3:4" s="20" customFormat="1" ht="12.95" customHeight="1" x14ac:dyDescent="0.2">
      <c r="C94" s="59"/>
      <c r="D94" s="59"/>
    </row>
    <row r="95" spans="3:4" s="20" customFormat="1" ht="12.95" customHeight="1" x14ac:dyDescent="0.2">
      <c r="C95" s="59"/>
      <c r="D95" s="59"/>
    </row>
    <row r="96" spans="3:4" s="20" customFormat="1" ht="12.95" customHeight="1" x14ac:dyDescent="0.2">
      <c r="C96" s="59"/>
      <c r="D96" s="59"/>
    </row>
    <row r="97" spans="3:4" s="20" customFormat="1" ht="12.95" customHeight="1" x14ac:dyDescent="0.2">
      <c r="C97" s="59"/>
      <c r="D97" s="59"/>
    </row>
    <row r="98" spans="3:4" s="20" customFormat="1" ht="12.95" customHeight="1" x14ac:dyDescent="0.2">
      <c r="C98" s="59"/>
      <c r="D98" s="59"/>
    </row>
    <row r="99" spans="3:4" s="20" customFormat="1" ht="12.95" customHeight="1" x14ac:dyDescent="0.2">
      <c r="C99" s="59"/>
      <c r="D99" s="59"/>
    </row>
    <row r="100" spans="3:4" s="20" customFormat="1" ht="12.95" customHeight="1" x14ac:dyDescent="0.2">
      <c r="C100" s="59"/>
      <c r="D100" s="59"/>
    </row>
    <row r="101" spans="3:4" s="20" customFormat="1" ht="12.95" customHeight="1" x14ac:dyDescent="0.2">
      <c r="C101" s="59"/>
      <c r="D101" s="59"/>
    </row>
    <row r="102" spans="3:4" s="20" customFormat="1" ht="12.95" customHeight="1" x14ac:dyDescent="0.2">
      <c r="C102" s="59"/>
      <c r="D102" s="59"/>
    </row>
    <row r="103" spans="3:4" s="20" customFormat="1" ht="12.95" customHeight="1" x14ac:dyDescent="0.2">
      <c r="C103" s="59"/>
      <c r="D103" s="59"/>
    </row>
    <row r="104" spans="3:4" s="20" customFormat="1" ht="12.95" customHeight="1" x14ac:dyDescent="0.2">
      <c r="C104" s="59"/>
      <c r="D104" s="59"/>
    </row>
    <row r="105" spans="3:4" s="20" customFormat="1" ht="12.95" customHeight="1" x14ac:dyDescent="0.2">
      <c r="C105" s="59"/>
      <c r="D105" s="59"/>
    </row>
    <row r="106" spans="3:4" s="20" customFormat="1" ht="12.95" customHeight="1" x14ac:dyDescent="0.2">
      <c r="C106" s="59"/>
      <c r="D106" s="59"/>
    </row>
    <row r="107" spans="3:4" s="20" customFormat="1" ht="12.95" customHeight="1" x14ac:dyDescent="0.2">
      <c r="C107" s="59"/>
      <c r="D107" s="59"/>
    </row>
    <row r="108" spans="3:4" s="20" customFormat="1" ht="12.95" customHeight="1" x14ac:dyDescent="0.2">
      <c r="C108" s="59"/>
      <c r="D108" s="59"/>
    </row>
    <row r="109" spans="3:4" s="20" customFormat="1" ht="12.95" customHeight="1" x14ac:dyDescent="0.2">
      <c r="C109" s="59"/>
      <c r="D109" s="59"/>
    </row>
    <row r="110" spans="3:4" s="20" customFormat="1" ht="12.95" customHeight="1" x14ac:dyDescent="0.2">
      <c r="C110" s="59"/>
      <c r="D110" s="59"/>
    </row>
    <row r="111" spans="3:4" s="20" customFormat="1" ht="12.95" customHeight="1" x14ac:dyDescent="0.2">
      <c r="C111" s="59"/>
      <c r="D111" s="59"/>
    </row>
    <row r="112" spans="3:4" s="20" customFormat="1" ht="12.95" customHeight="1" x14ac:dyDescent="0.2">
      <c r="C112" s="59"/>
      <c r="D112" s="59"/>
    </row>
    <row r="113" spans="3:4" s="20" customFormat="1" ht="12.95" customHeight="1" x14ac:dyDescent="0.2">
      <c r="C113" s="59"/>
      <c r="D113" s="59"/>
    </row>
    <row r="114" spans="3:4" s="20" customFormat="1" ht="12.95" customHeight="1" x14ac:dyDescent="0.2">
      <c r="C114" s="59"/>
      <c r="D114" s="59"/>
    </row>
    <row r="115" spans="3:4" s="20" customFormat="1" ht="12.95" customHeight="1" x14ac:dyDescent="0.2">
      <c r="C115" s="59"/>
      <c r="D115" s="59"/>
    </row>
    <row r="116" spans="3:4" s="20" customFormat="1" ht="12.95" customHeight="1" x14ac:dyDescent="0.2">
      <c r="C116" s="59"/>
      <c r="D116" s="59"/>
    </row>
    <row r="117" spans="3:4" s="20" customFormat="1" ht="12.95" customHeight="1" x14ac:dyDescent="0.2">
      <c r="C117" s="59"/>
      <c r="D117" s="59"/>
    </row>
    <row r="118" spans="3:4" s="20" customFormat="1" ht="12.95" customHeight="1" x14ac:dyDescent="0.2">
      <c r="C118" s="59"/>
      <c r="D118" s="59"/>
    </row>
    <row r="119" spans="3:4" s="20" customFormat="1" ht="12.95" customHeight="1" x14ac:dyDescent="0.2">
      <c r="C119" s="59"/>
      <c r="D119" s="59"/>
    </row>
    <row r="120" spans="3:4" s="20" customFormat="1" ht="12.95" customHeight="1" x14ac:dyDescent="0.2">
      <c r="C120" s="59"/>
      <c r="D120" s="59"/>
    </row>
    <row r="121" spans="3:4" s="20" customFormat="1" ht="12.95" customHeight="1" x14ac:dyDescent="0.2">
      <c r="C121" s="59"/>
      <c r="D121" s="59"/>
    </row>
    <row r="122" spans="3:4" s="20" customFormat="1" ht="12.95" customHeight="1" x14ac:dyDescent="0.2">
      <c r="C122" s="59"/>
      <c r="D122" s="59"/>
    </row>
    <row r="123" spans="3:4" s="20" customFormat="1" ht="12.95" customHeight="1" x14ac:dyDescent="0.2">
      <c r="C123" s="59"/>
      <c r="D123" s="59"/>
    </row>
    <row r="124" spans="3:4" s="20" customFormat="1" ht="12.95" customHeight="1" x14ac:dyDescent="0.2">
      <c r="C124" s="59"/>
      <c r="D124" s="59"/>
    </row>
    <row r="125" spans="3:4" s="20" customFormat="1" ht="12.95" customHeight="1" x14ac:dyDescent="0.2">
      <c r="C125" s="59"/>
      <c r="D125" s="59"/>
    </row>
    <row r="126" spans="3:4" s="20" customFormat="1" ht="12.95" customHeight="1" x14ac:dyDescent="0.2">
      <c r="C126" s="59"/>
      <c r="D126" s="59"/>
    </row>
    <row r="127" spans="3:4" s="20" customFormat="1" ht="12.95" customHeight="1" x14ac:dyDescent="0.2">
      <c r="C127" s="59"/>
      <c r="D127" s="59"/>
    </row>
    <row r="128" spans="3:4" s="20" customFormat="1" ht="12.95" customHeight="1" x14ac:dyDescent="0.2">
      <c r="C128" s="59"/>
      <c r="D128" s="59"/>
    </row>
    <row r="129" spans="3:4" s="20" customFormat="1" ht="12.95" customHeight="1" x14ac:dyDescent="0.2">
      <c r="C129" s="59"/>
      <c r="D129" s="59"/>
    </row>
    <row r="130" spans="3:4" s="20" customFormat="1" ht="12.95" customHeight="1" x14ac:dyDescent="0.2">
      <c r="C130" s="59"/>
      <c r="D130" s="59"/>
    </row>
    <row r="131" spans="3:4" s="20" customFormat="1" ht="12.95" customHeight="1" x14ac:dyDescent="0.2">
      <c r="C131" s="59"/>
      <c r="D131" s="59"/>
    </row>
    <row r="132" spans="3:4" s="20" customFormat="1" ht="12.95" customHeight="1" x14ac:dyDescent="0.2">
      <c r="C132" s="59"/>
      <c r="D132" s="59"/>
    </row>
    <row r="133" spans="3:4" s="20" customFormat="1" ht="12.95" customHeight="1" x14ac:dyDescent="0.2">
      <c r="C133" s="59"/>
      <c r="D133" s="59"/>
    </row>
    <row r="134" spans="3:4" s="20" customFormat="1" ht="12.95" customHeight="1" x14ac:dyDescent="0.2">
      <c r="C134" s="59"/>
      <c r="D134" s="59"/>
    </row>
    <row r="135" spans="3:4" s="20" customFormat="1" ht="12.95" customHeight="1" x14ac:dyDescent="0.2">
      <c r="C135" s="59"/>
      <c r="D135" s="59"/>
    </row>
    <row r="136" spans="3:4" s="20" customFormat="1" ht="12.95" customHeight="1" x14ac:dyDescent="0.2">
      <c r="C136" s="59"/>
      <c r="D136" s="59"/>
    </row>
    <row r="137" spans="3:4" s="20" customFormat="1" ht="12.95" customHeight="1" x14ac:dyDescent="0.2">
      <c r="C137" s="59"/>
      <c r="D137" s="59"/>
    </row>
    <row r="138" spans="3:4" s="20" customFormat="1" ht="12.95" customHeight="1" x14ac:dyDescent="0.2">
      <c r="C138" s="59"/>
      <c r="D138" s="59"/>
    </row>
    <row r="139" spans="3:4" s="20" customFormat="1" ht="12.95" customHeight="1" x14ac:dyDescent="0.2">
      <c r="C139" s="59"/>
      <c r="D139" s="59"/>
    </row>
    <row r="140" spans="3:4" s="20" customFormat="1" ht="12.95" customHeight="1" x14ac:dyDescent="0.2">
      <c r="C140" s="59"/>
      <c r="D140" s="59"/>
    </row>
    <row r="141" spans="3:4" s="20" customFormat="1" ht="12.95" customHeight="1" x14ac:dyDescent="0.2">
      <c r="C141" s="59"/>
      <c r="D141" s="59"/>
    </row>
    <row r="142" spans="3:4" s="20" customFormat="1" ht="12.95" customHeight="1" x14ac:dyDescent="0.2">
      <c r="C142" s="59"/>
      <c r="D142" s="59"/>
    </row>
    <row r="143" spans="3:4" s="20" customFormat="1" ht="12.95" customHeight="1" x14ac:dyDescent="0.2">
      <c r="C143" s="59"/>
      <c r="D143" s="59"/>
    </row>
    <row r="144" spans="3:4" s="20" customFormat="1" ht="12.95" customHeight="1" x14ac:dyDescent="0.2">
      <c r="C144" s="59"/>
      <c r="D144" s="59"/>
    </row>
    <row r="145" spans="3:4" s="20" customFormat="1" ht="12.95" customHeight="1" x14ac:dyDescent="0.2">
      <c r="C145" s="59"/>
      <c r="D145" s="59"/>
    </row>
    <row r="146" spans="3:4" s="20" customFormat="1" ht="12.95" customHeight="1" x14ac:dyDescent="0.2">
      <c r="C146" s="59"/>
      <c r="D146" s="59"/>
    </row>
    <row r="147" spans="3:4" s="20" customFormat="1" ht="12.95" customHeight="1" x14ac:dyDescent="0.2">
      <c r="C147" s="59"/>
      <c r="D147" s="59"/>
    </row>
    <row r="148" spans="3:4" s="20" customFormat="1" ht="12.95" customHeight="1" x14ac:dyDescent="0.2">
      <c r="C148" s="59"/>
      <c r="D148" s="59"/>
    </row>
    <row r="149" spans="3:4" s="20" customFormat="1" ht="12.95" customHeight="1" x14ac:dyDescent="0.2">
      <c r="C149" s="59"/>
      <c r="D149" s="59"/>
    </row>
    <row r="150" spans="3:4" s="20" customFormat="1" ht="12.95" customHeight="1" x14ac:dyDescent="0.2">
      <c r="C150" s="59"/>
      <c r="D150" s="59"/>
    </row>
    <row r="151" spans="3:4" s="20" customFormat="1" ht="12.95" customHeight="1" x14ac:dyDescent="0.2">
      <c r="C151" s="59"/>
      <c r="D151" s="59"/>
    </row>
    <row r="152" spans="3:4" s="20" customFormat="1" ht="12.95" customHeight="1" x14ac:dyDescent="0.2">
      <c r="C152" s="59"/>
      <c r="D152" s="59"/>
    </row>
    <row r="153" spans="3:4" s="20" customFormat="1" ht="12.95" customHeight="1" x14ac:dyDescent="0.2">
      <c r="C153" s="59"/>
      <c r="D153" s="59"/>
    </row>
    <row r="154" spans="3:4" s="20" customFormat="1" ht="12.95" customHeight="1" x14ac:dyDescent="0.2">
      <c r="C154" s="59"/>
      <c r="D154" s="59"/>
    </row>
    <row r="155" spans="3:4" s="20" customFormat="1" ht="12.95" customHeight="1" x14ac:dyDescent="0.2">
      <c r="C155" s="59"/>
      <c r="D155" s="59"/>
    </row>
    <row r="156" spans="3:4" s="20" customFormat="1" ht="12.95" customHeight="1" x14ac:dyDescent="0.2">
      <c r="C156" s="59"/>
      <c r="D156" s="59"/>
    </row>
    <row r="157" spans="3:4" s="20" customFormat="1" ht="12.95" customHeight="1" x14ac:dyDescent="0.2">
      <c r="C157" s="59"/>
      <c r="D157" s="59"/>
    </row>
    <row r="158" spans="3:4" s="20" customFormat="1" ht="12.95" customHeight="1" x14ac:dyDescent="0.2">
      <c r="C158" s="59"/>
      <c r="D158" s="59"/>
    </row>
    <row r="159" spans="3:4" s="20" customFormat="1" ht="12.95" customHeight="1" x14ac:dyDescent="0.2">
      <c r="C159" s="59"/>
      <c r="D159" s="59"/>
    </row>
    <row r="160" spans="3:4" s="20" customFormat="1" ht="12.95" customHeight="1" x14ac:dyDescent="0.2">
      <c r="C160" s="59"/>
      <c r="D160" s="59"/>
    </row>
    <row r="161" spans="3:4" s="20" customFormat="1" ht="12.95" customHeight="1" x14ac:dyDescent="0.2">
      <c r="C161" s="59"/>
      <c r="D161" s="59"/>
    </row>
    <row r="162" spans="3:4" s="20" customFormat="1" ht="12.95" customHeight="1" x14ac:dyDescent="0.2">
      <c r="C162" s="59"/>
      <c r="D162" s="59"/>
    </row>
    <row r="163" spans="3:4" s="20" customFormat="1" ht="12.95" customHeight="1" x14ac:dyDescent="0.2">
      <c r="C163" s="59"/>
      <c r="D163" s="59"/>
    </row>
    <row r="164" spans="3:4" s="20" customFormat="1" ht="12.95" customHeight="1" x14ac:dyDescent="0.2">
      <c r="C164" s="59"/>
      <c r="D164" s="59"/>
    </row>
    <row r="165" spans="3:4" s="20" customFormat="1" ht="12.95" customHeight="1" x14ac:dyDescent="0.2">
      <c r="C165" s="59"/>
      <c r="D165" s="59"/>
    </row>
    <row r="166" spans="3:4" s="20" customFormat="1" ht="12.95" customHeight="1" x14ac:dyDescent="0.2">
      <c r="C166" s="59"/>
      <c r="D166" s="59"/>
    </row>
    <row r="167" spans="3:4" s="20" customFormat="1" ht="12.95" customHeight="1" x14ac:dyDescent="0.2">
      <c r="C167" s="59"/>
      <c r="D167" s="59"/>
    </row>
    <row r="168" spans="3:4" s="20" customFormat="1" ht="12.95" customHeight="1" x14ac:dyDescent="0.2">
      <c r="C168" s="59"/>
      <c r="D168" s="59"/>
    </row>
    <row r="169" spans="3:4" s="20" customFormat="1" ht="12.95" customHeight="1" x14ac:dyDescent="0.2">
      <c r="C169" s="59"/>
      <c r="D169" s="59"/>
    </row>
    <row r="170" spans="3:4" s="20" customFormat="1" ht="12.95" customHeight="1" x14ac:dyDescent="0.2">
      <c r="C170" s="59"/>
      <c r="D170" s="59"/>
    </row>
    <row r="171" spans="3:4" s="20" customFormat="1" ht="12.95" customHeight="1" x14ac:dyDescent="0.2">
      <c r="C171" s="59"/>
      <c r="D171" s="59"/>
    </row>
    <row r="172" spans="3:4" s="20" customFormat="1" ht="12.95" customHeight="1" x14ac:dyDescent="0.2">
      <c r="C172" s="59"/>
      <c r="D172" s="59"/>
    </row>
    <row r="173" spans="3:4" s="20" customFormat="1" ht="12.95" customHeight="1" x14ac:dyDescent="0.2">
      <c r="C173" s="59"/>
      <c r="D173" s="59"/>
    </row>
    <row r="174" spans="3:4" s="20" customFormat="1" ht="12.95" customHeight="1" x14ac:dyDescent="0.2">
      <c r="C174" s="59"/>
      <c r="D174" s="59"/>
    </row>
    <row r="175" spans="3:4" s="20" customFormat="1" ht="12.95" customHeight="1" x14ac:dyDescent="0.2">
      <c r="C175" s="59"/>
      <c r="D175" s="59"/>
    </row>
    <row r="176" spans="3:4" s="20" customFormat="1" ht="12.95" customHeight="1" x14ac:dyDescent="0.2">
      <c r="C176" s="59"/>
      <c r="D176" s="59"/>
    </row>
    <row r="177" spans="3:4" s="20" customFormat="1" ht="12.95" customHeight="1" x14ac:dyDescent="0.2">
      <c r="C177" s="59"/>
      <c r="D177" s="59"/>
    </row>
    <row r="178" spans="3:4" s="20" customFormat="1" ht="12.95" customHeight="1" x14ac:dyDescent="0.2">
      <c r="C178" s="59"/>
      <c r="D178" s="59"/>
    </row>
    <row r="179" spans="3:4" s="20" customFormat="1" ht="12.95" customHeight="1" x14ac:dyDescent="0.2">
      <c r="C179" s="59"/>
      <c r="D179" s="59"/>
    </row>
    <row r="180" spans="3:4" s="20" customFormat="1" ht="12.95" customHeight="1" x14ac:dyDescent="0.2">
      <c r="C180" s="59"/>
      <c r="D180" s="59"/>
    </row>
    <row r="181" spans="3:4" s="20" customFormat="1" ht="12.95" customHeight="1" x14ac:dyDescent="0.2">
      <c r="C181" s="59"/>
      <c r="D181" s="59"/>
    </row>
    <row r="182" spans="3:4" s="20" customFormat="1" ht="12.95" customHeight="1" x14ac:dyDescent="0.2">
      <c r="C182" s="59"/>
      <c r="D182" s="59"/>
    </row>
    <row r="183" spans="3:4" s="20" customFormat="1" ht="12.95" customHeight="1" x14ac:dyDescent="0.2">
      <c r="C183" s="59"/>
      <c r="D183" s="59"/>
    </row>
    <row r="184" spans="3:4" s="20" customFormat="1" ht="12.95" customHeight="1" x14ac:dyDescent="0.2">
      <c r="C184" s="59"/>
      <c r="D184" s="59"/>
    </row>
    <row r="185" spans="3:4" s="20" customFormat="1" ht="12.95" customHeight="1" x14ac:dyDescent="0.2">
      <c r="C185" s="59"/>
      <c r="D185" s="59"/>
    </row>
    <row r="186" spans="3:4" s="20" customFormat="1" ht="12.95" customHeight="1" x14ac:dyDescent="0.2">
      <c r="C186" s="59"/>
      <c r="D186" s="59"/>
    </row>
    <row r="187" spans="3:4" s="20" customFormat="1" ht="12.95" customHeight="1" x14ac:dyDescent="0.2">
      <c r="C187" s="59"/>
      <c r="D187" s="59"/>
    </row>
    <row r="188" spans="3:4" s="20" customFormat="1" ht="12.95" customHeight="1" x14ac:dyDescent="0.2">
      <c r="C188" s="59"/>
      <c r="D188" s="59"/>
    </row>
    <row r="189" spans="3:4" s="20" customFormat="1" ht="12.95" customHeight="1" x14ac:dyDescent="0.2">
      <c r="C189" s="59"/>
      <c r="D189" s="59"/>
    </row>
    <row r="190" spans="3:4" s="20" customFormat="1" ht="12.95" customHeight="1" x14ac:dyDescent="0.2">
      <c r="C190" s="59"/>
      <c r="D190" s="59"/>
    </row>
    <row r="191" spans="3:4" s="20" customFormat="1" ht="12.95" customHeight="1" x14ac:dyDescent="0.2">
      <c r="C191" s="59"/>
      <c r="D191" s="59"/>
    </row>
    <row r="192" spans="3:4" s="20" customFormat="1" ht="12.95" customHeight="1" x14ac:dyDescent="0.2">
      <c r="C192" s="59"/>
      <c r="D192" s="59"/>
    </row>
    <row r="193" spans="3:4" s="20" customFormat="1" ht="12.95" customHeight="1" x14ac:dyDescent="0.2">
      <c r="C193" s="59"/>
      <c r="D193" s="59"/>
    </row>
    <row r="194" spans="3:4" s="20" customFormat="1" ht="12.95" customHeight="1" x14ac:dyDescent="0.2">
      <c r="C194" s="59"/>
      <c r="D194" s="59"/>
    </row>
    <row r="195" spans="3:4" s="20" customFormat="1" ht="12.95" customHeight="1" x14ac:dyDescent="0.2">
      <c r="C195" s="59"/>
      <c r="D195" s="59"/>
    </row>
    <row r="196" spans="3:4" s="20" customFormat="1" ht="12.95" customHeight="1" x14ac:dyDescent="0.2">
      <c r="C196" s="59"/>
      <c r="D196" s="59"/>
    </row>
    <row r="197" spans="3:4" s="20" customFormat="1" ht="12.95" customHeight="1" x14ac:dyDescent="0.2">
      <c r="C197" s="59"/>
      <c r="D197" s="59"/>
    </row>
    <row r="198" spans="3:4" s="20" customFormat="1" ht="12.95" customHeight="1" x14ac:dyDescent="0.2">
      <c r="C198" s="59"/>
      <c r="D198" s="59"/>
    </row>
    <row r="199" spans="3:4" s="20" customFormat="1" ht="12.95" customHeight="1" x14ac:dyDescent="0.2">
      <c r="C199" s="59"/>
      <c r="D199" s="59"/>
    </row>
    <row r="200" spans="3:4" s="20" customFormat="1" ht="12.95" customHeight="1" x14ac:dyDescent="0.2">
      <c r="C200" s="59"/>
      <c r="D200" s="59"/>
    </row>
    <row r="201" spans="3:4" s="20" customFormat="1" ht="12.95" customHeight="1" x14ac:dyDescent="0.2">
      <c r="C201" s="59"/>
      <c r="D201" s="59"/>
    </row>
    <row r="202" spans="3:4" s="20" customFormat="1" ht="12.95" customHeight="1" x14ac:dyDescent="0.2">
      <c r="C202" s="59"/>
      <c r="D202" s="59"/>
    </row>
    <row r="203" spans="3:4" s="20" customFormat="1" ht="12.95" customHeight="1" x14ac:dyDescent="0.2">
      <c r="C203" s="59"/>
      <c r="D203" s="59"/>
    </row>
    <row r="204" spans="3:4" s="20" customFormat="1" ht="12.95" customHeight="1" x14ac:dyDescent="0.2">
      <c r="C204" s="59"/>
      <c r="D204" s="59"/>
    </row>
    <row r="205" spans="3:4" s="20" customFormat="1" ht="12.95" customHeight="1" x14ac:dyDescent="0.2">
      <c r="C205" s="59"/>
      <c r="D205" s="59"/>
    </row>
    <row r="206" spans="3:4" s="20" customFormat="1" ht="12.95" customHeight="1" x14ac:dyDescent="0.2">
      <c r="C206" s="59"/>
      <c r="D206" s="59"/>
    </row>
    <row r="207" spans="3:4" s="20" customFormat="1" ht="12.95" customHeight="1" x14ac:dyDescent="0.2">
      <c r="C207" s="59"/>
      <c r="D207" s="59"/>
    </row>
    <row r="208" spans="3:4" s="20" customFormat="1" ht="12.95" customHeight="1" x14ac:dyDescent="0.2">
      <c r="C208" s="59"/>
      <c r="D208" s="59"/>
    </row>
    <row r="209" spans="3:4" s="20" customFormat="1" ht="12.95" customHeight="1" x14ac:dyDescent="0.2">
      <c r="C209" s="59"/>
      <c r="D209" s="59"/>
    </row>
    <row r="210" spans="3:4" s="20" customFormat="1" ht="12.95" customHeight="1" x14ac:dyDescent="0.2">
      <c r="C210" s="59"/>
      <c r="D210" s="59"/>
    </row>
    <row r="211" spans="3:4" s="20" customFormat="1" ht="12.95" customHeight="1" x14ac:dyDescent="0.2">
      <c r="C211" s="59"/>
      <c r="D211" s="59"/>
    </row>
    <row r="212" spans="3:4" s="20" customFormat="1" ht="12.95" customHeight="1" x14ac:dyDescent="0.2">
      <c r="C212" s="59"/>
      <c r="D212" s="59"/>
    </row>
    <row r="213" spans="3:4" s="20" customFormat="1" ht="12.95" customHeight="1" x14ac:dyDescent="0.2">
      <c r="C213" s="59"/>
      <c r="D213" s="59"/>
    </row>
    <row r="214" spans="3:4" s="20" customFormat="1" ht="12.95" customHeight="1" x14ac:dyDescent="0.2">
      <c r="C214" s="59"/>
      <c r="D214" s="59"/>
    </row>
    <row r="215" spans="3:4" s="20" customFormat="1" ht="12.95" customHeight="1" x14ac:dyDescent="0.2">
      <c r="C215" s="59"/>
      <c r="D215" s="59"/>
    </row>
    <row r="216" spans="3:4" s="20" customFormat="1" ht="12.95" customHeight="1" x14ac:dyDescent="0.2">
      <c r="C216" s="59"/>
      <c r="D216" s="59"/>
    </row>
    <row r="217" spans="3:4" s="20" customFormat="1" ht="12.95" customHeight="1" x14ac:dyDescent="0.2">
      <c r="C217" s="59"/>
      <c r="D217" s="59"/>
    </row>
    <row r="218" spans="3:4" s="20" customFormat="1" ht="12.95" customHeight="1" x14ac:dyDescent="0.2">
      <c r="C218" s="59"/>
      <c r="D218" s="59"/>
    </row>
    <row r="219" spans="3:4" s="20" customFormat="1" ht="12.95" customHeight="1" x14ac:dyDescent="0.2">
      <c r="C219" s="59"/>
      <c r="D219" s="59"/>
    </row>
    <row r="220" spans="3:4" s="20" customFormat="1" ht="12.95" customHeight="1" x14ac:dyDescent="0.2">
      <c r="C220" s="59"/>
      <c r="D220" s="59"/>
    </row>
    <row r="221" spans="3:4" s="20" customFormat="1" ht="12.95" customHeight="1" x14ac:dyDescent="0.2">
      <c r="C221" s="59"/>
      <c r="D221" s="59"/>
    </row>
    <row r="222" spans="3:4" s="20" customFormat="1" ht="12.95" customHeight="1" x14ac:dyDescent="0.2">
      <c r="C222" s="59"/>
      <c r="D222" s="59"/>
    </row>
    <row r="223" spans="3:4" s="20" customFormat="1" ht="12.95" customHeight="1" x14ac:dyDescent="0.2">
      <c r="C223" s="59"/>
      <c r="D223" s="59"/>
    </row>
    <row r="224" spans="3:4" s="20" customFormat="1" ht="12.95" customHeight="1" x14ac:dyDescent="0.2">
      <c r="C224" s="59"/>
      <c r="D224" s="59"/>
    </row>
    <row r="225" spans="3:4" s="20" customFormat="1" ht="12.95" customHeight="1" x14ac:dyDescent="0.2">
      <c r="C225" s="59"/>
      <c r="D225" s="59"/>
    </row>
    <row r="226" spans="3:4" s="20" customFormat="1" ht="12.95" customHeight="1" x14ac:dyDescent="0.2">
      <c r="C226" s="59"/>
      <c r="D226" s="59"/>
    </row>
    <row r="227" spans="3:4" s="20" customFormat="1" ht="12.95" customHeight="1" x14ac:dyDescent="0.2">
      <c r="C227" s="59"/>
      <c r="D227" s="59"/>
    </row>
    <row r="228" spans="3:4" s="20" customFormat="1" ht="12.95" customHeight="1" x14ac:dyDescent="0.2">
      <c r="C228" s="59"/>
      <c r="D228" s="59"/>
    </row>
    <row r="229" spans="3:4" s="20" customFormat="1" ht="12.95" customHeight="1" x14ac:dyDescent="0.2">
      <c r="C229" s="59"/>
      <c r="D229" s="59"/>
    </row>
    <row r="230" spans="3:4" s="20" customFormat="1" ht="12.95" customHeight="1" x14ac:dyDescent="0.2">
      <c r="C230" s="59"/>
      <c r="D230" s="59"/>
    </row>
    <row r="231" spans="3:4" s="20" customFormat="1" ht="12.95" customHeight="1" x14ac:dyDescent="0.2">
      <c r="C231" s="59"/>
      <c r="D231" s="59"/>
    </row>
    <row r="232" spans="3:4" s="20" customFormat="1" ht="12.95" customHeight="1" x14ac:dyDescent="0.2">
      <c r="C232" s="59"/>
      <c r="D232" s="59"/>
    </row>
    <row r="233" spans="3:4" s="20" customFormat="1" ht="12.95" customHeight="1" x14ac:dyDescent="0.2">
      <c r="C233" s="59"/>
      <c r="D233" s="59"/>
    </row>
    <row r="234" spans="3:4" s="20" customFormat="1" ht="12.95" customHeight="1" x14ac:dyDescent="0.2">
      <c r="C234" s="59"/>
      <c r="D234" s="59"/>
    </row>
    <row r="235" spans="3:4" s="20" customFormat="1" ht="12.95" customHeight="1" x14ac:dyDescent="0.2">
      <c r="C235" s="59"/>
      <c r="D235" s="59"/>
    </row>
    <row r="236" spans="3:4" s="20" customFormat="1" ht="12.95" customHeight="1" x14ac:dyDescent="0.2">
      <c r="C236" s="59"/>
      <c r="D236" s="59"/>
    </row>
    <row r="237" spans="3:4" s="20" customFormat="1" ht="12.95" customHeight="1" x14ac:dyDescent="0.2">
      <c r="C237" s="59"/>
      <c r="D237" s="59"/>
    </row>
    <row r="238" spans="3:4" s="20" customFormat="1" ht="12.95" customHeight="1" x14ac:dyDescent="0.2">
      <c r="C238" s="59"/>
      <c r="D238" s="59"/>
    </row>
    <row r="239" spans="3:4" s="20" customFormat="1" ht="12.95" customHeight="1" x14ac:dyDescent="0.2">
      <c r="C239" s="59"/>
      <c r="D239" s="59"/>
    </row>
    <row r="240" spans="3:4" s="20" customFormat="1" ht="12.95" customHeight="1" x14ac:dyDescent="0.2">
      <c r="C240" s="59"/>
      <c r="D240" s="59"/>
    </row>
    <row r="241" spans="3:4" s="20" customFormat="1" ht="12.95" customHeight="1" x14ac:dyDescent="0.2">
      <c r="C241" s="59"/>
      <c r="D241" s="59"/>
    </row>
    <row r="242" spans="3:4" s="20" customFormat="1" ht="12.95" customHeight="1" x14ac:dyDescent="0.2">
      <c r="C242" s="59"/>
      <c r="D242" s="59"/>
    </row>
    <row r="243" spans="3:4" s="20" customFormat="1" ht="12.95" customHeight="1" x14ac:dyDescent="0.2">
      <c r="C243" s="59"/>
      <c r="D243" s="59"/>
    </row>
    <row r="244" spans="3:4" s="20" customFormat="1" ht="12.95" customHeight="1" x14ac:dyDescent="0.2">
      <c r="C244" s="59"/>
      <c r="D244" s="59"/>
    </row>
    <row r="245" spans="3:4" s="20" customFormat="1" ht="12.95" customHeight="1" x14ac:dyDescent="0.2">
      <c r="C245" s="59"/>
      <c r="D245" s="59"/>
    </row>
    <row r="246" spans="3:4" s="20" customFormat="1" ht="12.95" customHeight="1" x14ac:dyDescent="0.2">
      <c r="C246" s="59"/>
      <c r="D246" s="59"/>
    </row>
    <row r="247" spans="3:4" s="20" customFormat="1" ht="12.95" customHeight="1" x14ac:dyDescent="0.2">
      <c r="C247" s="59"/>
      <c r="D247" s="59"/>
    </row>
    <row r="248" spans="3:4" s="20" customFormat="1" ht="12.95" customHeight="1" x14ac:dyDescent="0.2">
      <c r="C248" s="59"/>
      <c r="D248" s="59"/>
    </row>
    <row r="249" spans="3:4" s="20" customFormat="1" ht="12.95" customHeight="1" x14ac:dyDescent="0.2">
      <c r="C249" s="59"/>
      <c r="D249" s="59"/>
    </row>
    <row r="250" spans="3:4" s="20" customFormat="1" ht="12.95" customHeight="1" x14ac:dyDescent="0.2">
      <c r="C250" s="59"/>
      <c r="D250" s="59"/>
    </row>
    <row r="251" spans="3:4" s="20" customFormat="1" ht="12.95" customHeight="1" x14ac:dyDescent="0.2">
      <c r="C251" s="59"/>
      <c r="D251" s="59"/>
    </row>
    <row r="252" spans="3:4" s="20" customFormat="1" ht="12.95" customHeight="1" x14ac:dyDescent="0.2">
      <c r="C252" s="59"/>
      <c r="D252" s="59"/>
    </row>
    <row r="253" spans="3:4" s="20" customFormat="1" ht="12.95" customHeight="1" x14ac:dyDescent="0.2">
      <c r="C253" s="59"/>
      <c r="D253" s="59"/>
    </row>
    <row r="254" spans="3:4" s="20" customFormat="1" ht="12.95" customHeight="1" x14ac:dyDescent="0.2">
      <c r="C254" s="59"/>
      <c r="D254" s="59"/>
    </row>
    <row r="255" spans="3:4" s="20" customFormat="1" ht="12.95" customHeight="1" x14ac:dyDescent="0.2">
      <c r="C255" s="59"/>
      <c r="D255" s="59"/>
    </row>
    <row r="256" spans="3:4" s="20" customFormat="1" ht="12.95" customHeight="1" x14ac:dyDescent="0.2">
      <c r="C256" s="59"/>
      <c r="D256" s="59"/>
    </row>
    <row r="257" spans="3:4" s="20" customFormat="1" ht="12.95" customHeight="1" x14ac:dyDescent="0.2">
      <c r="C257" s="59"/>
      <c r="D257" s="59"/>
    </row>
    <row r="258" spans="3:4" s="20" customFormat="1" ht="12.95" customHeight="1" x14ac:dyDescent="0.2">
      <c r="C258" s="59"/>
      <c r="D258" s="59"/>
    </row>
    <row r="259" spans="3:4" s="20" customFormat="1" ht="12.95" customHeight="1" x14ac:dyDescent="0.2">
      <c r="C259" s="59"/>
      <c r="D259" s="59"/>
    </row>
    <row r="260" spans="3:4" s="20" customFormat="1" ht="12.95" customHeight="1" x14ac:dyDescent="0.2">
      <c r="C260" s="59"/>
      <c r="D260" s="59"/>
    </row>
    <row r="261" spans="3:4" s="20" customFormat="1" ht="12.95" customHeight="1" x14ac:dyDescent="0.2">
      <c r="C261" s="59"/>
      <c r="D261" s="59"/>
    </row>
    <row r="262" spans="3:4" s="20" customFormat="1" ht="12.95" customHeight="1" x14ac:dyDescent="0.2">
      <c r="C262" s="59"/>
      <c r="D262" s="59"/>
    </row>
    <row r="263" spans="3:4" s="20" customFormat="1" ht="12.95" customHeight="1" x14ac:dyDescent="0.2">
      <c r="C263" s="59"/>
      <c r="D263" s="59"/>
    </row>
    <row r="264" spans="3:4" s="20" customFormat="1" ht="12.95" customHeight="1" x14ac:dyDescent="0.2">
      <c r="C264" s="59"/>
      <c r="D264" s="59"/>
    </row>
    <row r="265" spans="3:4" s="20" customFormat="1" ht="12.95" customHeight="1" x14ac:dyDescent="0.2">
      <c r="C265" s="59"/>
      <c r="D265" s="59"/>
    </row>
    <row r="266" spans="3:4" s="20" customFormat="1" ht="12.95" customHeight="1" x14ac:dyDescent="0.2">
      <c r="C266" s="59"/>
      <c r="D266" s="59"/>
    </row>
    <row r="267" spans="3:4" s="20" customFormat="1" ht="12.95" customHeight="1" x14ac:dyDescent="0.2">
      <c r="C267" s="59"/>
      <c r="D267" s="59"/>
    </row>
    <row r="268" spans="3:4" s="20" customFormat="1" ht="12.95" customHeight="1" x14ac:dyDescent="0.2">
      <c r="C268" s="59"/>
      <c r="D268" s="59"/>
    </row>
    <row r="269" spans="3:4" s="20" customFormat="1" ht="12.95" customHeight="1" x14ac:dyDescent="0.2">
      <c r="C269" s="59"/>
      <c r="D269" s="59"/>
    </row>
    <row r="270" spans="3:4" s="20" customFormat="1" ht="12.95" customHeight="1" x14ac:dyDescent="0.2">
      <c r="C270" s="59"/>
      <c r="D270" s="59"/>
    </row>
    <row r="271" spans="3:4" s="20" customFormat="1" ht="12.95" customHeight="1" x14ac:dyDescent="0.2">
      <c r="C271" s="59"/>
      <c r="D271" s="59"/>
    </row>
    <row r="272" spans="3:4" s="20" customFormat="1" ht="12.95" customHeight="1" x14ac:dyDescent="0.2">
      <c r="C272" s="59"/>
      <c r="D272" s="59"/>
    </row>
    <row r="273" spans="3:4" s="20" customFormat="1" ht="12.95" customHeight="1" x14ac:dyDescent="0.2">
      <c r="C273" s="59"/>
      <c r="D273" s="59"/>
    </row>
    <row r="274" spans="3:4" s="20" customFormat="1" ht="12.95" customHeight="1" x14ac:dyDescent="0.2">
      <c r="C274" s="59"/>
      <c r="D274" s="59"/>
    </row>
    <row r="275" spans="3:4" s="20" customFormat="1" ht="12.95" customHeight="1" x14ac:dyDescent="0.2">
      <c r="C275" s="59"/>
      <c r="D275" s="59"/>
    </row>
    <row r="276" spans="3:4" s="20" customFormat="1" ht="12.95" customHeight="1" x14ac:dyDescent="0.2">
      <c r="C276" s="59"/>
      <c r="D276" s="59"/>
    </row>
    <row r="277" spans="3:4" s="20" customFormat="1" ht="12.95" customHeight="1" x14ac:dyDescent="0.2">
      <c r="C277" s="59"/>
      <c r="D277" s="59"/>
    </row>
    <row r="278" spans="3:4" s="20" customFormat="1" ht="12.95" customHeight="1" x14ac:dyDescent="0.2">
      <c r="C278" s="59"/>
      <c r="D278" s="59"/>
    </row>
    <row r="279" spans="3:4" s="20" customFormat="1" ht="12.95" customHeight="1" x14ac:dyDescent="0.2">
      <c r="C279" s="59"/>
      <c r="D279" s="59"/>
    </row>
    <row r="280" spans="3:4" s="20" customFormat="1" ht="12.95" customHeight="1" x14ac:dyDescent="0.2">
      <c r="C280" s="59"/>
      <c r="D280" s="59"/>
    </row>
    <row r="281" spans="3:4" s="20" customFormat="1" ht="12.95" customHeight="1" x14ac:dyDescent="0.2">
      <c r="C281" s="59"/>
      <c r="D281" s="59"/>
    </row>
    <row r="282" spans="3:4" s="20" customFormat="1" ht="12.95" customHeight="1" x14ac:dyDescent="0.2">
      <c r="C282" s="59"/>
      <c r="D282" s="59"/>
    </row>
    <row r="283" spans="3:4" s="20" customFormat="1" ht="12.95" customHeight="1" x14ac:dyDescent="0.2">
      <c r="C283" s="59"/>
      <c r="D283" s="59"/>
    </row>
    <row r="284" spans="3:4" s="20" customFormat="1" ht="12.95" customHeight="1" x14ac:dyDescent="0.2">
      <c r="C284" s="59"/>
      <c r="D284" s="59"/>
    </row>
    <row r="285" spans="3:4" s="20" customFormat="1" ht="12.95" customHeight="1" x14ac:dyDescent="0.2">
      <c r="C285" s="59"/>
      <c r="D285" s="59"/>
    </row>
    <row r="286" spans="3:4" s="20" customFormat="1" ht="12.95" customHeight="1" x14ac:dyDescent="0.2">
      <c r="C286" s="59"/>
      <c r="D286" s="59"/>
    </row>
    <row r="287" spans="3:4" s="20" customFormat="1" ht="12.95" customHeight="1" x14ac:dyDescent="0.2">
      <c r="C287" s="59"/>
      <c r="D287" s="59"/>
    </row>
    <row r="288" spans="3:4" s="20" customFormat="1" ht="12.95" customHeight="1" x14ac:dyDescent="0.2">
      <c r="C288" s="59"/>
      <c r="D288" s="59"/>
    </row>
    <row r="289" spans="3:4" s="20" customFormat="1" ht="12.95" customHeight="1" x14ac:dyDescent="0.2">
      <c r="C289" s="59"/>
      <c r="D289" s="59"/>
    </row>
    <row r="290" spans="3:4" s="20" customFormat="1" ht="12.95" customHeight="1" x14ac:dyDescent="0.2">
      <c r="C290" s="59"/>
      <c r="D290" s="59"/>
    </row>
    <row r="291" spans="3:4" s="20" customFormat="1" ht="12.95" customHeight="1" x14ac:dyDescent="0.2">
      <c r="C291" s="59"/>
      <c r="D291" s="59"/>
    </row>
    <row r="292" spans="3:4" s="20" customFormat="1" ht="12.95" customHeight="1" x14ac:dyDescent="0.2">
      <c r="C292" s="59"/>
      <c r="D292" s="59"/>
    </row>
    <row r="293" spans="3:4" s="20" customFormat="1" ht="12.95" customHeight="1" x14ac:dyDescent="0.2">
      <c r="C293" s="59"/>
      <c r="D293" s="59"/>
    </row>
    <row r="294" spans="3:4" s="20" customFormat="1" ht="12.95" customHeight="1" x14ac:dyDescent="0.2">
      <c r="C294" s="59"/>
      <c r="D294" s="59"/>
    </row>
    <row r="295" spans="3:4" s="20" customFormat="1" ht="12.95" customHeight="1" x14ac:dyDescent="0.2">
      <c r="C295" s="59"/>
      <c r="D295" s="59"/>
    </row>
    <row r="296" spans="3:4" s="20" customFormat="1" ht="12.95" customHeight="1" x14ac:dyDescent="0.2">
      <c r="C296" s="59"/>
      <c r="D296" s="59"/>
    </row>
    <row r="297" spans="3:4" s="20" customFormat="1" ht="12.95" customHeight="1" x14ac:dyDescent="0.2">
      <c r="C297" s="59"/>
      <c r="D297" s="59"/>
    </row>
    <row r="298" spans="3:4" s="20" customFormat="1" ht="12.95" customHeight="1" x14ac:dyDescent="0.2">
      <c r="C298" s="59"/>
      <c r="D298" s="59"/>
    </row>
    <row r="299" spans="3:4" s="20" customFormat="1" ht="12.95" customHeight="1" x14ac:dyDescent="0.2">
      <c r="C299" s="59"/>
      <c r="D299" s="59"/>
    </row>
    <row r="300" spans="3:4" s="20" customFormat="1" ht="12.95" customHeight="1" x14ac:dyDescent="0.2">
      <c r="C300" s="59"/>
      <c r="D300" s="59"/>
    </row>
    <row r="301" spans="3:4" s="20" customFormat="1" ht="12.95" customHeight="1" x14ac:dyDescent="0.2">
      <c r="C301" s="59"/>
      <c r="D301" s="59"/>
    </row>
    <row r="302" spans="3:4" s="20" customFormat="1" ht="12.95" customHeight="1" x14ac:dyDescent="0.2">
      <c r="C302" s="59"/>
      <c r="D302" s="59"/>
    </row>
    <row r="303" spans="3:4" s="20" customFormat="1" ht="12.95" customHeight="1" x14ac:dyDescent="0.2">
      <c r="C303" s="59"/>
      <c r="D303" s="59"/>
    </row>
    <row r="304" spans="3:4" s="20" customFormat="1" ht="12.95" customHeight="1" x14ac:dyDescent="0.2">
      <c r="C304" s="59"/>
      <c r="D304" s="59"/>
    </row>
    <row r="305" spans="3:4" s="20" customFormat="1" ht="12.95" customHeight="1" x14ac:dyDescent="0.2">
      <c r="C305" s="59"/>
      <c r="D305" s="59"/>
    </row>
    <row r="306" spans="3:4" s="20" customFormat="1" ht="12.95" customHeight="1" x14ac:dyDescent="0.2">
      <c r="C306" s="59"/>
      <c r="D306" s="59"/>
    </row>
    <row r="307" spans="3:4" s="20" customFormat="1" ht="12.95" customHeight="1" x14ac:dyDescent="0.2">
      <c r="C307" s="59"/>
      <c r="D307" s="59"/>
    </row>
    <row r="308" spans="3:4" s="20" customFormat="1" ht="12.95" customHeight="1" x14ac:dyDescent="0.2">
      <c r="C308" s="59"/>
      <c r="D308" s="59"/>
    </row>
    <row r="309" spans="3:4" s="20" customFormat="1" ht="12.95" customHeight="1" x14ac:dyDescent="0.2">
      <c r="C309" s="59"/>
      <c r="D309" s="59"/>
    </row>
    <row r="310" spans="3:4" s="20" customFormat="1" ht="12.95" customHeight="1" x14ac:dyDescent="0.2">
      <c r="C310" s="59"/>
      <c r="D310" s="59"/>
    </row>
    <row r="311" spans="3:4" s="20" customFormat="1" ht="12.95" customHeight="1" x14ac:dyDescent="0.2">
      <c r="C311" s="59"/>
      <c r="D311" s="59"/>
    </row>
    <row r="312" spans="3:4" s="20" customFormat="1" ht="12.95" customHeight="1" x14ac:dyDescent="0.2">
      <c r="C312" s="59"/>
      <c r="D312" s="59"/>
    </row>
    <row r="313" spans="3:4" s="20" customFormat="1" ht="12.95" customHeight="1" x14ac:dyDescent="0.2">
      <c r="C313" s="59"/>
      <c r="D313" s="59"/>
    </row>
    <row r="314" spans="3:4" s="20" customFormat="1" ht="12.95" customHeight="1" x14ac:dyDescent="0.2">
      <c r="C314" s="59"/>
      <c r="D314" s="59"/>
    </row>
    <row r="315" spans="3:4" s="20" customFormat="1" ht="12.95" customHeight="1" x14ac:dyDescent="0.2">
      <c r="C315" s="59"/>
      <c r="D315" s="59"/>
    </row>
    <row r="316" spans="3:4" s="20" customFormat="1" ht="12.95" customHeight="1" x14ac:dyDescent="0.2">
      <c r="C316" s="59"/>
      <c r="D316" s="59"/>
    </row>
    <row r="317" spans="3:4" s="20" customFormat="1" ht="12.95" customHeight="1" x14ac:dyDescent="0.2">
      <c r="C317" s="59"/>
      <c r="D317" s="59"/>
    </row>
    <row r="318" spans="3:4" s="20" customFormat="1" ht="12.95" customHeight="1" x14ac:dyDescent="0.2">
      <c r="C318" s="59"/>
      <c r="D318" s="59"/>
    </row>
    <row r="319" spans="3:4" s="20" customFormat="1" ht="12.95" customHeight="1" x14ac:dyDescent="0.2">
      <c r="C319" s="59"/>
      <c r="D319" s="59"/>
    </row>
    <row r="320" spans="3:4" s="20" customFormat="1" ht="12.95" customHeight="1" x14ac:dyDescent="0.2">
      <c r="C320" s="59"/>
      <c r="D320" s="59"/>
    </row>
    <row r="321" spans="3:4" s="20" customFormat="1" ht="12.95" customHeight="1" x14ac:dyDescent="0.2">
      <c r="C321" s="59"/>
      <c r="D321" s="59"/>
    </row>
    <row r="322" spans="3:4" s="20" customFormat="1" ht="12.95" customHeight="1" x14ac:dyDescent="0.2">
      <c r="C322" s="59"/>
      <c r="D322" s="59"/>
    </row>
    <row r="323" spans="3:4" s="20" customFormat="1" ht="12.95" customHeight="1" x14ac:dyDescent="0.2">
      <c r="C323" s="59"/>
      <c r="D323" s="59"/>
    </row>
    <row r="324" spans="3:4" s="20" customFormat="1" ht="12.95" customHeight="1" x14ac:dyDescent="0.2">
      <c r="C324" s="59"/>
      <c r="D324" s="59"/>
    </row>
    <row r="325" spans="3:4" s="20" customFormat="1" ht="12.95" customHeight="1" x14ac:dyDescent="0.2">
      <c r="C325" s="59"/>
      <c r="D325" s="59"/>
    </row>
    <row r="326" spans="3:4" s="20" customFormat="1" ht="12.95" customHeight="1" x14ac:dyDescent="0.2">
      <c r="C326" s="59"/>
      <c r="D326" s="59"/>
    </row>
    <row r="327" spans="3:4" s="20" customFormat="1" ht="12.95" customHeight="1" x14ac:dyDescent="0.2">
      <c r="C327" s="59"/>
      <c r="D327" s="59"/>
    </row>
    <row r="328" spans="3:4" s="20" customFormat="1" ht="12.95" customHeight="1" x14ac:dyDescent="0.2">
      <c r="C328" s="59"/>
      <c r="D328" s="59"/>
    </row>
    <row r="329" spans="3:4" s="20" customFormat="1" ht="12.95" customHeight="1" x14ac:dyDescent="0.2">
      <c r="C329" s="59"/>
      <c r="D329" s="59"/>
    </row>
    <row r="330" spans="3:4" s="20" customFormat="1" ht="12.95" customHeight="1" x14ac:dyDescent="0.2">
      <c r="C330" s="59"/>
      <c r="D330" s="59"/>
    </row>
    <row r="331" spans="3:4" s="20" customFormat="1" ht="12.95" customHeight="1" x14ac:dyDescent="0.2">
      <c r="C331" s="59"/>
      <c r="D331" s="59"/>
    </row>
    <row r="332" spans="3:4" s="20" customFormat="1" ht="12.95" customHeight="1" x14ac:dyDescent="0.2">
      <c r="C332" s="59"/>
      <c r="D332" s="59"/>
    </row>
    <row r="333" spans="3:4" s="20" customFormat="1" ht="12.95" customHeight="1" x14ac:dyDescent="0.2">
      <c r="C333" s="59"/>
      <c r="D333" s="59"/>
    </row>
    <row r="334" spans="3:4" s="20" customFormat="1" ht="12.95" customHeight="1" x14ac:dyDescent="0.2">
      <c r="C334" s="59"/>
      <c r="D334" s="59"/>
    </row>
    <row r="335" spans="3:4" s="20" customFormat="1" ht="12.95" customHeight="1" x14ac:dyDescent="0.2">
      <c r="C335" s="59"/>
      <c r="D335" s="59"/>
    </row>
    <row r="336" spans="3:4" s="20" customFormat="1" ht="12.95" customHeight="1" x14ac:dyDescent="0.2">
      <c r="C336" s="59"/>
      <c r="D336" s="59"/>
    </row>
    <row r="337" spans="3:4" s="20" customFormat="1" ht="12.95" customHeight="1" x14ac:dyDescent="0.2">
      <c r="C337" s="59"/>
      <c r="D337" s="59"/>
    </row>
    <row r="338" spans="3:4" s="20" customFormat="1" ht="12.95" customHeight="1" x14ac:dyDescent="0.2">
      <c r="C338" s="59"/>
      <c r="D338" s="59"/>
    </row>
    <row r="339" spans="3:4" s="20" customFormat="1" ht="12.95" customHeight="1" x14ac:dyDescent="0.2">
      <c r="C339" s="59"/>
      <c r="D339" s="59"/>
    </row>
    <row r="340" spans="3:4" s="20" customFormat="1" ht="12.95" customHeight="1" x14ac:dyDescent="0.2">
      <c r="C340" s="59"/>
      <c r="D340" s="59"/>
    </row>
    <row r="341" spans="3:4" s="20" customFormat="1" ht="12.95" customHeight="1" x14ac:dyDescent="0.2">
      <c r="C341" s="59"/>
      <c r="D341" s="59"/>
    </row>
    <row r="342" spans="3:4" s="20" customFormat="1" ht="12.95" customHeight="1" x14ac:dyDescent="0.2">
      <c r="C342" s="59"/>
      <c r="D342" s="59"/>
    </row>
    <row r="343" spans="3:4" s="20" customFormat="1" ht="12.95" customHeight="1" x14ac:dyDescent="0.2">
      <c r="C343" s="59"/>
      <c r="D343" s="59"/>
    </row>
    <row r="344" spans="3:4" s="20" customFormat="1" ht="12.95" customHeight="1" x14ac:dyDescent="0.2">
      <c r="C344" s="59"/>
      <c r="D344" s="59"/>
    </row>
    <row r="345" spans="3:4" s="20" customFormat="1" ht="12.95" customHeight="1" x14ac:dyDescent="0.2">
      <c r="C345" s="59"/>
      <c r="D345" s="59"/>
    </row>
    <row r="346" spans="3:4" s="20" customFormat="1" ht="12.95" customHeight="1" x14ac:dyDescent="0.2">
      <c r="C346" s="59"/>
      <c r="D346" s="59"/>
    </row>
    <row r="347" spans="3:4" s="20" customFormat="1" ht="12.95" customHeight="1" x14ac:dyDescent="0.2">
      <c r="C347" s="59"/>
      <c r="D347" s="59"/>
    </row>
    <row r="348" spans="3:4" s="20" customFormat="1" ht="12.95" customHeight="1" x14ac:dyDescent="0.2">
      <c r="C348" s="59"/>
      <c r="D348" s="59"/>
    </row>
    <row r="349" spans="3:4" s="20" customFormat="1" ht="12.95" customHeight="1" x14ac:dyDescent="0.2">
      <c r="C349" s="59"/>
      <c r="D349" s="59"/>
    </row>
    <row r="350" spans="3:4" s="20" customFormat="1" ht="12.95" customHeight="1" x14ac:dyDescent="0.2">
      <c r="C350" s="59"/>
      <c r="D350" s="59"/>
    </row>
    <row r="351" spans="3:4" s="20" customFormat="1" ht="12.95" customHeight="1" x14ac:dyDescent="0.2">
      <c r="C351" s="59"/>
      <c r="D351" s="59"/>
    </row>
    <row r="352" spans="3:4" s="20" customFormat="1" ht="12.95" customHeight="1" x14ac:dyDescent="0.2">
      <c r="C352" s="59"/>
      <c r="D352" s="59"/>
    </row>
    <row r="353" spans="3:4" s="20" customFormat="1" ht="12.95" customHeight="1" x14ac:dyDescent="0.2">
      <c r="C353" s="59"/>
      <c r="D353" s="59"/>
    </row>
    <row r="354" spans="3:4" s="20" customFormat="1" ht="12.95" customHeight="1" x14ac:dyDescent="0.2">
      <c r="C354" s="59"/>
      <c r="D354" s="59"/>
    </row>
    <row r="355" spans="3:4" s="20" customFormat="1" ht="12.95" customHeight="1" x14ac:dyDescent="0.2">
      <c r="C355" s="59"/>
      <c r="D355" s="59"/>
    </row>
    <row r="356" spans="3:4" s="20" customFormat="1" ht="12.95" customHeight="1" x14ac:dyDescent="0.2">
      <c r="C356" s="59"/>
      <c r="D356" s="59"/>
    </row>
    <row r="357" spans="3:4" s="20" customFormat="1" ht="12.95" customHeight="1" x14ac:dyDescent="0.2">
      <c r="C357" s="59"/>
      <c r="D357" s="59"/>
    </row>
    <row r="358" spans="3:4" s="20" customFormat="1" ht="12.95" customHeight="1" x14ac:dyDescent="0.2">
      <c r="C358" s="59"/>
      <c r="D358" s="59"/>
    </row>
    <row r="359" spans="3:4" s="20" customFormat="1" ht="12.95" customHeight="1" x14ac:dyDescent="0.2">
      <c r="C359" s="59"/>
      <c r="D359" s="59"/>
    </row>
    <row r="360" spans="3:4" s="20" customFormat="1" ht="12.95" customHeight="1" x14ac:dyDescent="0.2">
      <c r="C360" s="59"/>
      <c r="D360" s="59"/>
    </row>
    <row r="361" spans="3:4" s="20" customFormat="1" ht="12.95" customHeight="1" x14ac:dyDescent="0.2">
      <c r="C361" s="59"/>
      <c r="D361" s="59"/>
    </row>
    <row r="362" spans="3:4" s="20" customFormat="1" ht="12.95" customHeight="1" x14ac:dyDescent="0.2">
      <c r="C362" s="59"/>
      <c r="D362" s="59"/>
    </row>
    <row r="363" spans="3:4" s="20" customFormat="1" ht="12.95" customHeight="1" x14ac:dyDescent="0.2">
      <c r="C363" s="59"/>
      <c r="D363" s="59"/>
    </row>
    <row r="364" spans="3:4" s="20" customFormat="1" ht="12.95" customHeight="1" x14ac:dyDescent="0.2">
      <c r="C364" s="59"/>
      <c r="D364" s="59"/>
    </row>
    <row r="365" spans="3:4" s="20" customFormat="1" ht="12.95" customHeight="1" x14ac:dyDescent="0.2">
      <c r="C365" s="59"/>
      <c r="D365" s="59"/>
    </row>
    <row r="366" spans="3:4" s="20" customFormat="1" ht="12.95" customHeight="1" x14ac:dyDescent="0.2">
      <c r="C366" s="59"/>
      <c r="D366" s="59"/>
    </row>
    <row r="367" spans="3:4" s="20" customFormat="1" ht="12.95" customHeight="1" x14ac:dyDescent="0.2">
      <c r="C367" s="59"/>
      <c r="D367" s="59"/>
    </row>
    <row r="368" spans="3:4" s="20" customFormat="1" ht="12.95" customHeight="1" x14ac:dyDescent="0.2">
      <c r="C368" s="59"/>
      <c r="D368" s="59"/>
    </row>
    <row r="369" spans="3:4" s="20" customFormat="1" ht="12.95" customHeight="1" x14ac:dyDescent="0.2">
      <c r="C369" s="59"/>
      <c r="D369" s="59"/>
    </row>
    <row r="370" spans="3:4" s="20" customFormat="1" ht="12.95" customHeight="1" x14ac:dyDescent="0.2">
      <c r="C370" s="59"/>
      <c r="D370" s="59"/>
    </row>
    <row r="371" spans="3:4" s="20" customFormat="1" ht="12.95" customHeight="1" x14ac:dyDescent="0.2">
      <c r="C371" s="59"/>
      <c r="D371" s="59"/>
    </row>
    <row r="372" spans="3:4" s="20" customFormat="1" ht="12.95" customHeight="1" x14ac:dyDescent="0.2">
      <c r="C372" s="59"/>
      <c r="D372" s="59"/>
    </row>
    <row r="373" spans="3:4" s="20" customFormat="1" ht="12.95" customHeight="1" x14ac:dyDescent="0.2">
      <c r="C373" s="59"/>
      <c r="D373" s="59"/>
    </row>
    <row r="374" spans="3:4" s="20" customFormat="1" ht="12.95" customHeight="1" x14ac:dyDescent="0.2">
      <c r="C374" s="59"/>
      <c r="D374" s="59"/>
    </row>
    <row r="375" spans="3:4" s="20" customFormat="1" ht="12.95" customHeight="1" x14ac:dyDescent="0.2">
      <c r="C375" s="59"/>
      <c r="D375" s="59"/>
    </row>
    <row r="376" spans="3:4" s="20" customFormat="1" ht="12.95" customHeight="1" x14ac:dyDescent="0.2">
      <c r="C376" s="59"/>
      <c r="D376" s="59"/>
    </row>
    <row r="377" spans="3:4" s="20" customFormat="1" ht="12.95" customHeight="1" x14ac:dyDescent="0.2">
      <c r="C377" s="59"/>
      <c r="D377" s="59"/>
    </row>
    <row r="378" spans="3:4" s="20" customFormat="1" ht="12.95" customHeight="1" x14ac:dyDescent="0.2">
      <c r="C378" s="59"/>
      <c r="D378" s="59"/>
    </row>
    <row r="379" spans="3:4" s="20" customFormat="1" ht="12.95" customHeight="1" x14ac:dyDescent="0.2">
      <c r="C379" s="59"/>
      <c r="D379" s="59"/>
    </row>
    <row r="380" spans="3:4" s="20" customFormat="1" ht="12.95" customHeight="1" x14ac:dyDescent="0.2">
      <c r="C380" s="59"/>
      <c r="D380" s="59"/>
    </row>
    <row r="381" spans="3:4" s="20" customFormat="1" ht="12.95" customHeight="1" x14ac:dyDescent="0.2">
      <c r="C381" s="59"/>
      <c r="D381" s="59"/>
    </row>
    <row r="382" spans="3:4" s="20" customFormat="1" ht="12.95" customHeight="1" x14ac:dyDescent="0.2">
      <c r="C382" s="59"/>
      <c r="D382" s="59"/>
    </row>
    <row r="383" spans="3:4" s="20" customFormat="1" ht="12.95" customHeight="1" x14ac:dyDescent="0.2">
      <c r="C383" s="59"/>
      <c r="D383" s="59"/>
    </row>
    <row r="384" spans="3:4" s="20" customFormat="1" ht="12.95" customHeight="1" x14ac:dyDescent="0.2">
      <c r="C384" s="59"/>
      <c r="D384" s="59"/>
    </row>
    <row r="385" spans="3:4" s="20" customFormat="1" ht="12.95" customHeight="1" x14ac:dyDescent="0.2">
      <c r="C385" s="59"/>
      <c r="D385" s="59"/>
    </row>
    <row r="386" spans="3:4" s="20" customFormat="1" ht="12.95" customHeight="1" x14ac:dyDescent="0.2">
      <c r="C386" s="59"/>
      <c r="D386" s="59"/>
    </row>
    <row r="387" spans="3:4" s="20" customFormat="1" ht="12.95" customHeight="1" x14ac:dyDescent="0.2">
      <c r="C387" s="59"/>
      <c r="D387" s="59"/>
    </row>
    <row r="388" spans="3:4" s="20" customFormat="1" ht="12.95" customHeight="1" x14ac:dyDescent="0.2">
      <c r="C388" s="59"/>
      <c r="D388" s="59"/>
    </row>
    <row r="389" spans="3:4" s="20" customFormat="1" ht="12.95" customHeight="1" x14ac:dyDescent="0.2">
      <c r="C389" s="59"/>
      <c r="D389" s="59"/>
    </row>
    <row r="390" spans="3:4" s="20" customFormat="1" ht="12.95" customHeight="1" x14ac:dyDescent="0.2">
      <c r="C390" s="59"/>
      <c r="D390" s="59"/>
    </row>
    <row r="391" spans="3:4" s="20" customFormat="1" ht="12.95" customHeight="1" x14ac:dyDescent="0.2">
      <c r="C391" s="59"/>
      <c r="D391" s="59"/>
    </row>
    <row r="392" spans="3:4" s="20" customFormat="1" ht="12.95" customHeight="1" x14ac:dyDescent="0.2">
      <c r="C392" s="59"/>
      <c r="D392" s="59"/>
    </row>
    <row r="393" spans="3:4" s="20" customFormat="1" ht="12.95" customHeight="1" x14ac:dyDescent="0.2">
      <c r="C393" s="59"/>
      <c r="D393" s="59"/>
    </row>
    <row r="394" spans="3:4" s="20" customFormat="1" ht="12.95" customHeight="1" x14ac:dyDescent="0.2">
      <c r="C394" s="59"/>
      <c r="D394" s="59"/>
    </row>
    <row r="395" spans="3:4" s="20" customFormat="1" ht="12.95" customHeight="1" x14ac:dyDescent="0.2">
      <c r="C395" s="59"/>
      <c r="D395" s="59"/>
    </row>
    <row r="396" spans="3:4" s="20" customFormat="1" ht="12.95" customHeight="1" x14ac:dyDescent="0.2">
      <c r="C396" s="59"/>
      <c r="D396" s="59"/>
    </row>
    <row r="397" spans="3:4" s="20" customFormat="1" ht="12.95" customHeight="1" x14ac:dyDescent="0.2">
      <c r="C397" s="59"/>
      <c r="D397" s="59"/>
    </row>
    <row r="398" spans="3:4" s="20" customFormat="1" ht="12.95" customHeight="1" x14ac:dyDescent="0.2">
      <c r="C398" s="59"/>
      <c r="D398" s="59"/>
    </row>
    <row r="399" spans="3:4" s="20" customFormat="1" ht="12.95" customHeight="1" x14ac:dyDescent="0.2">
      <c r="C399" s="59"/>
      <c r="D399" s="59"/>
    </row>
    <row r="400" spans="3:4" s="20" customFormat="1" ht="12.95" customHeight="1" x14ac:dyDescent="0.2">
      <c r="C400" s="59"/>
      <c r="D400" s="59"/>
    </row>
    <row r="401" spans="3:4" s="20" customFormat="1" ht="12.95" customHeight="1" x14ac:dyDescent="0.2">
      <c r="C401" s="59"/>
      <c r="D401" s="59"/>
    </row>
    <row r="402" spans="3:4" s="20" customFormat="1" ht="12.95" customHeight="1" x14ac:dyDescent="0.2">
      <c r="C402" s="59"/>
      <c r="D402" s="59"/>
    </row>
    <row r="403" spans="3:4" s="20" customFormat="1" ht="12.95" customHeight="1" x14ac:dyDescent="0.2">
      <c r="C403" s="59"/>
      <c r="D403" s="59"/>
    </row>
    <row r="404" spans="3:4" s="20" customFormat="1" ht="12.95" customHeight="1" x14ac:dyDescent="0.2">
      <c r="C404" s="59"/>
      <c r="D404" s="59"/>
    </row>
    <row r="405" spans="3:4" s="20" customFormat="1" ht="12.95" customHeight="1" x14ac:dyDescent="0.2">
      <c r="C405" s="59"/>
      <c r="D405" s="59"/>
    </row>
    <row r="406" spans="3:4" s="20" customFormat="1" ht="12.95" customHeight="1" x14ac:dyDescent="0.2">
      <c r="C406" s="59"/>
      <c r="D406" s="59"/>
    </row>
    <row r="407" spans="3:4" s="20" customFormat="1" ht="12.95" customHeight="1" x14ac:dyDescent="0.2">
      <c r="C407" s="59"/>
      <c r="D407" s="59"/>
    </row>
    <row r="408" spans="3:4" s="20" customFormat="1" ht="12.95" customHeight="1" x14ac:dyDescent="0.2">
      <c r="C408" s="59"/>
      <c r="D408" s="59"/>
    </row>
    <row r="409" spans="3:4" s="20" customFormat="1" ht="12.95" customHeight="1" x14ac:dyDescent="0.2">
      <c r="C409" s="59"/>
      <c r="D409" s="59"/>
    </row>
    <row r="410" spans="3:4" s="20" customFormat="1" ht="12.95" customHeight="1" x14ac:dyDescent="0.2">
      <c r="C410" s="59"/>
      <c r="D410" s="59"/>
    </row>
    <row r="411" spans="3:4" s="20" customFormat="1" ht="12.95" customHeight="1" x14ac:dyDescent="0.2">
      <c r="C411" s="59"/>
      <c r="D411" s="59"/>
    </row>
    <row r="412" spans="3:4" s="20" customFormat="1" ht="12.95" customHeight="1" x14ac:dyDescent="0.2">
      <c r="C412" s="59"/>
      <c r="D412" s="59"/>
    </row>
    <row r="413" spans="3:4" s="20" customFormat="1" ht="12.95" customHeight="1" x14ac:dyDescent="0.2">
      <c r="C413" s="59"/>
      <c r="D413" s="59"/>
    </row>
    <row r="414" spans="3:4" s="20" customFormat="1" ht="12.95" customHeight="1" x14ac:dyDescent="0.2">
      <c r="C414" s="59"/>
      <c r="D414" s="59"/>
    </row>
    <row r="415" spans="3:4" s="20" customFormat="1" ht="12.95" customHeight="1" x14ac:dyDescent="0.2">
      <c r="C415" s="59"/>
      <c r="D415" s="59"/>
    </row>
    <row r="416" spans="3:4" s="20" customFormat="1" ht="12.95" customHeight="1" x14ac:dyDescent="0.2">
      <c r="C416" s="59"/>
      <c r="D416" s="59"/>
    </row>
    <row r="417" spans="3:4" s="20" customFormat="1" ht="12.95" customHeight="1" x14ac:dyDescent="0.2">
      <c r="C417" s="59"/>
      <c r="D417" s="59"/>
    </row>
    <row r="418" spans="3:4" s="20" customFormat="1" ht="12.95" customHeight="1" x14ac:dyDescent="0.2">
      <c r="C418" s="59"/>
      <c r="D418" s="59"/>
    </row>
    <row r="419" spans="3:4" s="20" customFormat="1" ht="12.95" customHeight="1" x14ac:dyDescent="0.2">
      <c r="C419" s="59"/>
      <c r="D419" s="59"/>
    </row>
    <row r="420" spans="3:4" s="20" customFormat="1" ht="12.95" customHeight="1" x14ac:dyDescent="0.2">
      <c r="C420" s="59"/>
      <c r="D420" s="59"/>
    </row>
    <row r="421" spans="3:4" s="20" customFormat="1" ht="12.95" customHeight="1" x14ac:dyDescent="0.2">
      <c r="C421" s="59"/>
      <c r="D421" s="59"/>
    </row>
    <row r="422" spans="3:4" s="20" customFormat="1" ht="12.95" customHeight="1" x14ac:dyDescent="0.2">
      <c r="C422" s="59"/>
      <c r="D422" s="59"/>
    </row>
    <row r="423" spans="3:4" s="20" customFormat="1" ht="12.95" customHeight="1" x14ac:dyDescent="0.2">
      <c r="C423" s="59"/>
      <c r="D423" s="59"/>
    </row>
    <row r="424" spans="3:4" s="20" customFormat="1" ht="12.95" customHeight="1" x14ac:dyDescent="0.2">
      <c r="C424" s="59"/>
      <c r="D424" s="59"/>
    </row>
    <row r="425" spans="3:4" s="20" customFormat="1" ht="12.95" customHeight="1" x14ac:dyDescent="0.2">
      <c r="C425" s="59"/>
      <c r="D425" s="59"/>
    </row>
    <row r="426" spans="3:4" s="20" customFormat="1" ht="12.95" customHeight="1" x14ac:dyDescent="0.2">
      <c r="C426" s="59"/>
      <c r="D426" s="59"/>
    </row>
    <row r="427" spans="3:4" s="20" customFormat="1" ht="12.95" customHeight="1" x14ac:dyDescent="0.2">
      <c r="C427" s="59"/>
      <c r="D427" s="59"/>
    </row>
    <row r="428" spans="3:4" s="20" customFormat="1" ht="12.95" customHeight="1" x14ac:dyDescent="0.2">
      <c r="C428" s="59"/>
      <c r="D428" s="59"/>
    </row>
    <row r="429" spans="3:4" s="20" customFormat="1" ht="12.95" customHeight="1" x14ac:dyDescent="0.2">
      <c r="C429" s="59"/>
      <c r="D429" s="59"/>
    </row>
    <row r="430" spans="3:4" s="20" customFormat="1" ht="12.95" customHeight="1" x14ac:dyDescent="0.2">
      <c r="C430" s="59"/>
      <c r="D430" s="59"/>
    </row>
    <row r="431" spans="3:4" s="20" customFormat="1" ht="12.95" customHeight="1" x14ac:dyDescent="0.2">
      <c r="C431" s="59"/>
      <c r="D431" s="59"/>
    </row>
    <row r="432" spans="3:4" s="20" customFormat="1" ht="12.95" customHeight="1" x14ac:dyDescent="0.2">
      <c r="C432" s="59"/>
      <c r="D432" s="59"/>
    </row>
    <row r="433" spans="3:4" s="20" customFormat="1" ht="12.95" customHeight="1" x14ac:dyDescent="0.2">
      <c r="C433" s="59"/>
      <c r="D433" s="59"/>
    </row>
    <row r="434" spans="3:4" s="20" customFormat="1" ht="12.95" customHeight="1" x14ac:dyDescent="0.2">
      <c r="C434" s="59"/>
      <c r="D434" s="59"/>
    </row>
    <row r="435" spans="3:4" s="20" customFormat="1" ht="12.95" customHeight="1" x14ac:dyDescent="0.2">
      <c r="C435" s="59"/>
      <c r="D435" s="59"/>
    </row>
    <row r="436" spans="3:4" s="20" customFormat="1" ht="12.95" customHeight="1" x14ac:dyDescent="0.2">
      <c r="C436" s="59"/>
      <c r="D436" s="59"/>
    </row>
    <row r="437" spans="3:4" s="20" customFormat="1" ht="12.95" customHeight="1" x14ac:dyDescent="0.2">
      <c r="C437" s="59"/>
      <c r="D437" s="59"/>
    </row>
    <row r="438" spans="3:4" s="20" customFormat="1" ht="12.95" customHeight="1" x14ac:dyDescent="0.2">
      <c r="C438" s="59"/>
      <c r="D438" s="59"/>
    </row>
    <row r="439" spans="3:4" s="20" customFormat="1" ht="12.95" customHeight="1" x14ac:dyDescent="0.2">
      <c r="C439" s="59"/>
      <c r="D439" s="59"/>
    </row>
    <row r="440" spans="3:4" s="20" customFormat="1" ht="12.95" customHeight="1" x14ac:dyDescent="0.2">
      <c r="C440" s="59"/>
      <c r="D440" s="59"/>
    </row>
    <row r="441" spans="3:4" s="20" customFormat="1" ht="12.95" customHeight="1" x14ac:dyDescent="0.2">
      <c r="C441" s="59"/>
      <c r="D441" s="59"/>
    </row>
    <row r="442" spans="3:4" s="20" customFormat="1" ht="12.95" customHeight="1" x14ac:dyDescent="0.2">
      <c r="C442" s="59"/>
      <c r="D442" s="59"/>
    </row>
    <row r="443" spans="3:4" s="20" customFormat="1" ht="12.95" customHeight="1" x14ac:dyDescent="0.2">
      <c r="C443" s="59"/>
      <c r="D443" s="59"/>
    </row>
    <row r="444" spans="3:4" s="20" customFormat="1" ht="12.95" customHeight="1" x14ac:dyDescent="0.2">
      <c r="C444" s="59"/>
      <c r="D444" s="59"/>
    </row>
    <row r="445" spans="3:4" s="20" customFormat="1" ht="12.95" customHeight="1" x14ac:dyDescent="0.2">
      <c r="C445" s="59"/>
      <c r="D445" s="59"/>
    </row>
    <row r="446" spans="3:4" s="20" customFormat="1" ht="12.95" customHeight="1" x14ac:dyDescent="0.2">
      <c r="C446" s="59"/>
      <c r="D446" s="59"/>
    </row>
    <row r="447" spans="3:4" s="20" customFormat="1" ht="12.95" customHeight="1" x14ac:dyDescent="0.2">
      <c r="C447" s="59"/>
      <c r="D447" s="59"/>
    </row>
    <row r="448" spans="3:4" s="20" customFormat="1" ht="12.95" customHeight="1" x14ac:dyDescent="0.2">
      <c r="C448" s="59"/>
      <c r="D448" s="59"/>
    </row>
    <row r="449" spans="3:4" s="20" customFormat="1" ht="12.95" customHeight="1" x14ac:dyDescent="0.2">
      <c r="C449" s="59"/>
      <c r="D449" s="59"/>
    </row>
    <row r="450" spans="3:4" s="20" customFormat="1" ht="12.95" customHeight="1" x14ac:dyDescent="0.2">
      <c r="C450" s="59"/>
      <c r="D450" s="59"/>
    </row>
    <row r="451" spans="3:4" s="20" customFormat="1" ht="12.95" customHeight="1" x14ac:dyDescent="0.2">
      <c r="C451" s="59"/>
      <c r="D451" s="59"/>
    </row>
    <row r="452" spans="3:4" s="20" customFormat="1" ht="12.95" customHeight="1" x14ac:dyDescent="0.2">
      <c r="C452" s="59"/>
      <c r="D452" s="59"/>
    </row>
    <row r="453" spans="3:4" s="20" customFormat="1" ht="12.95" customHeight="1" x14ac:dyDescent="0.2">
      <c r="C453" s="59"/>
      <c r="D453" s="59"/>
    </row>
    <row r="454" spans="3:4" s="20" customFormat="1" ht="12.95" customHeight="1" x14ac:dyDescent="0.2">
      <c r="C454" s="59"/>
      <c r="D454" s="59"/>
    </row>
    <row r="455" spans="3:4" s="20" customFormat="1" ht="12.95" customHeight="1" x14ac:dyDescent="0.2">
      <c r="C455" s="59"/>
      <c r="D455" s="59"/>
    </row>
    <row r="456" spans="3:4" s="20" customFormat="1" ht="12.95" customHeight="1" x14ac:dyDescent="0.2">
      <c r="C456" s="59"/>
      <c r="D456" s="59"/>
    </row>
    <row r="457" spans="3:4" s="20" customFormat="1" ht="12.95" customHeight="1" x14ac:dyDescent="0.2">
      <c r="C457" s="59"/>
      <c r="D457" s="59"/>
    </row>
    <row r="458" spans="3:4" s="20" customFormat="1" ht="12.95" customHeight="1" x14ac:dyDescent="0.2">
      <c r="C458" s="59"/>
      <c r="D458" s="59"/>
    </row>
    <row r="459" spans="3:4" s="20" customFormat="1" ht="12.95" customHeight="1" x14ac:dyDescent="0.2">
      <c r="C459" s="59"/>
      <c r="D459" s="59"/>
    </row>
    <row r="460" spans="3:4" s="20" customFormat="1" ht="12.95" customHeight="1" x14ac:dyDescent="0.2">
      <c r="C460" s="59"/>
      <c r="D460" s="59"/>
    </row>
    <row r="461" spans="3:4" s="20" customFormat="1" ht="12.95" customHeight="1" x14ac:dyDescent="0.2">
      <c r="C461" s="59"/>
      <c r="D461" s="59"/>
    </row>
    <row r="462" spans="3:4" s="20" customFormat="1" ht="12.95" customHeight="1" x14ac:dyDescent="0.2">
      <c r="C462" s="59"/>
      <c r="D462" s="59"/>
    </row>
    <row r="463" spans="3:4" s="20" customFormat="1" ht="12.95" customHeight="1" x14ac:dyDescent="0.2">
      <c r="C463" s="59"/>
      <c r="D463" s="59"/>
    </row>
    <row r="464" spans="3:4" s="20" customFormat="1" ht="12.95" customHeight="1" x14ac:dyDescent="0.2">
      <c r="C464" s="59"/>
      <c r="D464" s="59"/>
    </row>
    <row r="465" spans="3:4" s="20" customFormat="1" ht="12.95" customHeight="1" x14ac:dyDescent="0.2">
      <c r="C465" s="59"/>
      <c r="D465" s="59"/>
    </row>
    <row r="466" spans="3:4" s="20" customFormat="1" ht="12.95" customHeight="1" x14ac:dyDescent="0.2">
      <c r="C466" s="59"/>
      <c r="D466" s="59"/>
    </row>
    <row r="467" spans="3:4" s="20" customFormat="1" ht="12.95" customHeight="1" x14ac:dyDescent="0.2">
      <c r="C467" s="59"/>
      <c r="D467" s="59"/>
    </row>
    <row r="468" spans="3:4" s="20" customFormat="1" ht="12.95" customHeight="1" x14ac:dyDescent="0.2">
      <c r="C468" s="59"/>
      <c r="D468" s="59"/>
    </row>
    <row r="469" spans="3:4" s="20" customFormat="1" ht="12.95" customHeight="1" x14ac:dyDescent="0.2">
      <c r="C469" s="59"/>
      <c r="D469" s="59"/>
    </row>
    <row r="470" spans="3:4" s="20" customFormat="1" ht="12.95" customHeight="1" x14ac:dyDescent="0.2">
      <c r="C470" s="59"/>
      <c r="D470" s="59"/>
    </row>
    <row r="471" spans="3:4" s="20" customFormat="1" ht="12.95" customHeight="1" x14ac:dyDescent="0.2">
      <c r="C471" s="59"/>
      <c r="D471" s="59"/>
    </row>
    <row r="472" spans="3:4" s="20" customFormat="1" ht="12.95" customHeight="1" x14ac:dyDescent="0.2">
      <c r="C472" s="59"/>
      <c r="D472" s="59"/>
    </row>
    <row r="473" spans="3:4" s="20" customFormat="1" ht="12.95" customHeight="1" x14ac:dyDescent="0.2">
      <c r="C473" s="59"/>
      <c r="D473" s="59"/>
    </row>
    <row r="474" spans="3:4" s="20" customFormat="1" ht="12.95" customHeight="1" x14ac:dyDescent="0.2">
      <c r="C474" s="59"/>
      <c r="D474" s="59"/>
    </row>
    <row r="475" spans="3:4" s="20" customFormat="1" ht="12.95" customHeight="1" x14ac:dyDescent="0.2">
      <c r="C475" s="59"/>
      <c r="D475" s="59"/>
    </row>
    <row r="476" spans="3:4" s="20" customFormat="1" ht="12.95" customHeight="1" x14ac:dyDescent="0.2">
      <c r="C476" s="59"/>
      <c r="D476" s="59"/>
    </row>
    <row r="477" spans="3:4" s="20" customFormat="1" ht="12.95" customHeight="1" x14ac:dyDescent="0.2">
      <c r="C477" s="59"/>
      <c r="D477" s="59"/>
    </row>
    <row r="478" spans="3:4" s="20" customFormat="1" ht="12.95" customHeight="1" x14ac:dyDescent="0.2">
      <c r="C478" s="59"/>
      <c r="D478" s="59"/>
    </row>
    <row r="479" spans="3:4" s="20" customFormat="1" ht="12.95" customHeight="1" x14ac:dyDescent="0.2">
      <c r="C479" s="59"/>
      <c r="D479" s="59"/>
    </row>
    <row r="480" spans="3:4" s="20" customFormat="1" ht="12.95" customHeight="1" x14ac:dyDescent="0.2">
      <c r="C480" s="59"/>
      <c r="D480" s="59"/>
    </row>
    <row r="481" spans="3:4" s="20" customFormat="1" ht="12.95" customHeight="1" x14ac:dyDescent="0.2">
      <c r="C481" s="59"/>
      <c r="D481" s="59"/>
    </row>
    <row r="482" spans="3:4" s="20" customFormat="1" ht="12.95" customHeight="1" x14ac:dyDescent="0.2">
      <c r="C482" s="59"/>
      <c r="D482" s="59"/>
    </row>
    <row r="483" spans="3:4" s="20" customFormat="1" ht="12.95" customHeight="1" x14ac:dyDescent="0.2">
      <c r="C483" s="59"/>
      <c r="D483" s="59"/>
    </row>
    <row r="484" spans="3:4" s="20" customFormat="1" ht="12.95" customHeight="1" x14ac:dyDescent="0.2">
      <c r="C484" s="59"/>
      <c r="D484" s="59"/>
    </row>
    <row r="485" spans="3:4" s="20" customFormat="1" ht="12.95" customHeight="1" x14ac:dyDescent="0.2">
      <c r="C485" s="59"/>
      <c r="D485" s="59"/>
    </row>
    <row r="486" spans="3:4" s="20" customFormat="1" ht="12.95" customHeight="1" x14ac:dyDescent="0.2">
      <c r="C486" s="59"/>
      <c r="D486" s="59"/>
    </row>
    <row r="487" spans="3:4" s="20" customFormat="1" ht="12.95" customHeight="1" x14ac:dyDescent="0.2">
      <c r="C487" s="59"/>
      <c r="D487" s="59"/>
    </row>
    <row r="488" spans="3:4" s="20" customFormat="1" ht="12.95" customHeight="1" x14ac:dyDescent="0.2">
      <c r="C488" s="59"/>
      <c r="D488" s="59"/>
    </row>
    <row r="489" spans="3:4" s="20" customFormat="1" ht="12.95" customHeight="1" x14ac:dyDescent="0.2">
      <c r="C489" s="59"/>
      <c r="D489" s="59"/>
    </row>
    <row r="490" spans="3:4" s="20" customFormat="1" ht="12.95" customHeight="1" x14ac:dyDescent="0.2">
      <c r="C490" s="59"/>
      <c r="D490" s="59"/>
    </row>
    <row r="491" spans="3:4" s="20" customFormat="1" ht="12.95" customHeight="1" x14ac:dyDescent="0.2">
      <c r="C491" s="59"/>
      <c r="D491" s="59"/>
    </row>
    <row r="492" spans="3:4" s="20" customFormat="1" ht="12.95" customHeight="1" x14ac:dyDescent="0.2">
      <c r="C492" s="59"/>
      <c r="D492" s="59"/>
    </row>
    <row r="493" spans="3:4" s="20" customFormat="1" ht="12.95" customHeight="1" x14ac:dyDescent="0.2">
      <c r="C493" s="59"/>
      <c r="D493" s="59"/>
    </row>
    <row r="494" spans="3:4" s="20" customFormat="1" ht="12.95" customHeight="1" x14ac:dyDescent="0.2">
      <c r="C494" s="59"/>
      <c r="D494" s="59"/>
    </row>
    <row r="495" spans="3:4" s="20" customFormat="1" ht="12.95" customHeight="1" x14ac:dyDescent="0.2">
      <c r="C495" s="59"/>
      <c r="D495" s="59"/>
    </row>
    <row r="496" spans="3:4" s="20" customFormat="1" ht="12.95" customHeight="1" x14ac:dyDescent="0.2">
      <c r="C496" s="59"/>
      <c r="D496" s="59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protectedRanges>
    <protectedRange sqref="A55:D59" name="Range1"/>
  </protectedRanges>
  <sortState xmlns:xlrd2="http://schemas.microsoft.com/office/spreadsheetml/2017/richdata2" ref="A21:AA64">
    <sortCondition ref="C21:C64"/>
  </sortState>
  <phoneticPr fontId="8" type="noConversion"/>
  <hyperlinks>
    <hyperlink ref="H670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5"/>
  <sheetViews>
    <sheetView workbookViewId="0">
      <selection activeCell="A18" sqref="A18:D19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" t="s">
        <v>50</v>
      </c>
      <c r="I1" s="8" t="s">
        <v>51</v>
      </c>
      <c r="J1" s="9" t="s">
        <v>52</v>
      </c>
    </row>
    <row r="2" spans="1:16" x14ac:dyDescent="0.2">
      <c r="I2" s="10" t="s">
        <v>53</v>
      </c>
      <c r="J2" s="11" t="s">
        <v>54</v>
      </c>
    </row>
    <row r="3" spans="1:16" x14ac:dyDescent="0.2">
      <c r="A3" s="12" t="s">
        <v>55</v>
      </c>
      <c r="I3" s="10" t="s">
        <v>56</v>
      </c>
      <c r="J3" s="11" t="s">
        <v>57</v>
      </c>
    </row>
    <row r="4" spans="1:16" x14ac:dyDescent="0.2">
      <c r="I4" s="10" t="s">
        <v>58</v>
      </c>
      <c r="J4" s="11" t="s">
        <v>57</v>
      </c>
    </row>
    <row r="5" spans="1:16" ht="13.5" thickBot="1" x14ac:dyDescent="0.25">
      <c r="I5" s="13" t="s">
        <v>59</v>
      </c>
      <c r="J5" s="14" t="s">
        <v>60</v>
      </c>
    </row>
    <row r="10" spans="1:16" ht="13.5" thickBot="1" x14ac:dyDescent="0.25"/>
    <row r="11" spans="1:16" ht="12.75" customHeight="1" thickBot="1" x14ac:dyDescent="0.25">
      <c r="A11" s="3" t="str">
        <f t="shared" ref="A11:A19" si="0">P11</f>
        <v>BAVM 186 </v>
      </c>
      <c r="B11" s="2" t="str">
        <f t="shared" ref="B11:B19" si="1">IF(H11=INT(H11),"I","II")</f>
        <v>I</v>
      </c>
      <c r="C11" s="3">
        <f t="shared" ref="C11:C19" si="2">1*G11</f>
        <v>54187.494700000003</v>
      </c>
      <c r="D11" s="4" t="str">
        <f t="shared" ref="D11:D19" si="3">VLOOKUP(F11,I$1:J$5,2,FALSE)</f>
        <v>vis</v>
      </c>
      <c r="E11" s="15">
        <f>VLOOKUP(C11,Active!C$21:E$973,3,FALSE)</f>
        <v>2.8543048631752624E-2</v>
      </c>
      <c r="F11" s="2" t="s">
        <v>59</v>
      </c>
      <c r="G11" s="4" t="str">
        <f t="shared" ref="G11:G19" si="4">MID(I11,3,LEN(I11)-3)</f>
        <v>54187.4947</v>
      </c>
      <c r="H11" s="3">
        <f t="shared" ref="H11:H19" si="5">1*K11</f>
        <v>4816</v>
      </c>
      <c r="I11" s="16" t="s">
        <v>61</v>
      </c>
      <c r="J11" s="17" t="s">
        <v>62</v>
      </c>
      <c r="K11" s="16">
        <v>4816</v>
      </c>
      <c r="L11" s="16" t="s">
        <v>63</v>
      </c>
      <c r="M11" s="17" t="s">
        <v>64</v>
      </c>
      <c r="N11" s="17" t="s">
        <v>65</v>
      </c>
      <c r="O11" s="18" t="s">
        <v>66</v>
      </c>
      <c r="P11" s="19" t="s">
        <v>67</v>
      </c>
    </row>
    <row r="12" spans="1:16" ht="12.75" customHeight="1" thickBot="1" x14ac:dyDescent="0.25">
      <c r="A12" s="3" t="str">
        <f t="shared" si="0"/>
        <v>BAVM 214 </v>
      </c>
      <c r="B12" s="2" t="str">
        <f t="shared" si="1"/>
        <v>I</v>
      </c>
      <c r="C12" s="3">
        <f t="shared" si="2"/>
        <v>54942.496899999998</v>
      </c>
      <c r="D12" s="4" t="str">
        <f t="shared" si="3"/>
        <v>vis</v>
      </c>
      <c r="E12" s="15">
        <f>VLOOKUP(C12,Active!C$21:E$973,3,FALSE)</f>
        <v>2155.0349937776082</v>
      </c>
      <c r="F12" s="2" t="s">
        <v>59</v>
      </c>
      <c r="G12" s="4" t="str">
        <f t="shared" si="4"/>
        <v>54942.4969</v>
      </c>
      <c r="H12" s="3">
        <f t="shared" si="5"/>
        <v>6971</v>
      </c>
      <c r="I12" s="16" t="s">
        <v>68</v>
      </c>
      <c r="J12" s="17" t="s">
        <v>69</v>
      </c>
      <c r="K12" s="16" t="s">
        <v>70</v>
      </c>
      <c r="L12" s="16" t="s">
        <v>71</v>
      </c>
      <c r="M12" s="17" t="s">
        <v>64</v>
      </c>
      <c r="N12" s="17" t="s">
        <v>65</v>
      </c>
      <c r="O12" s="18" t="s">
        <v>72</v>
      </c>
      <c r="P12" s="19" t="s">
        <v>73</v>
      </c>
    </row>
    <row r="13" spans="1:16" ht="12.75" customHeight="1" thickBot="1" x14ac:dyDescent="0.25">
      <c r="A13" s="3" t="str">
        <f t="shared" si="0"/>
        <v>BAVM 220 </v>
      </c>
      <c r="B13" s="2" t="str">
        <f t="shared" si="1"/>
        <v>I</v>
      </c>
      <c r="C13" s="3">
        <f t="shared" si="2"/>
        <v>55674.375699999997</v>
      </c>
      <c r="D13" s="4" t="str">
        <f t="shared" si="3"/>
        <v>vis</v>
      </c>
      <c r="E13" s="15">
        <f>VLOOKUP(C13,Active!C$21:E$973,3,FALSE)</f>
        <v>4244.0402114468925</v>
      </c>
      <c r="F13" s="2" t="s">
        <v>59</v>
      </c>
      <c r="G13" s="4" t="str">
        <f t="shared" si="4"/>
        <v>55674.3757</v>
      </c>
      <c r="H13" s="3">
        <f t="shared" si="5"/>
        <v>9060</v>
      </c>
      <c r="I13" s="16" t="s">
        <v>86</v>
      </c>
      <c r="J13" s="17" t="s">
        <v>87</v>
      </c>
      <c r="K13" s="16" t="s">
        <v>88</v>
      </c>
      <c r="L13" s="16" t="s">
        <v>89</v>
      </c>
      <c r="M13" s="17" t="s">
        <v>64</v>
      </c>
      <c r="N13" s="17" t="s">
        <v>65</v>
      </c>
      <c r="O13" s="18" t="s">
        <v>66</v>
      </c>
      <c r="P13" s="19" t="s">
        <v>90</v>
      </c>
    </row>
    <row r="14" spans="1:16" ht="12.75" customHeight="1" thickBot="1" x14ac:dyDescent="0.25">
      <c r="A14" s="3" t="str">
        <f t="shared" si="0"/>
        <v>BAVM 234 </v>
      </c>
      <c r="B14" s="2" t="str">
        <f t="shared" si="1"/>
        <v>I</v>
      </c>
      <c r="C14" s="3">
        <f t="shared" si="2"/>
        <v>56397.492200000001</v>
      </c>
      <c r="D14" s="4" t="str">
        <f t="shared" si="3"/>
        <v>vis</v>
      </c>
      <c r="E14" s="15">
        <f>VLOOKUP(C14,Active!C$21:E$973,3,FALSE)</f>
        <v>6308.0351536186872</v>
      </c>
      <c r="F14" s="2" t="s">
        <v>59</v>
      </c>
      <c r="G14" s="4" t="str">
        <f t="shared" si="4"/>
        <v>56397.4922</v>
      </c>
      <c r="H14" s="3">
        <f t="shared" si="5"/>
        <v>11124</v>
      </c>
      <c r="I14" s="16" t="s">
        <v>91</v>
      </c>
      <c r="J14" s="17" t="s">
        <v>92</v>
      </c>
      <c r="K14" s="16" t="s">
        <v>93</v>
      </c>
      <c r="L14" s="16" t="s">
        <v>94</v>
      </c>
      <c r="M14" s="17" t="s">
        <v>64</v>
      </c>
      <c r="N14" s="17" t="s">
        <v>59</v>
      </c>
      <c r="O14" s="18" t="s">
        <v>95</v>
      </c>
      <c r="P14" s="19" t="s">
        <v>96</v>
      </c>
    </row>
    <row r="15" spans="1:16" ht="12.75" customHeight="1" thickBot="1" x14ac:dyDescent="0.25">
      <c r="A15" s="3" t="str">
        <f t="shared" si="0"/>
        <v>OEJV 0160 </v>
      </c>
      <c r="B15" s="2" t="str">
        <f t="shared" si="1"/>
        <v>I</v>
      </c>
      <c r="C15" s="3">
        <f t="shared" si="2"/>
        <v>56478.423410000003</v>
      </c>
      <c r="D15" s="4" t="str">
        <f t="shared" si="3"/>
        <v>vis</v>
      </c>
      <c r="E15" s="15">
        <f>VLOOKUP(C15,Active!C$21:E$973,3,FALSE)</f>
        <v>6539.0374998572916</v>
      </c>
      <c r="F15" s="2" t="s">
        <v>59</v>
      </c>
      <c r="G15" s="4" t="str">
        <f t="shared" si="4"/>
        <v>56478.42341</v>
      </c>
      <c r="H15" s="3">
        <f t="shared" si="5"/>
        <v>11355</v>
      </c>
      <c r="I15" s="16" t="s">
        <v>97</v>
      </c>
      <c r="J15" s="17" t="s">
        <v>98</v>
      </c>
      <c r="K15" s="16" t="s">
        <v>99</v>
      </c>
      <c r="L15" s="16" t="s">
        <v>100</v>
      </c>
      <c r="M15" s="17" t="s">
        <v>64</v>
      </c>
      <c r="N15" s="17" t="s">
        <v>101</v>
      </c>
      <c r="O15" s="18" t="s">
        <v>102</v>
      </c>
      <c r="P15" s="19" t="s">
        <v>103</v>
      </c>
    </row>
    <row r="16" spans="1:16" ht="12.75" customHeight="1" thickBot="1" x14ac:dyDescent="0.25">
      <c r="A16" s="3" t="str">
        <f t="shared" si="0"/>
        <v>OEJV 0160 </v>
      </c>
      <c r="B16" s="2" t="str">
        <f t="shared" si="1"/>
        <v>I</v>
      </c>
      <c r="C16" s="3">
        <f t="shared" si="2"/>
        <v>56478.42452</v>
      </c>
      <c r="D16" s="4" t="str">
        <f t="shared" si="3"/>
        <v>vis</v>
      </c>
      <c r="E16" s="15">
        <f>VLOOKUP(C16,Active!C$21:E$973,3,FALSE)</f>
        <v>6539.0406681356808</v>
      </c>
      <c r="F16" s="2" t="s">
        <v>59</v>
      </c>
      <c r="G16" s="4" t="str">
        <f t="shared" si="4"/>
        <v>56478.42452</v>
      </c>
      <c r="H16" s="3">
        <f t="shared" si="5"/>
        <v>11355</v>
      </c>
      <c r="I16" s="16" t="s">
        <v>104</v>
      </c>
      <c r="J16" s="17" t="s">
        <v>105</v>
      </c>
      <c r="K16" s="16" t="s">
        <v>99</v>
      </c>
      <c r="L16" s="16" t="s">
        <v>106</v>
      </c>
      <c r="M16" s="17" t="s">
        <v>64</v>
      </c>
      <c r="N16" s="17" t="s">
        <v>78</v>
      </c>
      <c r="O16" s="18" t="s">
        <v>102</v>
      </c>
      <c r="P16" s="19" t="s">
        <v>103</v>
      </c>
    </row>
    <row r="17" spans="1:16" ht="12.75" customHeight="1" thickBot="1" x14ac:dyDescent="0.25">
      <c r="A17" s="3" t="str">
        <f t="shared" si="0"/>
        <v>OEJV 0160 </v>
      </c>
      <c r="B17" s="2" t="str">
        <f t="shared" si="1"/>
        <v>I</v>
      </c>
      <c r="C17" s="3">
        <f t="shared" si="2"/>
        <v>56478.425139999999</v>
      </c>
      <c r="D17" s="4" t="str">
        <f t="shared" si="3"/>
        <v>vis</v>
      </c>
      <c r="E17" s="15">
        <f>VLOOKUP(C17,Active!C$21:E$973,3,FALSE)</f>
        <v>6539.0424378046928</v>
      </c>
      <c r="F17" s="2" t="s">
        <v>59</v>
      </c>
      <c r="G17" s="4" t="str">
        <f t="shared" si="4"/>
        <v>56478.42514</v>
      </c>
      <c r="H17" s="3">
        <f t="shared" si="5"/>
        <v>11355</v>
      </c>
      <c r="I17" s="16" t="s">
        <v>107</v>
      </c>
      <c r="J17" s="17" t="s">
        <v>108</v>
      </c>
      <c r="K17" s="16" t="s">
        <v>99</v>
      </c>
      <c r="L17" s="16" t="s">
        <v>109</v>
      </c>
      <c r="M17" s="17" t="s">
        <v>64</v>
      </c>
      <c r="N17" s="17" t="s">
        <v>59</v>
      </c>
      <c r="O17" s="18" t="s">
        <v>102</v>
      </c>
      <c r="P17" s="19" t="s">
        <v>103</v>
      </c>
    </row>
    <row r="18" spans="1:16" ht="12.75" customHeight="1" thickBot="1" x14ac:dyDescent="0.25">
      <c r="A18" s="3" t="str">
        <f t="shared" si="0"/>
        <v>OEJV 107 </v>
      </c>
      <c r="B18" s="2" t="str">
        <f t="shared" si="1"/>
        <v>I</v>
      </c>
      <c r="C18" s="3">
        <f t="shared" si="2"/>
        <v>54946.352299999999</v>
      </c>
      <c r="D18" s="4" t="str">
        <f t="shared" si="3"/>
        <v>vis</v>
      </c>
      <c r="E18" s="15" t="e">
        <f>VLOOKUP(C18,Active!C$21:E$973,3,FALSE)</f>
        <v>#N/A</v>
      </c>
      <c r="F18" s="2" t="s">
        <v>59</v>
      </c>
      <c r="G18" s="4" t="str">
        <f t="shared" si="4"/>
        <v>54946.3523</v>
      </c>
      <c r="H18" s="3">
        <f t="shared" si="5"/>
        <v>6982</v>
      </c>
      <c r="I18" s="16" t="s">
        <v>74</v>
      </c>
      <c r="J18" s="17" t="s">
        <v>75</v>
      </c>
      <c r="K18" s="16" t="s">
        <v>76</v>
      </c>
      <c r="L18" s="16" t="s">
        <v>77</v>
      </c>
      <c r="M18" s="17" t="s">
        <v>64</v>
      </c>
      <c r="N18" s="17" t="s">
        <v>78</v>
      </c>
      <c r="O18" s="18" t="s">
        <v>79</v>
      </c>
      <c r="P18" s="19" t="s">
        <v>80</v>
      </c>
    </row>
    <row r="19" spans="1:16" ht="12.75" customHeight="1" thickBot="1" x14ac:dyDescent="0.25">
      <c r="A19" s="3" t="str">
        <f t="shared" si="0"/>
        <v>BAVM 212 </v>
      </c>
      <c r="B19" s="2" t="str">
        <f t="shared" si="1"/>
        <v>II</v>
      </c>
      <c r="C19" s="3">
        <f t="shared" si="2"/>
        <v>55028.506600000001</v>
      </c>
      <c r="D19" s="4" t="str">
        <f t="shared" si="3"/>
        <v>vis</v>
      </c>
      <c r="E19" s="15">
        <f>VLOOKUP(C19,Active!C$21:E$973,3,FALSE)</f>
        <v>2400.5328987178455</v>
      </c>
      <c r="F19" s="2" t="s">
        <v>59</v>
      </c>
      <c r="G19" s="4" t="str">
        <f t="shared" si="4"/>
        <v>55028.5066</v>
      </c>
      <c r="H19" s="3">
        <f t="shared" si="5"/>
        <v>7216.5</v>
      </c>
      <c r="I19" s="16" t="s">
        <v>81</v>
      </c>
      <c r="J19" s="17" t="s">
        <v>82</v>
      </c>
      <c r="K19" s="16" t="s">
        <v>83</v>
      </c>
      <c r="L19" s="16" t="s">
        <v>84</v>
      </c>
      <c r="M19" s="17" t="s">
        <v>64</v>
      </c>
      <c r="N19" s="17" t="s">
        <v>65</v>
      </c>
      <c r="O19" s="18" t="s">
        <v>66</v>
      </c>
      <c r="P19" s="19" t="s">
        <v>85</v>
      </c>
    </row>
    <row r="20" spans="1:16" x14ac:dyDescent="0.2">
      <c r="B20" s="2"/>
      <c r="F20" s="2"/>
    </row>
    <row r="21" spans="1:16" x14ac:dyDescent="0.2">
      <c r="B21" s="2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</sheetData>
  <phoneticPr fontId="8" type="noConversion"/>
  <hyperlinks>
    <hyperlink ref="P11" r:id="rId1" display="http://www.bav-astro.de/sfs/BAVM_link.php?BAVMnr=186" xr:uid="{00000000-0004-0000-0100-000000000000}"/>
    <hyperlink ref="P12" r:id="rId2" display="http://www.bav-astro.de/sfs/BAVM_link.php?BAVMnr=214" xr:uid="{00000000-0004-0000-0100-000001000000}"/>
    <hyperlink ref="P18" r:id="rId3" display="http://var.astro.cz/oejv/issues/oejv107.pdf" xr:uid="{00000000-0004-0000-0100-000002000000}"/>
    <hyperlink ref="P19" r:id="rId4" display="http://www.bav-astro.de/sfs/BAVM_link.php?BAVMnr=212" xr:uid="{00000000-0004-0000-0100-000003000000}"/>
    <hyperlink ref="P13" r:id="rId5" display="http://www.bav-astro.de/sfs/BAVM_link.php?BAVMnr=220" xr:uid="{00000000-0004-0000-0100-000004000000}"/>
    <hyperlink ref="P14" r:id="rId6" display="http://www.bav-astro.de/sfs/BAVM_link.php?BAVMnr=234" xr:uid="{00000000-0004-0000-0100-000005000000}"/>
    <hyperlink ref="P15" r:id="rId7" display="http://var.astro.cz/oejv/issues/oejv0160.pdf" xr:uid="{00000000-0004-0000-0100-000006000000}"/>
    <hyperlink ref="P16" r:id="rId8" display="http://var.astro.cz/oejv/issues/oejv0160.pdf" xr:uid="{00000000-0004-0000-0100-000007000000}"/>
    <hyperlink ref="P17" r:id="rId9" display="http://var.astro.cz/oejv/issues/oejv0160.pdf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2024-08-10T05:34:31Z</dcterms:modified>
</cp:coreProperties>
</file>