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53783FF-9C6E-43B1-910D-623BBEF9C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5" i="1"/>
  <c r="F25" i="1" s="1"/>
  <c r="G25" i="1" s="1"/>
  <c r="K25" i="1" s="1"/>
  <c r="E26" i="1"/>
  <c r="F26" i="1" s="1"/>
  <c r="G26" i="1" s="1"/>
  <c r="K26" i="1" s="1"/>
  <c r="Q25" i="1"/>
  <c r="Q26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C9" i="1"/>
  <c r="D9" i="1"/>
  <c r="E21" i="1"/>
  <c r="F21" i="1" s="1"/>
  <c r="G21" i="1" s="1"/>
  <c r="I21" i="1" s="1"/>
  <c r="Q22" i="1"/>
  <c r="Q23" i="1"/>
  <c r="Q24" i="1"/>
  <c r="C17" i="1"/>
  <c r="Q21" i="1"/>
  <c r="C11" i="1"/>
  <c r="C12" i="1"/>
  <c r="F15" i="1" l="1"/>
  <c r="O23" i="1"/>
  <c r="O26" i="1"/>
  <c r="O21" i="1"/>
  <c r="O25" i="1"/>
  <c r="C15" i="1"/>
  <c r="O24" i="1"/>
  <c r="O22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<sst xmlns="http://schemas.openxmlformats.org/spreadsheetml/2006/main" count="65" uniqueCount="54">
  <si>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</si>
  <si>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</si>
  <si>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</si>
  <si>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</si>
  <si>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</si>
  <si>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</si>
  <si>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</si>
  <si>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</si>
  <si>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</si>
  <si>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</si>
  <si>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</si>
  <si>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</si>
  <si>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</si>
  <si>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</si>
  <si>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</si>
  <si>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</si>
  <si>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</si>
  <si>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</si>
  <si>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</si>
  <si>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</si>
  <si>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</si>
  <si>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</si>
  <si>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</si>
  <si>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</si>
  <si>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</si>
  <si>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</si>
  <si>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</si>
  <si>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</si>
  <si>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</si>
  <si>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</si>
  <si>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</si>
  <si>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</si>
  <si>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</si>
  <si>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</si>
  <si>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</si>
  <si>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</si>
  <si>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</si>
  <si>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MO Dra</t>
  </si>
  <si>
    <t>MO Dra / GSC 4237-0719</t>
  </si>
  <si>
    <t>EA</t>
  </si>
  <si>
    <t>BRNO</t>
  </si>
  <si>
    <t>OEJV 0160</t>
  </si>
  <si>
    <t>I</t>
  </si>
  <si>
    <t>G4237-0719</t>
  </si>
  <si>
    <t>pg</t>
  </si>
  <si>
    <t>vis</t>
  </si>
  <si>
    <t>PE</t>
  </si>
  <si>
    <t>CCD</t>
  </si>
  <si>
    <t>OEJV 0179</t>
  </si>
  <si>
    <t xml:space="preserve">Mag </t>
  </si>
  <si>
    <t>Next ToM-P</t>
  </si>
  <si>
    <t>Next ToM-S</t>
  </si>
  <si>
    <t>12.93-14.45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</si>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</sst>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2" fillId="0" borderId="13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20" fillId="24" borderId="11" xfId="0" applyFont="1" applyFill="1" applyBorder="1" applyAlignment="1">
      <alignment horizontal="right" vertical="center"/>
    </xf>
    <xf numFmtId="0" fontId="20" fillId="24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22" fontId="33" fillId="0" borderId="14" xfId="0" applyNumberFormat="1" applyFont="1" applyBorder="1" applyAlignment="1">
      <alignment horizontal="right" vertical="center"/>
    </xf>
    <xf numFmtId="22" fontId="33" fillId="0" borderId="15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Dra - O-C Diagr.</a:t>
            </a:r>
          </a:p>
        </c:rich>
      </c:tx>
      <c:layout>
        <c:manualLayout>
          <c:xMode val="edge"/>
          <c:yMode val="edge"/>
          <c:x val="0.394993045897079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79-4ED2-9F45-A6D63FF637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79-4ED2-9F45-A6D63FF637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79-4ED2-9F45-A6D63FF637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-2.8700000038952567E-3</c:v>
                </c:pt>
                <c:pt idx="2">
                  <c:v>-8.7000000348780304E-4</c:v>
                </c:pt>
                <c:pt idx="3">
                  <c:v>7.7999999484745786E-4</c:v>
                </c:pt>
                <c:pt idx="4">
                  <c:v>1.5140999996219762E-2</c:v>
                </c:pt>
                <c:pt idx="5">
                  <c:v>1.3731999999436084E-2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79-4ED2-9F45-A6D63FF637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79-4ED2-9F45-A6D63FF637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79-4ED2-9F45-A6D63FF637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79-4ED2-9F45-A6D63FF637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-4.8600238186361595E-3</c:v>
                </c:pt>
                <c:pt idx="1">
                  <c:v>4.5759367505223943E-3</c:v>
                </c:pt>
                <c:pt idx="2">
                  <c:v>4.5759367505223943E-3</c:v>
                </c:pt>
                <c:pt idx="3">
                  <c:v>4.5759367505223943E-3</c:v>
                </c:pt>
                <c:pt idx="4">
                  <c:v>8.1435780218952619E-3</c:v>
                </c:pt>
                <c:pt idx="5">
                  <c:v>8.9016355282939552E-3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79-4ED2-9F45-A6D63FF6379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79-4ED2-9F45-A6D63FF63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385840"/>
        <c:axId val="1"/>
      </c:scatterChart>
      <c:valAx>
        <c:axId val="64638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38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39360222531292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18</xdr:col>
      <xdr:colOff>285750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E0483E-1A3A-EEFD-F426-E04E3DE62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ht="12.95" customHeight="1" x14ac:dyDescent="0.2">
      <c r="A2" t="s">
        <v>23</v>
      </c>
      <c r="B2" t="s">
        <v>39</v>
      </c>
      <c r="C2" s="3"/>
      <c r="D2" s="3"/>
      <c r="E2" s="10" t="s">
        <v>37</v>
      </c>
      <c r="F2" t="s">
        <v>43</v>
      </c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26" t="s">
        <v>36</v>
      </c>
      <c r="D4" s="27" t="s">
        <v>36</v>
      </c>
    </row>
    <row r="5" spans="1:6" ht="12.95" customHeight="1" thickTop="1" x14ac:dyDescent="0.2">
      <c r="A5" s="9" t="s">
        <v>28</v>
      </c>
      <c r="B5" s="10"/>
      <c r="C5" s="11">
        <v>-9.5</v>
      </c>
      <c r="D5" s="10" t="s">
        <v>29</v>
      </c>
    </row>
    <row r="6" spans="1:6" ht="12.95" customHeight="1" x14ac:dyDescent="0.2">
      <c r="A6" s="5" t="s">
        <v>1</v>
      </c>
      <c r="E6" s="44" t="s">
        <v>40</v>
      </c>
    </row>
    <row r="7" spans="1:6" ht="12.95" customHeight="1" x14ac:dyDescent="0.2">
      <c r="A7" t="s">
        <v>2</v>
      </c>
      <c r="C7" s="35">
        <v>51274.97</v>
      </c>
      <c r="D7" s="28" t="s">
        <v>53</v>
      </c>
      <c r="E7" s="45">
        <v>51274.97</v>
      </c>
    </row>
    <row r="8" spans="1:6" ht="12.95" customHeight="1" x14ac:dyDescent="0.2">
      <c r="A8" t="s">
        <v>3</v>
      </c>
      <c r="C8" s="35">
        <v>2.4542830000000002</v>
      </c>
      <c r="D8" s="28" t="s">
        <v>53</v>
      </c>
      <c r="E8" s="46">
        <v>2.4542999999999999</v>
      </c>
    </row>
    <row r="9" spans="1:6" ht="12.95" customHeight="1" x14ac:dyDescent="0.2">
      <c r="A9" s="23" t="s">
        <v>31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20">
        <f ca="1">INTERCEPT(INDIRECT($D$9):G992,INDIRECT($C$9):F992)</f>
        <v>-4.8600238186361595E-3</v>
      </c>
      <c r="D11" s="3"/>
      <c r="E11" s="10"/>
    </row>
    <row r="12" spans="1:6" ht="12.95" customHeight="1" x14ac:dyDescent="0.2">
      <c r="A12" s="10" t="s">
        <v>16</v>
      </c>
      <c r="B12" s="10"/>
      <c r="C12" s="20">
        <f ca="1">SLOPE(INDIRECT($D$9):G992,INDIRECT($C$9):F992)</f>
        <v>5.3011014433475022E-6</v>
      </c>
      <c r="D12" s="3"/>
      <c r="E12" s="38" t="s">
        <v>49</v>
      </c>
      <c r="F12" s="39" t="s">
        <v>52</v>
      </c>
    </row>
    <row r="13" spans="1:6" ht="12.95" customHeight="1" x14ac:dyDescent="0.2">
      <c r="A13" s="10" t="s">
        <v>18</v>
      </c>
      <c r="B13" s="10"/>
      <c r="C13" s="3" t="s">
        <v>13</v>
      </c>
      <c r="E13" s="36" t="s">
        <v>33</v>
      </c>
      <c r="F13" s="41">
        <v>1</v>
      </c>
    </row>
    <row r="14" spans="1:6" ht="12.95" customHeight="1" x14ac:dyDescent="0.2">
      <c r="A14" s="10"/>
      <c r="B14" s="10"/>
      <c r="C14" s="10"/>
      <c r="E14" s="36" t="s">
        <v>30</v>
      </c>
      <c r="F14" s="40">
        <f ca="1">NOW()+15018.5+$C$5/24</f>
        <v>60532.737587268515</v>
      </c>
    </row>
    <row r="15" spans="1:6" ht="12.95" customHeight="1" x14ac:dyDescent="0.2">
      <c r="A15" s="12" t="s">
        <v>17</v>
      </c>
      <c r="B15" s="10"/>
      <c r="C15" s="13">
        <f ca="1">(C7+C11)+(C8+C12)*INT(MAX(F21:F3533))</f>
        <v>57646.297569635535</v>
      </c>
      <c r="E15" s="36" t="s">
        <v>34</v>
      </c>
      <c r="F15" s="40">
        <f ca="1">ROUND(2*($F$14-$C$7)/$C$8,0)/2+$F$13</f>
        <v>3773</v>
      </c>
    </row>
    <row r="16" spans="1:6" ht="12.95" customHeight="1" x14ac:dyDescent="0.2">
      <c r="A16" s="15" t="s">
        <v>4</v>
      </c>
      <c r="B16" s="10"/>
      <c r="C16" s="16">
        <f ca="1">+C8+C12</f>
        <v>2.4542883011014434</v>
      </c>
      <c r="E16" s="36" t="s">
        <v>35</v>
      </c>
      <c r="F16" s="40">
        <f ca="1">ROUND(2*($F$14-$C$15)/$C$16,0)/2+$F$13</f>
        <v>1177</v>
      </c>
    </row>
    <row r="17" spans="1:21" ht="12.95" customHeight="1" thickBot="1" x14ac:dyDescent="0.25">
      <c r="A17" s="14" t="s">
        <v>27</v>
      </c>
      <c r="B17" s="10"/>
      <c r="C17" s="10">
        <f>COUNT(C21:C2191)</f>
        <v>6</v>
      </c>
      <c r="E17" s="36" t="s">
        <v>50</v>
      </c>
      <c r="F17" s="42">
        <f ca="1">+$C$15+$C$16*$F$16-15018.5-$C$5/24</f>
        <v>45516.890733365268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57646.297569635535</v>
      </c>
      <c r="D18" s="19">
        <f ca="1">+C16</f>
        <v>2.4542883011014434</v>
      </c>
      <c r="E18" s="37" t="s">
        <v>51</v>
      </c>
      <c r="F18" s="43">
        <f ca="1">+($C$15+$C$16*$F$16)-($C$16/2)-15018.5-$C$5/24</f>
        <v>45515.663589214717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32</v>
      </c>
    </row>
    <row r="21" spans="1:21" ht="12.95" customHeight="1" x14ac:dyDescent="0.2">
      <c r="A21" t="s">
        <v>40</v>
      </c>
      <c r="C21" s="8">
        <v>51274.97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-4.8600238186361595E-3</v>
      </c>
      <c r="Q21" s="2">
        <f t="shared" ref="Q21:Q26" si="4">+C21-15018.5</f>
        <v>36256.47</v>
      </c>
    </row>
    <row r="22" spans="1:21" ht="12.95" customHeight="1" x14ac:dyDescent="0.2">
      <c r="A22" s="29" t="s">
        <v>41</v>
      </c>
      <c r="B22" s="30" t="s">
        <v>42</v>
      </c>
      <c r="C22" s="31">
        <v>55643.59087</v>
      </c>
      <c r="D22" s="31">
        <v>2.0000000000000001E-4</v>
      </c>
      <c r="E22">
        <f t="shared" si="0"/>
        <v>1779.9988306157027</v>
      </c>
      <c r="F22">
        <f t="shared" si="1"/>
        <v>1780</v>
      </c>
      <c r="G22">
        <f t="shared" si="2"/>
        <v>-2.8700000038952567E-3</v>
      </c>
      <c r="K22">
        <f>+G22</f>
        <v>-2.8700000038952567E-3</v>
      </c>
      <c r="O22">
        <f t="shared" ca="1" si="3"/>
        <v>4.5759367505223943E-3</v>
      </c>
      <c r="Q22" s="2">
        <f t="shared" si="4"/>
        <v>40625.09087</v>
      </c>
    </row>
    <row r="23" spans="1:21" ht="12.95" customHeight="1" x14ac:dyDescent="0.2">
      <c r="A23" s="29" t="s">
        <v>41</v>
      </c>
      <c r="B23" s="30" t="s">
        <v>42</v>
      </c>
      <c r="C23" s="31">
        <v>55643.59287</v>
      </c>
      <c r="D23" s="31">
        <v>2.9999999999999997E-4</v>
      </c>
      <c r="E23">
        <f t="shared" si="0"/>
        <v>1779.9996455176517</v>
      </c>
      <c r="F23">
        <f t="shared" si="1"/>
        <v>1780</v>
      </c>
      <c r="G23">
        <f t="shared" si="2"/>
        <v>-8.7000000348780304E-4</v>
      </c>
      <c r="K23">
        <f>+G23</f>
        <v>-8.7000000348780304E-4</v>
      </c>
      <c r="O23">
        <f t="shared" ca="1" si="3"/>
        <v>4.5759367505223943E-3</v>
      </c>
      <c r="Q23" s="2">
        <f t="shared" si="4"/>
        <v>40625.09287</v>
      </c>
    </row>
    <row r="24" spans="1:21" ht="12.95" customHeight="1" x14ac:dyDescent="0.2">
      <c r="A24" s="29" t="s">
        <v>41</v>
      </c>
      <c r="B24" s="30" t="s">
        <v>42</v>
      </c>
      <c r="C24" s="31">
        <v>55643.594519999999</v>
      </c>
      <c r="D24" s="31">
        <v>2.9999999999999997E-4</v>
      </c>
      <c r="E24">
        <f t="shared" si="0"/>
        <v>1780.000317811759</v>
      </c>
      <c r="F24">
        <f t="shared" si="1"/>
        <v>1780</v>
      </c>
      <c r="G24">
        <f t="shared" si="2"/>
        <v>7.7999999484745786E-4</v>
      </c>
      <c r="K24">
        <f>+G24</f>
        <v>7.7999999484745786E-4</v>
      </c>
      <c r="O24">
        <f t="shared" ca="1" si="3"/>
        <v>4.5759367505223943E-3</v>
      </c>
      <c r="Q24" s="2">
        <f t="shared" si="4"/>
        <v>40625.094519999999</v>
      </c>
    </row>
    <row r="25" spans="1:21" ht="12.95" customHeight="1" x14ac:dyDescent="0.2">
      <c r="A25" s="32" t="s">
        <v>48</v>
      </c>
      <c r="B25" s="33" t="s">
        <v>42</v>
      </c>
      <c r="C25" s="34">
        <v>57295.341339999999</v>
      </c>
      <c r="D25" s="34">
        <v>2.0000000000000001E-4</v>
      </c>
      <c r="E25">
        <f t="shared" si="0"/>
        <v>2453.0061692152035</v>
      </c>
      <c r="F25">
        <f t="shared" si="1"/>
        <v>2453</v>
      </c>
      <c r="G25">
        <f t="shared" si="2"/>
        <v>1.5140999996219762E-2</v>
      </c>
      <c r="K25">
        <f>+G25</f>
        <v>1.5140999996219762E-2</v>
      </c>
      <c r="O25">
        <f t="shared" ca="1" si="3"/>
        <v>8.1435780218952619E-3</v>
      </c>
      <c r="Q25" s="2">
        <f t="shared" si="4"/>
        <v>42276.841339999999</v>
      </c>
    </row>
    <row r="26" spans="1:21" ht="12.95" customHeight="1" x14ac:dyDescent="0.2">
      <c r="A26" s="32" t="s">
        <v>48</v>
      </c>
      <c r="B26" s="33" t="s">
        <v>42</v>
      </c>
      <c r="C26" s="34">
        <v>57646.3024</v>
      </c>
      <c r="D26" s="34">
        <v>2.9999999999999997E-4</v>
      </c>
      <c r="E26">
        <f t="shared" si="0"/>
        <v>2596.005595116781</v>
      </c>
      <c r="F26">
        <f t="shared" si="1"/>
        <v>2596</v>
      </c>
      <c r="G26">
        <f t="shared" si="2"/>
        <v>1.3731999999436084E-2</v>
      </c>
      <c r="K26">
        <f>+G26</f>
        <v>1.3731999999436084E-2</v>
      </c>
      <c r="O26">
        <f t="shared" ca="1" si="3"/>
        <v>8.9016355282939552E-3</v>
      </c>
      <c r="Q26" s="2">
        <f t="shared" si="4"/>
        <v>42627.8024</v>
      </c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hyperlinks>
    <hyperlink ref="H640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2024-08-10T05:42:07Z</dcterms:modified>
</cp:coreProperties>
</file>