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95D6206-04F2-458C-8D17-E798152C73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J22" i="1"/>
  <c r="F11" i="1"/>
  <c r="Q22" i="1"/>
  <c r="G11" i="1"/>
  <c r="E21" i="1"/>
  <c r="F21" i="1"/>
  <c r="G21" i="1"/>
  <c r="H21" i="1"/>
  <c r="C17" i="1"/>
  <c r="Q21" i="1"/>
  <c r="C12" i="1"/>
  <c r="F15" i="1" l="1"/>
  <c r="C16" i="1"/>
  <c r="D18" i="1" s="1"/>
  <c r="C11" i="1"/>
  <c r="C15" i="1" l="1"/>
  <c r="O21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<sst xmlns="http://schemas.openxmlformats.org/spreadsheetml/2006/main" count="55" uniqueCount="52">
  <si>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</si>
  <si>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</si>
  <si>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</si>
  <si>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</si>
  <si>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</si>
  <si>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</si>
  <si>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</si>
  <si>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</si>
  <si>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</si>
  <si>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</si>
  <si>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</si>
  <si>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</si>
  <si>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</si>
  <si>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</si>
  <si>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</si>
  <si>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</si>
  <si>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</si>
  <si>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</si>
  <si>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</si>
  <si>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</si>
  <si>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</si>
  <si>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</si>
  <si>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</si>
  <si>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</si>
  <si>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</si>
  <si>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</si>
  <si>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</si>
  <si>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</si>
  <si>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</si>
  <si>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</si>
  <si>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</si>
  <si>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</si>
  <si>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</si>
  <si>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</si>
  <si>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</si>
  <si>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</si>
  <si>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</si>
  <si>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</si>
  <si>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RHN 2013</t>
  </si>
  <si>
    <t>JAVSO..40..94a</t>
  </si>
  <si>
    <t>not avail.</t>
  </si>
  <si>
    <t>EW</t>
  </si>
  <si>
    <t>Dra</t>
  </si>
  <si>
    <t>NSVS 828322 / GSC 4552-1643</t>
  </si>
  <si>
    <t>CCD</t>
  </si>
  <si>
    <t xml:space="preserve">Mag </t>
  </si>
  <si>
    <t>Next ToM-P</t>
  </si>
  <si>
    <t>Next ToM-S</t>
  </si>
  <si>
    <t>VSX</t>
  </si>
  <si>
    <t>13.05 (0.41)</t>
  </si>
  <si>
    <t>Nelson pc</t>
  </si>
  <si>
    <t>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</si>
</sst>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0" fillId="0" borderId="0" xfId="0" applyAlignment="1">
      <alignment horizontal="right"/>
    </xf>
    <xf numFmtId="0" fontId="16" fillId="0" borderId="8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4" fillId="2" borderId="6" xfId="0" applyFont="1" applyFill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4" fillId="2" borderId="7" xfId="0" applyFont="1" applyFill="1" applyBorder="1" applyAlignment="1">
      <alignment horizontal="center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14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NSVS 828322 -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57-452C-9F21-9CE4A6AACC8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57-452C-9F21-9CE4A6AACC8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2.9731100003118627E-2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57-452C-9F21-9CE4A6AACC8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57-452C-9F21-9CE4A6AACC8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57-452C-9F21-9CE4A6AACC8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57-452C-9F21-9CE4A6AACC8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257-452C-9F21-9CE4A6AACC8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-1.7347234759768071E-18</c:v>
                </c:pt>
                <c:pt idx="1">
                  <c:v>2.9731100003118627E-2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257-452C-9F21-9CE4A6AACC8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14311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257-452C-9F21-9CE4A6AAC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126848"/>
        <c:axId val="1"/>
      </c:scatterChart>
      <c:valAx>
        <c:axId val="758126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126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5D0930C-B9FA-B7A3-968D-C8DB882A1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425781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23</v>
      </c>
      <c r="B2" t="s">
        <v>41</v>
      </c>
      <c r="C2" s="3"/>
      <c r="D2" s="3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8" t="s">
        <v>40</v>
      </c>
      <c r="D4" s="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28">
        <v>52500.186999999998</v>
      </c>
      <c r="D7" s="38" t="s">
        <v>48</v>
      </c>
    </row>
    <row r="8" spans="1:7" x14ac:dyDescent="0.2">
      <c r="A8" t="s">
        <v>3</v>
      </c>
      <c r="C8" s="28">
        <v>0.26989990000000003</v>
      </c>
      <c r="D8" s="38" t="s">
        <v>48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1">
        <f ca="1">INTERCEPT(INDIRECT($G$11):G992,INDIRECT($F$11):F992)</f>
        <v>-1.7347234759768071E-18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16</v>
      </c>
      <c r="B12" s="12"/>
      <c r="C12" s="21">
        <f ca="1">SLOPE(INDIRECT($G$11):G992,INDIRECT($F$11):F992)</f>
        <v>2.077499825527121E-6</v>
      </c>
      <c r="D12" s="3"/>
      <c r="E12" s="32" t="s">
        <v>45</v>
      </c>
      <c r="F12" s="35" t="s">
        <v>49</v>
      </c>
    </row>
    <row r="13" spans="1:7" x14ac:dyDescent="0.2">
      <c r="A13" s="12" t="s">
        <v>18</v>
      </c>
      <c r="B13" s="12"/>
      <c r="C13" s="3" t="s">
        <v>13</v>
      </c>
      <c r="D13" s="16"/>
      <c r="E13" s="29" t="s">
        <v>35</v>
      </c>
      <c r="F13" s="34">
        <v>1</v>
      </c>
    </row>
    <row r="14" spans="1:7" x14ac:dyDescent="0.2">
      <c r="A14" s="12"/>
      <c r="B14" s="12"/>
      <c r="C14" s="12"/>
      <c r="D14" s="16"/>
      <c r="E14" s="29" t="s">
        <v>32</v>
      </c>
      <c r="F14" s="33">
        <f ca="1">NOW()+15018.5+$C$9/24</f>
        <v>60532.758035763887</v>
      </c>
    </row>
    <row r="15" spans="1:7" x14ac:dyDescent="0.2">
      <c r="A15" s="14" t="s">
        <v>17</v>
      </c>
      <c r="B15" s="12"/>
      <c r="C15" s="15">
        <f ca="1">(C7+C11)+(C8+C12)*INT(MAX(F21:F3533))</f>
        <v>56362.754200000003</v>
      </c>
      <c r="D15" s="16"/>
      <c r="E15" s="29" t="s">
        <v>36</v>
      </c>
      <c r="F15" s="33">
        <f ca="1">ROUND(2*($F$14-$C$7)/$C$8,0)/2+$F$13</f>
        <v>29762.5</v>
      </c>
    </row>
    <row r="16" spans="1:7" x14ac:dyDescent="0.2">
      <c r="A16" s="17" t="s">
        <v>4</v>
      </c>
      <c r="B16" s="12"/>
      <c r="C16" s="18">
        <f ca="1">+C8+C12</f>
        <v>0.26990197749982553</v>
      </c>
      <c r="D16" s="16"/>
      <c r="E16" s="29" t="s">
        <v>37</v>
      </c>
      <c r="F16" s="33">
        <f ca="1">ROUND(2*($F$14-$C$15)/$C$16,0)/2+$F$13</f>
        <v>15451</v>
      </c>
    </row>
    <row r="17" spans="1:22" ht="13.5" thickBot="1" x14ac:dyDescent="0.25">
      <c r="A17" s="16" t="s">
        <v>29</v>
      </c>
      <c r="B17" s="12"/>
      <c r="C17" s="12">
        <f>COUNT(C21:C2191)</f>
        <v>2</v>
      </c>
      <c r="D17" s="16"/>
      <c r="E17" s="30" t="s">
        <v>46</v>
      </c>
      <c r="F17" s="36">
        <f ca="1">+$C$15+$C$16*$F$16-15018.5-$C$9/24</f>
        <v>45514.905487683143</v>
      </c>
    </row>
    <row r="18" spans="1:22" ht="14.25" thickTop="1" thickBot="1" x14ac:dyDescent="0.25">
      <c r="A18" s="17" t="s">
        <v>5</v>
      </c>
      <c r="B18" s="12"/>
      <c r="C18" s="19">
        <f ca="1">+C15</f>
        <v>56362.754200000003</v>
      </c>
      <c r="D18" s="20">
        <f ca="1">+C16</f>
        <v>0.26990197749982553</v>
      </c>
      <c r="E18" s="31" t="s">
        <v>47</v>
      </c>
      <c r="F18" s="37">
        <f ca="1">+($C$15+$C$16*$F$16)-($C$16/2)-15018.5-$C$9/24</f>
        <v>45514.770536694392</v>
      </c>
    </row>
    <row r="19" spans="1:22" ht="13.5" thickTop="1" x14ac:dyDescent="0.2">
      <c r="A19" s="24" t="s">
        <v>33</v>
      </c>
      <c r="E19" s="25">
        <v>21</v>
      </c>
    </row>
    <row r="20" spans="1:22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28</v>
      </c>
      <c r="I20" s="7" t="s">
        <v>51</v>
      </c>
      <c r="J20" s="7" t="s">
        <v>44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6" t="s">
        <v>34</v>
      </c>
    </row>
    <row r="21" spans="1:22" x14ac:dyDescent="0.2">
      <c r="A21" s="27" t="s">
        <v>39</v>
      </c>
      <c r="C21" s="10">
        <v>52500.186999999998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-1.7347234759768071E-18</v>
      </c>
      <c r="Q21" s="2">
        <f>+C21-15018.5</f>
        <v>37481.686999999998</v>
      </c>
    </row>
    <row r="22" spans="1:22" x14ac:dyDescent="0.2">
      <c r="A22" s="5" t="s">
        <v>38</v>
      </c>
      <c r="C22" s="10">
        <v>56362.754200000003</v>
      </c>
      <c r="D22" s="10">
        <v>2.0000000000000001E-4</v>
      </c>
      <c r="E22">
        <f>+(C22-C$7)/C$8</f>
        <v>14311.110156024528</v>
      </c>
      <c r="F22">
        <f>ROUND(2*E22,0)/2</f>
        <v>14311</v>
      </c>
      <c r="G22">
        <f>+C22-(C$7+F22*C$8)</f>
        <v>2.9731100003118627E-2</v>
      </c>
      <c r="J22">
        <f>+G22</f>
        <v>2.9731100003118627E-2</v>
      </c>
      <c r="O22">
        <f ca="1">+C$11+C$12*$F22</f>
        <v>2.9731100003118627E-2</v>
      </c>
      <c r="Q22" s="2">
        <f>+C22-15018.5</f>
        <v>41344.254200000003</v>
      </c>
      <c r="V22" s="39" t="s">
        <v>50</v>
      </c>
    </row>
    <row r="23" spans="1:22" x14ac:dyDescent="0.2">
      <c r="C23" s="10"/>
      <c r="D23" s="10"/>
      <c r="Q23" s="2"/>
    </row>
    <row r="24" spans="1:22" x14ac:dyDescent="0.2">
      <c r="C24" s="10"/>
      <c r="D24" s="10"/>
      <c r="Q24" s="2"/>
    </row>
    <row r="25" spans="1:22" x14ac:dyDescent="0.2">
      <c r="C25" s="10"/>
      <c r="D25" s="10"/>
      <c r="Q25" s="2"/>
    </row>
    <row r="26" spans="1:22" x14ac:dyDescent="0.2">
      <c r="C26" s="10"/>
      <c r="D26" s="10"/>
      <c r="Q26" s="2"/>
    </row>
    <row r="27" spans="1:22" x14ac:dyDescent="0.2">
      <c r="C27" s="10"/>
      <c r="D27" s="10"/>
      <c r="Q27" s="2"/>
    </row>
    <row r="28" spans="1:22" x14ac:dyDescent="0.2">
      <c r="C28" s="10"/>
      <c r="D28" s="10"/>
      <c r="Q28" s="2"/>
    </row>
    <row r="29" spans="1:22" x14ac:dyDescent="0.2">
      <c r="C29" s="10"/>
      <c r="D29" s="10"/>
      <c r="Q29" s="2"/>
    </row>
    <row r="30" spans="1:22" x14ac:dyDescent="0.2">
      <c r="C30" s="10"/>
      <c r="D30" s="10"/>
      <c r="Q30" s="2"/>
    </row>
    <row r="31" spans="1:22" x14ac:dyDescent="0.2">
      <c r="C31" s="10"/>
      <c r="D31" s="10"/>
      <c r="Q31" s="2"/>
    </row>
    <row r="32" spans="1:22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2024-08-10T06:11:34Z</dcterms:modified>
</cp:coreProperties>
</file>