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8BF24EF-46F4-4E69-B330-AFFB98504D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6" i="1"/>
  <c r="F26" i="1"/>
  <c r="G26" i="1"/>
  <c r="J26" i="1"/>
  <c r="Q26" i="1"/>
  <c r="E25" i="1"/>
  <c r="F25" i="1"/>
  <c r="G25" i="1"/>
  <c r="J25" i="1"/>
  <c r="Q25" i="1"/>
  <c r="E24" i="1"/>
  <c r="F24" i="1"/>
  <c r="G24" i="1"/>
  <c r="J24" i="1"/>
  <c r="F11" i="1"/>
  <c r="Q24" i="1"/>
  <c r="E23" i="1"/>
  <c r="F23" i="1"/>
  <c r="G23" i="1"/>
  <c r="J23" i="1"/>
  <c r="G11" i="1"/>
  <c r="E21" i="1"/>
  <c r="F21" i="1"/>
  <c r="G21" i="1"/>
  <c r="H21" i="1"/>
  <c r="E22" i="1"/>
  <c r="F22" i="1"/>
  <c r="G22" i="1"/>
  <c r="K22" i="1"/>
  <c r="Q23" i="1"/>
  <c r="Q22" i="1"/>
  <c r="C17" i="1"/>
  <c r="R22" i="1"/>
  <c r="Q21" i="1"/>
  <c r="C12" i="1"/>
  <c r="F15" i="1" l="1"/>
  <c r="C16" i="1"/>
  <c r="D18" i="1" s="1"/>
  <c r="C11" i="1"/>
  <c r="O21" i="1" l="1"/>
  <c r="O24" i="1"/>
  <c r="O22" i="1"/>
  <c r="C15" i="1"/>
  <c r="O25" i="1"/>
  <c r="O26" i="1"/>
  <c r="O23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<sst xmlns="http://schemas.openxmlformats.org/spreadsheetml/2006/main" count="63" uniqueCount="56">
  <si>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</si>
  <si>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</si>
  <si>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</si>
  <si>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</si>
  <si>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</si>
  <si>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</si>
  <si>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</si>
  <si>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</si>
  <si>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</si>
  <si>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</si>
  <si>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</si>
  <si>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</si>
  <si>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</si>
  <si>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</si>
  <si>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</si>
  <si>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</si>
  <si>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</si>
  <si>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</si>
  <si>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</si>
  <si>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</si>
  <si>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</si>
  <si>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</si>
  <si>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</si>
  <si>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</si>
  <si>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</si>
  <si>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</si>
  <si>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</si>
  <si>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</si>
  <si>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</si>
  <si>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</si>
  <si>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</si>
  <si>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</si>
  <si>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</si>
  <si>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</si>
  <si>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EA</t>
  </si>
  <si>
    <t>Dra</t>
  </si>
  <si>
    <t>not avail.</t>
  </si>
  <si>
    <t xml:space="preserve">NT Dra / GSC 4541-1805 </t>
  </si>
  <si>
    <t>IBVS 5966</t>
  </si>
  <si>
    <t>I</t>
  </si>
  <si>
    <t>IBVS 5992</t>
  </si>
  <si>
    <t>IBVS 6029</t>
  </si>
  <si>
    <t>IBVS 6063</t>
  </si>
  <si>
    <t>Add cycle</t>
  </si>
  <si>
    <t>Old Cycle</t>
  </si>
  <si>
    <t>OEJV 0211</t>
  </si>
  <si>
    <t>CCD</t>
  </si>
  <si>
    <t xml:space="preserve">Mag </t>
  </si>
  <si>
    <t>Next ToM-P</t>
  </si>
  <si>
    <t>Next ToM-S</t>
  </si>
  <si>
    <t>VSX</t>
  </si>
  <si>
    <t>12.98-13.09</t>
  </si>
  <si>
    <t>CCD?</t>
  </si>
  <si>
    <t>S2</t>
  </si>
  <si>
    <t>Nelson pc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</si>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</sst>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/>
    <xf numFmtId="0" fontId="17" fillId="0" borderId="0" xfId="0" applyFont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NT Dra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40-45E7-8151-801D54E1D54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40-45E7-8151-801D54E1D5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1.0560000002442393E-2</c:v>
                </c:pt>
                <c:pt idx="3">
                  <c:v>5.9099999998579733E-3</c:v>
                </c:pt>
                <c:pt idx="4">
                  <c:v>7.4099999983445741E-3</c:v>
                </c:pt>
                <c:pt idx="5">
                  <c:v>1.4669999873149209E-2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40-45E7-8151-801D54E1D5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1.9500000053085387E-3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40-45E7-8151-801D54E1D5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40-45E7-8151-801D54E1D5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40-45E7-8151-801D54E1D5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40-45E7-8151-801D54E1D5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-1.3942390981981226E-3</c:v>
                </c:pt>
                <c:pt idx="1">
                  <c:v>6.8749256848191073E-3</c:v>
                </c:pt>
                <c:pt idx="2">
                  <c:v>7.0571567590394452E-3</c:v>
                </c:pt>
                <c:pt idx="3">
                  <c:v>7.8307792439371061E-3</c:v>
                </c:pt>
                <c:pt idx="4">
                  <c:v>8.4496772318552356E-3</c:v>
                </c:pt>
                <c:pt idx="5">
                  <c:v>1.1681700057649912E-2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40-45E7-8151-801D54E1D545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Active!$P$21:$P$998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61-4EC6-ACE3-8CA4E6C62BFA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61-4EC6-ACE3-8CA4E6C6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68093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0</c:v>
                      </c:pt>
                      <c:pt idx="1">
                        <c:v>2405</c:v>
                      </c:pt>
                      <c:pt idx="2">
                        <c:v>2458</c:v>
                      </c:pt>
                      <c:pt idx="3">
                        <c:v>2683</c:v>
                      </c:pt>
                      <c:pt idx="4">
                        <c:v>2863</c:v>
                      </c:pt>
                      <c:pt idx="5">
                        <c:v>3803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Active!$Q$21:$Q$998</c15:sqref>
                        </c15:formulaRef>
                      </c:ext>
                    </c:extLst>
                    <c:numCache>
                      <c:formatCode>m/d/yyyy</c:formatCode>
                      <c:ptCount val="978"/>
                      <c:pt idx="0">
                        <c:v>36598.29</c:v>
                      </c:pt>
                      <c:pt idx="1">
                        <c:v>40542.323600000003</c:v>
                      </c:pt>
                      <c:pt idx="2">
                        <c:v>40629.248500000002</c:v>
                      </c:pt>
                      <c:pt idx="3">
                        <c:v>40998.2281</c:v>
                      </c:pt>
                      <c:pt idx="4">
                        <c:v>41293.417000000001</c:v>
                      </c:pt>
                      <c:pt idx="5">
                        <c:v>42834.958459999878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AD61-4EC6-ACE3-8CA4E6C62BFA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0</c:v>
                      </c:pt>
                      <c:pt idx="1">
                        <c:v>2405</c:v>
                      </c:pt>
                      <c:pt idx="2">
                        <c:v>2458</c:v>
                      </c:pt>
                      <c:pt idx="3">
                        <c:v>2683</c:v>
                      </c:pt>
                      <c:pt idx="4">
                        <c:v>2863</c:v>
                      </c:pt>
                      <c:pt idx="5">
                        <c:v>3803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1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AD61-4EC6-ACE3-8CA4E6C62BFA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0</c:v>
                      </c:pt>
                      <c:pt idx="1">
                        <c:v>2405</c:v>
                      </c:pt>
                      <c:pt idx="2">
                        <c:v>2458</c:v>
                      </c:pt>
                      <c:pt idx="3">
                        <c:v>2683</c:v>
                      </c:pt>
                      <c:pt idx="4">
                        <c:v>2863</c:v>
                      </c:pt>
                      <c:pt idx="5">
                        <c:v>3803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AD61-4EC6-ACE3-8CA4E6C62BFA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0</c:v>
                      </c:pt>
                      <c:pt idx="1">
                        <c:v>2405</c:v>
                      </c:pt>
                      <c:pt idx="2">
                        <c:v>2458</c:v>
                      </c:pt>
                      <c:pt idx="3">
                        <c:v>2683</c:v>
                      </c:pt>
                      <c:pt idx="4">
                        <c:v>2863</c:v>
                      </c:pt>
                      <c:pt idx="5">
                        <c:v>3803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Active!$T$21:$T$998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AD61-4EC6-ACE3-8CA4E6C62BFA}"/>
                  </c:ext>
                </c:extLst>
              </c15:ser>
            </c15:filteredScatterSeries>
          </c:ext>
        </c:extLst>
      </c:scatterChart>
      <c:valAx>
        <c:axId val="346680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680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7669173654178183"/>
          <c:h val="5.67580558454289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1</xdr:rowOff>
    </xdr:from>
    <xdr:to>
      <xdr:col>17</xdr:col>
      <xdr:colOff>285750</xdr:colOff>
      <xdr:row>18</xdr:row>
      <xdr:rowOff>152401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74C82C9-DBD3-A7D9-3EB3-AEC767880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ht="12.95" customHeight="1" x14ac:dyDescent="0.2">
      <c r="A2" t="s">
        <v>24</v>
      </c>
      <c r="B2" t="s">
        <v>34</v>
      </c>
      <c r="C2" s="3"/>
      <c r="D2" s="3" t="s">
        <v>35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8" t="s">
        <v>36</v>
      </c>
      <c r="D4" s="9" t="s">
        <v>36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>
        <v>51616.79</v>
      </c>
      <c r="D7" s="45" t="s">
        <v>50</v>
      </c>
    </row>
    <row r="8" spans="1:7" ht="12.95" customHeight="1" x14ac:dyDescent="0.2">
      <c r="A8" t="s">
        <v>3</v>
      </c>
      <c r="C8">
        <v>1.6399300000000001</v>
      </c>
      <c r="D8" s="45" t="s">
        <v>50</v>
      </c>
    </row>
    <row r="9" spans="1:7" ht="12.95" customHeight="1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2.95" customHeight="1" thickBot="1" x14ac:dyDescent="0.25">
      <c r="A10" s="12"/>
      <c r="B10" s="12"/>
      <c r="C10" s="4" t="s">
        <v>20</v>
      </c>
      <c r="D10" s="4" t="s">
        <v>21</v>
      </c>
      <c r="E10" s="12"/>
    </row>
    <row r="11" spans="1:7" ht="12.95" customHeight="1" x14ac:dyDescent="0.2">
      <c r="A11" s="12" t="s">
        <v>16</v>
      </c>
      <c r="B11" s="12"/>
      <c r="C11" s="21">
        <f ca="1">INTERCEPT(INDIRECT($G$11):G991,INDIRECT($F$11):F991)</f>
        <v>-1.3942390981981226E-3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ht="12.95" customHeight="1" x14ac:dyDescent="0.2">
      <c r="A12" s="12" t="s">
        <v>17</v>
      </c>
      <c r="B12" s="12"/>
      <c r="C12" s="21">
        <f ca="1">SLOPE(INDIRECT($G$11):G991,INDIRECT($F$11):F991)</f>
        <v>3.4383221551007192E-6</v>
      </c>
      <c r="D12" s="3"/>
      <c r="E12" s="39" t="s">
        <v>47</v>
      </c>
      <c r="F12" s="42" t="s">
        <v>51</v>
      </c>
    </row>
    <row r="13" spans="1:7" ht="12.95" customHeight="1" x14ac:dyDescent="0.2">
      <c r="A13" s="12" t="s">
        <v>19</v>
      </c>
      <c r="B13" s="12"/>
      <c r="C13" s="3" t="s">
        <v>14</v>
      </c>
      <c r="D13" s="16"/>
      <c r="E13" s="36" t="s">
        <v>43</v>
      </c>
      <c r="F13" s="41">
        <v>1</v>
      </c>
    </row>
    <row r="14" spans="1:7" ht="12.95" customHeight="1" x14ac:dyDescent="0.2">
      <c r="A14" s="12"/>
      <c r="B14" s="12"/>
      <c r="C14" s="12"/>
      <c r="D14" s="16"/>
      <c r="E14" s="36" t="s">
        <v>31</v>
      </c>
      <c r="F14" s="40">
        <f ca="1">NOW()+15018.5+$C$9/24</f>
        <v>60532.764149537034</v>
      </c>
    </row>
    <row r="15" spans="1:7" ht="12.95" customHeight="1" x14ac:dyDescent="0.2">
      <c r="A15" s="14" t="s">
        <v>18</v>
      </c>
      <c r="B15" s="12"/>
      <c r="C15" s="15">
        <f ca="1">(C7+C11)+(C8+C12)*INT(MAX(F21:F3532))</f>
        <v>57853.455471700057</v>
      </c>
      <c r="D15" s="16"/>
      <c r="E15" s="36" t="s">
        <v>44</v>
      </c>
      <c r="F15" s="40">
        <f ca="1">ROUND(2*($F$14-$C$7)/$C$8,0)/2+$F$13</f>
        <v>5438</v>
      </c>
    </row>
    <row r="16" spans="1:7" ht="12.95" customHeight="1" x14ac:dyDescent="0.2">
      <c r="A16" s="17" t="s">
        <v>4</v>
      </c>
      <c r="B16" s="12"/>
      <c r="C16" s="18">
        <f ca="1">+C8+C12</f>
        <v>1.6399334383221551</v>
      </c>
      <c r="D16" s="16"/>
      <c r="E16" s="36" t="s">
        <v>32</v>
      </c>
      <c r="F16" s="40">
        <f ca="1">ROUND(2*($F$14-$C$15)/$C$16,0)/2+$F$13</f>
        <v>1635</v>
      </c>
    </row>
    <row r="17" spans="1:22" ht="12.95" customHeight="1" thickBot="1" x14ac:dyDescent="0.25">
      <c r="A17" s="16" t="s">
        <v>28</v>
      </c>
      <c r="B17" s="12"/>
      <c r="C17" s="12">
        <f>COUNT(C21:C2190)</f>
        <v>6</v>
      </c>
      <c r="D17" s="16"/>
      <c r="E17" s="37" t="s">
        <v>48</v>
      </c>
      <c r="F17" s="43">
        <f ca="1">+$C$15+$C$16*$F$16-15018.5-$C$9/24</f>
        <v>45516.642476690118</v>
      </c>
    </row>
    <row r="18" spans="1:22" ht="12.95" customHeight="1" thickTop="1" thickBot="1" x14ac:dyDescent="0.25">
      <c r="A18" s="17" t="s">
        <v>5</v>
      </c>
      <c r="B18" s="12"/>
      <c r="C18" s="19">
        <f ca="1">+C15</f>
        <v>57853.455471700057</v>
      </c>
      <c r="D18" s="20">
        <f ca="1">+C16</f>
        <v>1.6399334383221551</v>
      </c>
      <c r="E18" s="38" t="s">
        <v>49</v>
      </c>
      <c r="F18" s="44">
        <f ca="1">+($C$15+$C$16*$F$16)-($C$16/2)-15018.5-$C$9/24</f>
        <v>45515.82250997096</v>
      </c>
    </row>
    <row r="19" spans="1:22" ht="12.95" customHeight="1" thickTop="1" x14ac:dyDescent="0.2">
      <c r="A19" s="24" t="s">
        <v>33</v>
      </c>
      <c r="E19" s="25">
        <v>21</v>
      </c>
    </row>
    <row r="20" spans="1:22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53</v>
      </c>
      <c r="J20" s="7" t="s">
        <v>52</v>
      </c>
      <c r="K20" s="7" t="s">
        <v>46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47" t="s">
        <v>55</v>
      </c>
    </row>
    <row r="21" spans="1:22" ht="12.95" customHeight="1" x14ac:dyDescent="0.2">
      <c r="A21" t="s">
        <v>12</v>
      </c>
      <c r="C21" s="10">
        <v>51616.79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-1.3942390981981226E-3</v>
      </c>
      <c r="Q21" s="2">
        <f t="shared" ref="Q21:Q26" si="4">+C21-15018.5</f>
        <v>36598.29</v>
      </c>
    </row>
    <row r="22" spans="1:22" ht="12.95" customHeight="1" x14ac:dyDescent="0.2">
      <c r="A22" s="5" t="s">
        <v>38</v>
      </c>
      <c r="C22" s="10">
        <v>55560.823600000003</v>
      </c>
      <c r="D22" s="10">
        <v>4.0000000000000002E-4</v>
      </c>
      <c r="E22">
        <f t="shared" si="0"/>
        <v>2405.0011890751448</v>
      </c>
      <c r="F22">
        <f t="shared" si="1"/>
        <v>2405</v>
      </c>
      <c r="G22">
        <f t="shared" si="2"/>
        <v>1.9500000053085387E-3</v>
      </c>
      <c r="K22">
        <f>+G22</f>
        <v>1.9500000053085387E-3</v>
      </c>
      <c r="O22">
        <f t="shared" ca="1" si="3"/>
        <v>6.8749256848191073E-3</v>
      </c>
      <c r="Q22" s="2">
        <f t="shared" si="4"/>
        <v>40542.323600000003</v>
      </c>
      <c r="R22" t="str">
        <f>IF(ABS(C22-C21)&lt;0.00001,1,"")</f>
        <v/>
      </c>
      <c r="V22" s="46" t="s">
        <v>54</v>
      </c>
    </row>
    <row r="23" spans="1:22" ht="12.95" customHeight="1" x14ac:dyDescent="0.2">
      <c r="A23" s="26" t="s">
        <v>40</v>
      </c>
      <c r="B23" s="27" t="s">
        <v>39</v>
      </c>
      <c r="C23" s="26">
        <v>55647.748500000002</v>
      </c>
      <c r="D23" s="26">
        <v>6.9999999999999999E-4</v>
      </c>
      <c r="E23">
        <f t="shared" si="0"/>
        <v>2458.0064392992385</v>
      </c>
      <c r="F23">
        <f t="shared" si="1"/>
        <v>2458</v>
      </c>
      <c r="G23">
        <f t="shared" si="2"/>
        <v>1.0560000002442393E-2</v>
      </c>
      <c r="J23">
        <f>+G23</f>
        <v>1.0560000002442393E-2</v>
      </c>
      <c r="O23">
        <f t="shared" ca="1" si="3"/>
        <v>7.0571567590394452E-3</v>
      </c>
      <c r="Q23" s="2">
        <f t="shared" si="4"/>
        <v>40629.248500000002</v>
      </c>
    </row>
    <row r="24" spans="1:22" ht="12.95" customHeight="1" x14ac:dyDescent="0.2">
      <c r="A24" s="28" t="s">
        <v>41</v>
      </c>
      <c r="B24" s="29" t="s">
        <v>39</v>
      </c>
      <c r="C24" s="28">
        <v>56016.7281</v>
      </c>
      <c r="D24" s="28">
        <v>5.0000000000000001E-4</v>
      </c>
      <c r="E24">
        <f t="shared" si="0"/>
        <v>2683.0036038123571</v>
      </c>
      <c r="F24">
        <f t="shared" si="1"/>
        <v>2683</v>
      </c>
      <c r="G24">
        <f t="shared" si="2"/>
        <v>5.9099999998579733E-3</v>
      </c>
      <c r="J24">
        <f>+G24</f>
        <v>5.9099999998579733E-3</v>
      </c>
      <c r="O24">
        <f t="shared" ca="1" si="3"/>
        <v>7.8307792439371061E-3</v>
      </c>
      <c r="Q24" s="2">
        <f t="shared" si="4"/>
        <v>40998.2281</v>
      </c>
    </row>
    <row r="25" spans="1:22" ht="12.95" customHeight="1" x14ac:dyDescent="0.2">
      <c r="A25" s="30" t="s">
        <v>42</v>
      </c>
      <c r="B25" s="31" t="s">
        <v>39</v>
      </c>
      <c r="C25" s="32">
        <v>56311.917000000001</v>
      </c>
      <c r="D25" s="32">
        <v>7.0000000000000001E-3</v>
      </c>
      <c r="E25">
        <f t="shared" si="0"/>
        <v>2863.0045184855453</v>
      </c>
      <c r="F25">
        <f t="shared" si="1"/>
        <v>2863</v>
      </c>
      <c r="G25">
        <f t="shared" si="2"/>
        <v>7.4099999983445741E-3</v>
      </c>
      <c r="J25">
        <f>+G25</f>
        <v>7.4099999983445741E-3</v>
      </c>
      <c r="O25">
        <f t="shared" ca="1" si="3"/>
        <v>8.4496772318552356E-3</v>
      </c>
      <c r="Q25" s="2">
        <f t="shared" si="4"/>
        <v>41293.417000000001</v>
      </c>
    </row>
    <row r="26" spans="1:22" ht="12.95" customHeight="1" x14ac:dyDescent="0.2">
      <c r="A26" s="33" t="s">
        <v>45</v>
      </c>
      <c r="B26" s="34" t="s">
        <v>39</v>
      </c>
      <c r="C26" s="35">
        <v>57853.458459999878</v>
      </c>
      <c r="D26" s="35">
        <v>1E-4</v>
      </c>
      <c r="E26">
        <f t="shared" si="0"/>
        <v>3803.0089455036964</v>
      </c>
      <c r="F26">
        <f t="shared" si="1"/>
        <v>3803</v>
      </c>
      <c r="G26">
        <f t="shared" si="2"/>
        <v>1.4669999873149209E-2</v>
      </c>
      <c r="J26">
        <f>+G26</f>
        <v>1.4669999873149209E-2</v>
      </c>
      <c r="O26">
        <f t="shared" ca="1" si="3"/>
        <v>1.1681700057649912E-2</v>
      </c>
      <c r="Q26" s="2">
        <f t="shared" si="4"/>
        <v>42834.958459999878</v>
      </c>
    </row>
    <row r="27" spans="1:22" ht="12.95" customHeight="1" x14ac:dyDescent="0.2">
      <c r="C27" s="10"/>
      <c r="D27" s="10"/>
      <c r="Q27" s="2"/>
    </row>
    <row r="28" spans="1:22" ht="12.95" customHeight="1" x14ac:dyDescent="0.2">
      <c r="C28" s="10"/>
      <c r="D28" s="10"/>
      <c r="Q28" s="2"/>
    </row>
    <row r="29" spans="1:22" ht="12.95" customHeight="1" x14ac:dyDescent="0.2">
      <c r="C29" s="10"/>
      <c r="D29" s="10"/>
      <c r="Q29" s="2"/>
    </row>
    <row r="30" spans="1:22" ht="12.95" customHeight="1" x14ac:dyDescent="0.2">
      <c r="C30" s="10"/>
      <c r="D30" s="10"/>
      <c r="Q30" s="2"/>
    </row>
    <row r="31" spans="1:22" ht="12.95" customHeight="1" x14ac:dyDescent="0.2">
      <c r="C31" s="10"/>
      <c r="D31" s="10"/>
      <c r="Q31" s="2"/>
    </row>
    <row r="32" spans="1:22" ht="12.95" customHeight="1" x14ac:dyDescent="0.2">
      <c r="C32" s="10"/>
      <c r="D32" s="10"/>
      <c r="Q32" s="2"/>
    </row>
    <row r="33" spans="3:4" ht="12.95" customHeight="1" x14ac:dyDescent="0.2">
      <c r="C33" s="10"/>
      <c r="D33" s="10"/>
    </row>
    <row r="34" spans="3:4" ht="12.95" customHeight="1" x14ac:dyDescent="0.2">
      <c r="C34" s="10"/>
      <c r="D34" s="10"/>
    </row>
    <row r="35" spans="3:4" ht="12.95" customHeight="1" x14ac:dyDescent="0.2">
      <c r="C35" s="10"/>
      <c r="D35" s="10"/>
    </row>
    <row r="36" spans="3:4" ht="12.95" customHeight="1" x14ac:dyDescent="0.2">
      <c r="C36" s="10"/>
      <c r="D36" s="10"/>
    </row>
    <row r="37" spans="3:4" ht="12.95" customHeight="1" x14ac:dyDescent="0.2">
      <c r="C37" s="10"/>
      <c r="D37" s="10"/>
    </row>
    <row r="38" spans="3:4" ht="12.95" customHeight="1" x14ac:dyDescent="0.2">
      <c r="C38" s="10"/>
      <c r="D38" s="10"/>
    </row>
    <row r="39" spans="3:4" ht="12.95" customHeight="1" x14ac:dyDescent="0.2">
      <c r="C39" s="10"/>
      <c r="D39" s="10"/>
    </row>
    <row r="40" spans="3:4" ht="12.95" customHeight="1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rotectedRanges>
    <protectedRange sqref="A26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2024-08-10T06:20:22Z</dcterms:modified>
</cp:coreProperties>
</file>