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543F92F-B977-40EC-A47F-01E77CA48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31" i="1"/>
  <c r="F31" i="1" s="1"/>
  <c r="G31" i="1" s="1"/>
  <c r="K31" i="1" s="1"/>
  <c r="Q31" i="1"/>
  <c r="E30" i="1"/>
  <c r="F30" i="1"/>
  <c r="G30" i="1"/>
  <c r="K30" i="1"/>
  <c r="Q30" i="1"/>
  <c r="E28" i="1"/>
  <c r="F28" i="1"/>
  <c r="G28" i="1"/>
  <c r="K28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9" i="1"/>
  <c r="F29" i="1"/>
  <c r="G29" i="1"/>
  <c r="K29" i="1"/>
  <c r="Q28" i="1"/>
  <c r="Q29" i="1"/>
  <c r="D9" i="1"/>
  <c r="C9" i="1"/>
  <c r="E22" i="1"/>
  <c r="F22" i="1"/>
  <c r="G22" i="1"/>
  <c r="K22" i="1"/>
  <c r="E23" i="1"/>
  <c r="F23" i="1"/>
  <c r="G23" i="1"/>
  <c r="K23" i="1"/>
  <c r="Q26" i="1"/>
  <c r="Q27" i="1"/>
  <c r="Q25" i="1"/>
  <c r="Q23" i="1"/>
  <c r="Q24" i="1"/>
  <c r="Q22" i="1"/>
  <c r="E21" i="1"/>
  <c r="F21" i="1"/>
  <c r="G21" i="1"/>
  <c r="I21" i="1"/>
  <c r="C17" i="1"/>
  <c r="Q21" i="1"/>
  <c r="C11" i="1"/>
  <c r="C12" i="1"/>
  <c r="O31" i="1" l="1"/>
  <c r="C16" i="1"/>
  <c r="D18" i="1" s="1"/>
  <c r="O30" i="1"/>
  <c r="C15" i="1"/>
  <c r="O26" i="1"/>
  <c r="O21" i="1"/>
  <c r="O27" i="1"/>
  <c r="O29" i="1"/>
  <c r="O23" i="1"/>
  <c r="O24" i="1"/>
  <c r="O28" i="1"/>
  <c r="O2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<sst xmlns="http://schemas.openxmlformats.org/spreadsheetml/2006/main" count="72" uniqueCount="59">
  <si>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</si>
  <si>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</si>
  <si>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</si>
  <si>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</si>
  <si>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</si>
  <si>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</si>
  <si>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</si>
  <si>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</si>
  <si>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</si>
  <si>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</si>
  <si>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</si>
  <si>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</si>
  <si>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</si>
  <si>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</si>
  <si>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</si>
  <si>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</si>
  <si>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</si>
  <si>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</si>
  <si>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</si>
  <si>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</si>
  <si>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</si>
  <si>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</si>
  <si>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</si>
  <si>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</si>
  <si>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</si>
  <si>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</si>
  <si>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</si>
  <si>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</si>
  <si>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</si>
  <si>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</si>
  <si>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</si>
  <si>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</si>
  <si>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</si>
  <si>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</si>
  <si>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</si>
  <si>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</si>
  <si>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OO Dra / GSC 4550-1408</t>
  </si>
  <si>
    <t>G4550-1408</t>
  </si>
  <si>
    <t xml:space="preserve">EA+DSCTC  </t>
  </si>
  <si>
    <t>IBVS 5933</t>
  </si>
  <si>
    <t>I</t>
  </si>
  <si>
    <t>IBVS 6029</t>
  </si>
  <si>
    <t>IBVS 6070</t>
  </si>
  <si>
    <t>IBVS 6230</t>
  </si>
  <si>
    <t>pg</t>
  </si>
  <si>
    <t>vis</t>
  </si>
  <si>
    <t>PE</t>
  </si>
  <si>
    <t>CCD</t>
  </si>
  <si>
    <t>s5</t>
  </si>
  <si>
    <t>s6</t>
  </si>
  <si>
    <t>s7</t>
  </si>
  <si>
    <t>RHN 2019</t>
  </si>
  <si>
    <t>OEJV 0211</t>
  </si>
  <si>
    <t>JBAV, 60</t>
  </si>
  <si>
    <t>Next ToM-P</t>
  </si>
  <si>
    <t>Next ToM-S</t>
  </si>
  <si>
    <t>VSX</t>
  </si>
  <si>
    <t>11.40-11.80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</si>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</sst>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8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1" fillId="0" borderId="0" xfId="0" applyFont="1" applyAlignment="1"/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5" fillId="0" borderId="0" xfId="7" applyFont="1" applyAlignment="1">
      <alignment horizontal="left" wrapText="1"/>
    </xf>
    <xf numFmtId="0" fontId="17" fillId="0" borderId="0" xfId="7" applyFont="1" applyAlignment="1">
      <alignment horizontal="left"/>
    </xf>
    <xf numFmtId="0" fontId="17" fillId="0" borderId="0" xfId="7" applyFont="1" applyAlignment="1">
      <alignment horizontal="left" wrapText="1"/>
    </xf>
    <xf numFmtId="0" fontId="17" fillId="0" borderId="0" xfId="7" applyFont="1"/>
    <xf numFmtId="0" fontId="17" fillId="0" borderId="0" xfId="7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7" applyFont="1" applyAlignment="1">
      <alignment horizontal="center" wrapText="1"/>
    </xf>
    <xf numFmtId="0" fontId="0" fillId="0" borderId="0" xfId="0" applyAlignment="1">
      <alignment horizontal="right"/>
    </xf>
    <xf numFmtId="0" fontId="20" fillId="0" borderId="10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22" fontId="22" fillId="0" borderId="11" xfId="0" applyNumberFormat="1" applyFont="1" applyBorder="1" applyAlignment="1">
      <alignment horizontal="right" vertical="center"/>
    </xf>
    <xf numFmtId="22" fontId="22" fillId="0" borderId="12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Dra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B-42DC-BAEA-AB2042CF8B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B-42DC-BAEA-AB2042CF8B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FB-42DC-BAEA-AB2042CF8B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5.3055999960633926E-3</c:v>
                </c:pt>
                <c:pt idx="2">
                  <c:v>-4.0944000065792352E-3</c:v>
                </c:pt>
                <c:pt idx="3">
                  <c:v>6.4487999989069067E-3</c:v>
                </c:pt>
                <c:pt idx="4">
                  <c:v>-8.1520000821910799E-4</c:v>
                </c:pt>
                <c:pt idx="5">
                  <c:v>-3.9696000021649525E-3</c:v>
                </c:pt>
                <c:pt idx="6">
                  <c:v>-8.9999999909196049E-4</c:v>
                </c:pt>
                <c:pt idx="7">
                  <c:v>-4.8471999980392866E-3</c:v>
                </c:pt>
                <c:pt idx="8">
                  <c:v>-6.7831999986083247E-3</c:v>
                </c:pt>
                <c:pt idx="9">
                  <c:v>1.0751199923106469E-2</c:v>
                </c:pt>
                <c:pt idx="10">
                  <c:v>-6.5291999999317341E-3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FB-42DC-BAEA-AB2042CF8B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FB-42DC-BAEA-AB2042CF8B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FB-42DC-BAEA-AB2042CF8B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FB-42DC-BAEA-AB2042CF8B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1.039539249932863E-2</c:v>
                </c:pt>
                <c:pt idx="1">
                  <c:v>3.6629125706357209E-3</c:v>
                </c:pt>
                <c:pt idx="2">
                  <c:v>1.5529842262208583E-3</c:v>
                </c:pt>
                <c:pt idx="3">
                  <c:v>1.3745445719503448E-3</c:v>
                </c:pt>
                <c:pt idx="4">
                  <c:v>1.3263176383637183E-3</c:v>
                </c:pt>
                <c:pt idx="5">
                  <c:v>-1.0119959580039313E-4</c:v>
                </c:pt>
                <c:pt idx="6">
                  <c:v>-7.5708589257850005E-4</c:v>
                </c:pt>
                <c:pt idx="7">
                  <c:v>-2.0133975125100918E-3</c:v>
                </c:pt>
                <c:pt idx="8">
                  <c:v>-3.4722622535055103E-3</c:v>
                </c:pt>
                <c:pt idx="9">
                  <c:v>-2.1050286863246795E-3</c:v>
                </c:pt>
                <c:pt idx="10">
                  <c:v>-4.9009851610092893E-3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FB-42DC-BAEA-AB2042CF8B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FB-42DC-BAEA-AB2042CF8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9440"/>
        <c:axId val="1"/>
      </c:scatterChart>
      <c:valAx>
        <c:axId val="67194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"/>
          <c:y val="0.92353064690443099"/>
          <c:w val="0.7458646616541353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EBB039F-D13F-8F6E-B978-B5B2FE820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21" sqref="C2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  <c r="E1" s="28"/>
      <c r="F1" t="s">
        <v>37</v>
      </c>
    </row>
    <row r="2" spans="1:6" x14ac:dyDescent="0.2">
      <c r="A2" t="s">
        <v>24</v>
      </c>
      <c r="B2" t="s">
        <v>38</v>
      </c>
      <c r="C2" s="3"/>
      <c r="D2" s="3"/>
    </row>
    <row r="3" spans="1:6" ht="13.5" thickBot="1" x14ac:dyDescent="0.25"/>
    <row r="4" spans="1:6" ht="13.5" thickBot="1" x14ac:dyDescent="0.25">
      <c r="A4" s="5" t="s">
        <v>1</v>
      </c>
      <c r="C4" s="27">
        <v>51403.832000000002</v>
      </c>
      <c r="D4" s="29">
        <v>1.2383831999999999</v>
      </c>
    </row>
    <row r="5" spans="1:6" x14ac:dyDescent="0.2">
      <c r="A5" s="9" t="s">
        <v>26</v>
      </c>
      <c r="B5" s="10"/>
      <c r="C5" s="11">
        <v>-9.5</v>
      </c>
      <c r="D5" s="10" t="s">
        <v>27</v>
      </c>
      <c r="E5" s="10"/>
    </row>
    <row r="6" spans="1:6" x14ac:dyDescent="0.2">
      <c r="A6" s="5" t="s">
        <v>2</v>
      </c>
    </row>
    <row r="7" spans="1:6" x14ac:dyDescent="0.2">
      <c r="A7" t="s">
        <v>3</v>
      </c>
      <c r="C7" s="50">
        <v>51403.832000000002</v>
      </c>
      <c r="D7" s="26" t="s">
        <v>31</v>
      </c>
      <c r="E7" s="59" t="s">
        <v>56</v>
      </c>
    </row>
    <row r="8" spans="1:6" x14ac:dyDescent="0.2">
      <c r="A8" t="s">
        <v>4</v>
      </c>
      <c r="C8" s="50">
        <v>1.2383831999999999</v>
      </c>
      <c r="D8" s="26" t="s">
        <v>31</v>
      </c>
      <c r="E8" s="59" t="s">
        <v>56</v>
      </c>
    </row>
    <row r="9" spans="1:6" x14ac:dyDescent="0.2">
      <c r="A9" s="23" t="s">
        <v>30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0">
        <f ca="1">INTERCEPT(INDIRECT($D$9):G992,INDIRECT($C$9):F992)</f>
        <v>1.039539249932863E-2</v>
      </c>
      <c r="D11" s="3"/>
      <c r="E11" s="10"/>
    </row>
    <row r="12" spans="1:6" x14ac:dyDescent="0.2">
      <c r="A12" s="10" t="s">
        <v>17</v>
      </c>
      <c r="B12" s="10"/>
      <c r="C12" s="20">
        <f ca="1">SLOPE(INDIRECT($D$9):G992,INDIRECT($C$9):F992)</f>
        <v>-2.4113466793312713E-6</v>
      </c>
      <c r="D12" s="3"/>
      <c r="E12" s="53" t="s">
        <v>58</v>
      </c>
      <c r="F12" s="54" t="s">
        <v>57</v>
      </c>
    </row>
    <row r="13" spans="1:6" x14ac:dyDescent="0.2">
      <c r="A13" s="10" t="s">
        <v>19</v>
      </c>
      <c r="B13" s="10"/>
      <c r="C13" s="3" t="s">
        <v>14</v>
      </c>
      <c r="E13" s="51" t="s">
        <v>33</v>
      </c>
      <c r="F13" s="55">
        <v>1</v>
      </c>
    </row>
    <row r="14" spans="1:6" x14ac:dyDescent="0.2">
      <c r="A14" s="10"/>
      <c r="B14" s="10"/>
      <c r="C14" s="10"/>
      <c r="E14" s="51" t="s">
        <v>28</v>
      </c>
      <c r="F14" s="56">
        <f ca="1">NOW()+15018.5+$C$5/24</f>
        <v>60532.776676273148</v>
      </c>
    </row>
    <row r="15" spans="1:6" x14ac:dyDescent="0.2">
      <c r="A15" s="12" t="s">
        <v>18</v>
      </c>
      <c r="B15" s="10"/>
      <c r="C15" s="13">
        <f ca="1">(C7+C11)+(C8+C12)*INT(MAX(F21:F3533))</f>
        <v>59258.891737820515</v>
      </c>
      <c r="E15" s="51" t="s">
        <v>34</v>
      </c>
      <c r="F15" s="56">
        <f ca="1">ROUND(2*($F$14-$C$7)/$C$8,0)/2+$F$13</f>
        <v>7372.5</v>
      </c>
    </row>
    <row r="16" spans="1:6" x14ac:dyDescent="0.2">
      <c r="A16" s="15" t="s">
        <v>5</v>
      </c>
      <c r="B16" s="10"/>
      <c r="C16" s="16">
        <f ca="1">+C8+C12</f>
        <v>1.2383807886533207</v>
      </c>
      <c r="E16" s="51" t="s">
        <v>29</v>
      </c>
      <c r="F16" s="56">
        <f ca="1">ROUND(2*($F$14-$C$15)/$C$16,0)/2+$F$13</f>
        <v>1029.5</v>
      </c>
    </row>
    <row r="17" spans="1:21" ht="13.5" thickBot="1" x14ac:dyDescent="0.25">
      <c r="A17" s="14" t="s">
        <v>25</v>
      </c>
      <c r="B17" s="10"/>
      <c r="C17" s="10">
        <f>COUNT(C21:C2191)</f>
        <v>11</v>
      </c>
      <c r="E17" s="51" t="s">
        <v>54</v>
      </c>
      <c r="F17" s="57">
        <f ca="1">+$C$15+$C$16*$F$16-15018.5-$C$5/24</f>
        <v>45515.700593072448</v>
      </c>
    </row>
    <row r="18" spans="1:21" ht="14.25" thickTop="1" thickBot="1" x14ac:dyDescent="0.25">
      <c r="A18" s="15" t="s">
        <v>6</v>
      </c>
      <c r="B18" s="10"/>
      <c r="C18" s="18">
        <f ca="1">+C15</f>
        <v>59258.891737820515</v>
      </c>
      <c r="D18" s="19">
        <f ca="1">+C16</f>
        <v>1.2383807886533207</v>
      </c>
      <c r="E18" s="52" t="s">
        <v>55</v>
      </c>
      <c r="F18" s="58">
        <f ca="1">+($C$15+$C$16*$F$16)-($C$16/2)-15018.5-$C$5/24</f>
        <v>45515.081402678123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48</v>
      </c>
      <c r="M20" s="7" t="s">
        <v>49</v>
      </c>
      <c r="N20" s="7" t="s">
        <v>50</v>
      </c>
      <c r="O20" s="7" t="s">
        <v>23</v>
      </c>
      <c r="P20" s="6" t="s">
        <v>22</v>
      </c>
      <c r="Q20" s="4" t="s">
        <v>15</v>
      </c>
      <c r="U20" s="25" t="s">
        <v>32</v>
      </c>
    </row>
    <row r="21" spans="1:21" x14ac:dyDescent="0.2">
      <c r="A21" s="26" t="s">
        <v>35</v>
      </c>
      <c r="B21" s="3"/>
      <c r="C21" s="8">
        <v>51403.832000000002</v>
      </c>
      <c r="D21" s="8" t="s">
        <v>14</v>
      </c>
      <c r="E21">
        <f t="shared" ref="E21:E29" si="0">+(C21-C$7)/C$8</f>
        <v>0</v>
      </c>
      <c r="F21">
        <f t="shared" ref="F21:F30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1.039539249932863E-2</v>
      </c>
      <c r="Q21" s="2">
        <f t="shared" ref="Q21:Q29" si="4">+C21-15018.5</f>
        <v>36385.332000000002</v>
      </c>
    </row>
    <row r="22" spans="1:21" x14ac:dyDescent="0.2">
      <c r="A22" s="30" t="s">
        <v>39</v>
      </c>
      <c r="B22" s="31" t="s">
        <v>40</v>
      </c>
      <c r="C22" s="30">
        <v>54861.403200000001</v>
      </c>
      <c r="D22" s="30">
        <v>2.7000000000000001E-3</v>
      </c>
      <c r="E22">
        <f t="shared" si="0"/>
        <v>2792.0042842958455</v>
      </c>
      <c r="F22">
        <f t="shared" si="1"/>
        <v>2792</v>
      </c>
      <c r="G22">
        <f t="shared" si="2"/>
        <v>5.3055999960633926E-3</v>
      </c>
      <c r="K22">
        <f t="shared" ref="K22:K29" si="5">+G22</f>
        <v>5.3055999960633926E-3</v>
      </c>
      <c r="O22">
        <f t="shared" ca="1" si="3"/>
        <v>3.6629125706357209E-3</v>
      </c>
      <c r="Q22" s="2">
        <f t="shared" si="4"/>
        <v>39842.903200000001</v>
      </c>
    </row>
    <row r="23" spans="1:21" x14ac:dyDescent="0.2">
      <c r="A23" s="32" t="s">
        <v>41</v>
      </c>
      <c r="B23" s="33" t="s">
        <v>40</v>
      </c>
      <c r="C23" s="32">
        <v>55944.979099999997</v>
      </c>
      <c r="D23" s="32">
        <v>5.9999999999999995E-4</v>
      </c>
      <c r="E23">
        <f t="shared" si="0"/>
        <v>3666.9966937535933</v>
      </c>
      <c r="F23">
        <f t="shared" si="1"/>
        <v>3667</v>
      </c>
      <c r="G23">
        <f t="shared" si="2"/>
        <v>-4.0944000065792352E-3</v>
      </c>
      <c r="K23">
        <f t="shared" si="5"/>
        <v>-4.0944000065792352E-3</v>
      </c>
      <c r="O23">
        <f t="shared" ca="1" si="3"/>
        <v>1.5529842262208583E-3</v>
      </c>
      <c r="Q23" s="2">
        <f t="shared" si="4"/>
        <v>40926.479099999997</v>
      </c>
    </row>
    <row r="24" spans="1:21" x14ac:dyDescent="0.2">
      <c r="A24" s="35" t="s">
        <v>41</v>
      </c>
      <c r="B24" s="36" t="s">
        <v>40</v>
      </c>
      <c r="C24" s="35">
        <v>56036.63</v>
      </c>
      <c r="D24" s="35">
        <v>5.0000000000000001E-3</v>
      </c>
      <c r="E24">
        <f t="shared" si="0"/>
        <v>3741.005207434981</v>
      </c>
      <c r="F24">
        <f t="shared" si="1"/>
        <v>3741</v>
      </c>
      <c r="G24">
        <f t="shared" si="2"/>
        <v>6.4487999989069067E-3</v>
      </c>
      <c r="K24">
        <f t="shared" si="5"/>
        <v>6.4487999989069067E-3</v>
      </c>
      <c r="O24">
        <f t="shared" ca="1" si="3"/>
        <v>1.3745445719503448E-3</v>
      </c>
      <c r="Q24" s="2">
        <f t="shared" si="4"/>
        <v>41018.129999999997</v>
      </c>
    </row>
    <row r="25" spans="1:21" x14ac:dyDescent="0.2">
      <c r="A25" s="37" t="s">
        <v>42</v>
      </c>
      <c r="B25" s="36" t="s">
        <v>40</v>
      </c>
      <c r="C25" s="35">
        <v>56061.390399999997</v>
      </c>
      <c r="D25" s="35">
        <v>2.3E-3</v>
      </c>
      <c r="E25">
        <f t="shared" si="0"/>
        <v>3760.9993417223318</v>
      </c>
      <c r="F25">
        <f t="shared" si="1"/>
        <v>3761</v>
      </c>
      <c r="G25">
        <f t="shared" si="2"/>
        <v>-8.1520000821910799E-4</v>
      </c>
      <c r="K25">
        <f t="shared" si="5"/>
        <v>-8.1520000821910799E-4</v>
      </c>
      <c r="O25">
        <f t="shared" ca="1" si="3"/>
        <v>1.3263176383637183E-3</v>
      </c>
      <c r="Q25" s="2">
        <f t="shared" si="4"/>
        <v>41042.890399999997</v>
      </c>
    </row>
    <row r="26" spans="1:21" x14ac:dyDescent="0.2">
      <c r="A26" s="38" t="s">
        <v>43</v>
      </c>
      <c r="B26" s="39" t="s">
        <v>40</v>
      </c>
      <c r="C26" s="40">
        <v>56794.5101</v>
      </c>
      <c r="D26" s="40">
        <v>2.9999999999999997E-4</v>
      </c>
      <c r="E26">
        <f t="shared" si="0"/>
        <v>4352.9967945301569</v>
      </c>
      <c r="F26">
        <f t="shared" si="1"/>
        <v>4353</v>
      </c>
      <c r="G26">
        <f t="shared" si="2"/>
        <v>-3.9696000021649525E-3</v>
      </c>
      <c r="K26">
        <f t="shared" si="5"/>
        <v>-3.9696000021649525E-3</v>
      </c>
      <c r="O26">
        <f t="shared" ca="1" si="3"/>
        <v>-1.0119959580039313E-4</v>
      </c>
      <c r="Q26" s="2">
        <f t="shared" si="4"/>
        <v>41776.0101</v>
      </c>
    </row>
    <row r="27" spans="1:21" x14ac:dyDescent="0.2">
      <c r="A27" s="38" t="s">
        <v>43</v>
      </c>
      <c r="B27" s="39" t="s">
        <v>40</v>
      </c>
      <c r="C27" s="40">
        <v>57131.3534</v>
      </c>
      <c r="D27" s="40">
        <v>2.9999999999999997E-4</v>
      </c>
      <c r="E27">
        <f t="shared" si="0"/>
        <v>4624.9992732459532</v>
      </c>
      <c r="F27">
        <f t="shared" si="1"/>
        <v>4625</v>
      </c>
      <c r="G27">
        <f t="shared" si="2"/>
        <v>-8.9999999909196049E-4</v>
      </c>
      <c r="K27">
        <f t="shared" si="5"/>
        <v>-8.9999999909196049E-4</v>
      </c>
      <c r="O27">
        <f t="shared" ca="1" si="3"/>
        <v>-7.5708589257850005E-4</v>
      </c>
      <c r="Q27" s="2">
        <f t="shared" si="4"/>
        <v>42112.8534</v>
      </c>
    </row>
    <row r="28" spans="1:21" x14ac:dyDescent="0.2">
      <c r="A28" s="41" t="s">
        <v>0</v>
      </c>
      <c r="B28" s="49" t="s">
        <v>40</v>
      </c>
      <c r="C28" s="42">
        <v>57776.547100000003</v>
      </c>
      <c r="D28" s="42">
        <v>1E-4</v>
      </c>
      <c r="E28">
        <f t="shared" si="0"/>
        <v>5145.9960858642153</v>
      </c>
      <c r="F28">
        <f t="shared" si="1"/>
        <v>5146</v>
      </c>
      <c r="G28">
        <f t="shared" si="2"/>
        <v>-4.8471999980392866E-3</v>
      </c>
      <c r="K28">
        <f t="shared" si="5"/>
        <v>-4.8471999980392866E-3</v>
      </c>
      <c r="O28">
        <f t="shared" ca="1" si="3"/>
        <v>-2.0133975125100918E-3</v>
      </c>
      <c r="Q28" s="2">
        <f t="shared" si="4"/>
        <v>42758.047100000003</v>
      </c>
    </row>
    <row r="29" spans="1:21" x14ac:dyDescent="0.2">
      <c r="A29" s="34" t="s">
        <v>51</v>
      </c>
      <c r="B29" s="3"/>
      <c r="C29" s="8">
        <v>58525.767</v>
      </c>
      <c r="D29" s="8">
        <v>4.0000000000000002E-4</v>
      </c>
      <c r="E29">
        <f t="shared" si="0"/>
        <v>5750.9945225355114</v>
      </c>
      <c r="F29">
        <f t="shared" si="1"/>
        <v>5751</v>
      </c>
      <c r="G29">
        <f t="shared" si="2"/>
        <v>-6.7831999986083247E-3</v>
      </c>
      <c r="K29">
        <f t="shared" si="5"/>
        <v>-6.7831999986083247E-3</v>
      </c>
      <c r="O29">
        <f t="shared" ca="1" si="3"/>
        <v>-3.4722622535055103E-3</v>
      </c>
      <c r="Q29" s="2">
        <f t="shared" si="4"/>
        <v>43507.267</v>
      </c>
    </row>
    <row r="30" spans="1:21" x14ac:dyDescent="0.2">
      <c r="A30" s="43" t="s">
        <v>52</v>
      </c>
      <c r="B30" s="44" t="s">
        <v>40</v>
      </c>
      <c r="C30" s="41">
        <v>57823.621259999927</v>
      </c>
      <c r="D30" s="41">
        <v>4.0000000000000002E-4</v>
      </c>
      <c r="E30">
        <f>+(C30-C$7)/C$8</f>
        <v>5184.0086816422618</v>
      </c>
      <c r="F30">
        <f t="shared" si="1"/>
        <v>5184</v>
      </c>
      <c r="G30">
        <f>+C30-(C$7+F30*C$8)</f>
        <v>1.0751199923106469E-2</v>
      </c>
      <c r="K30">
        <f>+G30</f>
        <v>1.0751199923106469E-2</v>
      </c>
      <c r="O30">
        <f ca="1">+C$11+C$12*$F30</f>
        <v>-2.1050286863246795E-3</v>
      </c>
      <c r="Q30" s="2">
        <f>+C30-15018.5</f>
        <v>42805.121259999927</v>
      </c>
    </row>
    <row r="31" spans="1:21" x14ac:dyDescent="0.2">
      <c r="A31" s="45" t="s">
        <v>53</v>
      </c>
      <c r="B31" s="46" t="s">
        <v>40</v>
      </c>
      <c r="C31" s="47">
        <v>59259.509299999998</v>
      </c>
      <c r="D31" s="48">
        <v>1.6000000000000001E-3</v>
      </c>
      <c r="E31">
        <f>+(C31-C$7)/C$8</f>
        <v>6343.4947276416515</v>
      </c>
      <c r="F31">
        <f t="shared" ref="F31" si="6">ROUND(2*E31,0)/2</f>
        <v>6343.5</v>
      </c>
      <c r="G31">
        <f>+C31-(C$7+F31*C$8)</f>
        <v>-6.5291999999317341E-3</v>
      </c>
      <c r="K31">
        <f>+G31</f>
        <v>-6.5291999999317341E-3</v>
      </c>
      <c r="O31">
        <f ca="1">+C$11+C$12*$F31</f>
        <v>-4.9009851610092893E-3</v>
      </c>
      <c r="Q31" s="2">
        <f>+C31-15018.5</f>
        <v>44241.009299999998</v>
      </c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0:D30" name="Range1"/>
  </protectedRanges>
  <phoneticPr fontId="8" type="noConversion"/>
  <hyperlinks>
    <hyperlink ref="H64471" r:id="rId1" display="http://vsolj.cetus-net.org/bulletin.html" xr:uid="{00000000-0004-0000-0000-000000000000}"/>
    <hyperlink ref="H64464" r:id="rId2" display="https://www.aavso.org/ejaavso" xr:uid="{00000000-0004-0000-0000-000001000000}"/>
    <hyperlink ref="AP615" r:id="rId3" display="http://cdsbib.u-strasbg.fr/cgi-bin/cdsbib?1990RMxAA..21..381G" xr:uid="{00000000-0004-0000-0000-000002000000}"/>
    <hyperlink ref="AP619" r:id="rId4" display="http://cdsbib.u-strasbg.fr/cgi-bin/cdsbib?1990RMxAA..21..381G" xr:uid="{00000000-0004-0000-0000-000003000000}"/>
    <hyperlink ref="AP618" r:id="rId5" display="http://cdsbib.u-strasbg.fr/cgi-bin/cdsbib?1990RMxAA..21..381G" xr:uid="{00000000-0004-0000-0000-000004000000}"/>
    <hyperlink ref="AP599" r:id="rId6" display="http://cdsbib.u-strasbg.fr/cgi-bin/cdsbib?1990RMxAA..21..381G" xr:uid="{00000000-0004-0000-0000-000005000000}"/>
    <hyperlink ref="I64471" r:id="rId7" display="http://vsolj.cetus-net.org/bulletin.html" xr:uid="{00000000-0004-0000-0000-000006000000}"/>
    <hyperlink ref="AQ755" r:id="rId8" display="http://cdsbib.u-strasbg.fr/cgi-bin/cdsbib?1990RMxAA..21..381G" xr:uid="{00000000-0004-0000-0000-000007000000}"/>
    <hyperlink ref="AQ55521" r:id="rId9" display="http://cdsbib.u-strasbg.fr/cgi-bin/cdsbib?1990RMxAA..21..381G" xr:uid="{00000000-0004-0000-0000-000008000000}"/>
    <hyperlink ref="AQ756" r:id="rId10" display="http://cdsbib.u-strasbg.fr/cgi-bin/cdsbib?1990RMxAA..21..381G" xr:uid="{00000000-0004-0000-0000-000009000000}"/>
    <hyperlink ref="H64468" r:id="rId11" display="https://www.aavso.org/ejaavso" xr:uid="{00000000-0004-0000-0000-00000A000000}"/>
    <hyperlink ref="H1641" r:id="rId12" display="http://vsolj.cetus-net.org/bulletin.html" xr:uid="{00000000-0004-0000-0000-00000B000000}"/>
    <hyperlink ref="AP2885" r:id="rId13" display="http://cdsbib.u-strasbg.fr/cgi-bin/cdsbib?1990RMxAA..21..381G" xr:uid="{00000000-0004-0000-0000-00000C000000}"/>
    <hyperlink ref="AP2888" r:id="rId14" display="http://cdsbib.u-strasbg.fr/cgi-bin/cdsbib?1990RMxAA..21..381G" xr:uid="{00000000-0004-0000-0000-00000D000000}"/>
    <hyperlink ref="AP2886" r:id="rId15" display="http://cdsbib.u-strasbg.fr/cgi-bin/cdsbib?1990RMxAA..21..381G" xr:uid="{00000000-0004-0000-0000-00000E000000}"/>
    <hyperlink ref="AP2870" r:id="rId16" display="http://cdsbib.u-strasbg.fr/cgi-bin/cdsbib?1990RMxAA..21..381G" xr:uid="{00000000-0004-0000-0000-00000F000000}"/>
    <hyperlink ref="I1641" r:id="rId17" display="http://vsolj.cetus-net.org/bulletin.html" xr:uid="{00000000-0004-0000-0000-000010000000}"/>
    <hyperlink ref="AQ3099" r:id="rId18" display="http://cdsbib.u-strasbg.fr/cgi-bin/cdsbib?1990RMxAA..21..381G" xr:uid="{00000000-0004-0000-0000-000011000000}"/>
    <hyperlink ref="AQ65336" r:id="rId19" display="http://cdsbib.u-strasbg.fr/cgi-bin/cdsbib?1990RMxAA..21..381G" xr:uid="{00000000-0004-0000-0000-000012000000}"/>
    <hyperlink ref="AQ310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2024-08-10T06:38:24Z</dcterms:modified>
</cp:coreProperties>
</file>