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0BE806E-7000-466B-9BFE-72C4B59C4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48" i="1"/>
  <c r="F248" i="1" s="1"/>
  <c r="G248" i="1" s="1"/>
  <c r="K248" i="1" s="1"/>
  <c r="Q248" i="1"/>
  <c r="E249" i="1"/>
  <c r="F249" i="1" s="1"/>
  <c r="G249" i="1" s="1"/>
  <c r="K249" i="1" s="1"/>
  <c r="Q249" i="1"/>
  <c r="E247" i="1"/>
  <c r="F247" i="1"/>
  <c r="G247" i="1"/>
  <c r="K247" i="1"/>
  <c r="Q247" i="1"/>
  <c r="Q245" i="1"/>
  <c r="Q246" i="1"/>
  <c r="Q232" i="1"/>
  <c r="Q242" i="1"/>
  <c r="Q244" i="1"/>
  <c r="C7" i="1"/>
  <c r="E245" i="1"/>
  <c r="F245" i="1"/>
  <c r="C8" i="1"/>
  <c r="Q202" i="1"/>
  <c r="Q201" i="1"/>
  <c r="Q243" i="1"/>
  <c r="Q241" i="1"/>
  <c r="C9" i="1"/>
  <c r="D9" i="1"/>
  <c r="E236" i="1"/>
  <c r="F236" i="1"/>
  <c r="G236" i="1"/>
  <c r="J236" i="1"/>
  <c r="E212" i="1"/>
  <c r="F212" i="1"/>
  <c r="E206" i="1"/>
  <c r="F206" i="1"/>
  <c r="G206" i="1"/>
  <c r="K206" i="1"/>
  <c r="E26" i="1"/>
  <c r="F26" i="1"/>
  <c r="E27" i="1"/>
  <c r="F27" i="1"/>
  <c r="E34" i="1"/>
  <c r="F34" i="1"/>
  <c r="E200" i="1"/>
  <c r="F200" i="1"/>
  <c r="E210" i="1"/>
  <c r="F210" i="1"/>
  <c r="E216" i="1"/>
  <c r="F216" i="1"/>
  <c r="G216" i="1"/>
  <c r="K216" i="1"/>
  <c r="E220" i="1"/>
  <c r="F220" i="1"/>
  <c r="E222" i="1"/>
  <c r="F222" i="1"/>
  <c r="G222" i="1"/>
  <c r="K222" i="1"/>
  <c r="Q239" i="1"/>
  <c r="Q240" i="1"/>
  <c r="Q238" i="1"/>
  <c r="Q234" i="1"/>
  <c r="Q235" i="1"/>
  <c r="Q236" i="1"/>
  <c r="Q237" i="1"/>
  <c r="E203" i="1"/>
  <c r="F203" i="1"/>
  <c r="Q203" i="1"/>
  <c r="Q214" i="1"/>
  <c r="Q204" i="1"/>
  <c r="Q215" i="1"/>
  <c r="E170" i="1"/>
  <c r="F170" i="1"/>
  <c r="Q170" i="1"/>
  <c r="Q231" i="1"/>
  <c r="Q233" i="1"/>
  <c r="Q211" i="1"/>
  <c r="Q212" i="1"/>
  <c r="Q213" i="1"/>
  <c r="Q230" i="1"/>
  <c r="E35" i="1"/>
  <c r="F35" i="1"/>
  <c r="E38" i="1"/>
  <c r="F38" i="1"/>
  <c r="G38" i="1"/>
  <c r="J38" i="1"/>
  <c r="E41" i="1"/>
  <c r="F41" i="1"/>
  <c r="G41" i="1"/>
  <c r="J41" i="1"/>
  <c r="E43" i="1"/>
  <c r="F43" i="1"/>
  <c r="E46" i="1"/>
  <c r="F46" i="1"/>
  <c r="E47" i="1"/>
  <c r="F47" i="1"/>
  <c r="G47" i="1"/>
  <c r="I47" i="1"/>
  <c r="E48" i="1"/>
  <c r="F48" i="1"/>
  <c r="E49" i="1"/>
  <c r="F49" i="1"/>
  <c r="E50" i="1"/>
  <c r="F50" i="1"/>
  <c r="G50" i="1"/>
  <c r="I50" i="1"/>
  <c r="E54" i="1"/>
  <c r="F54" i="1"/>
  <c r="G54" i="1"/>
  <c r="E55" i="1"/>
  <c r="F55" i="1"/>
  <c r="G55" i="1"/>
  <c r="E56" i="1"/>
  <c r="F56" i="1"/>
  <c r="G56" i="1"/>
  <c r="E57" i="1"/>
  <c r="F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E62" i="1"/>
  <c r="F62" i="1"/>
  <c r="G62" i="1"/>
  <c r="E63" i="1"/>
  <c r="F63" i="1"/>
  <c r="G63" i="1"/>
  <c r="E64" i="1"/>
  <c r="F64" i="1"/>
  <c r="G64" i="1"/>
  <c r="E66" i="1"/>
  <c r="F66" i="1"/>
  <c r="E67" i="1"/>
  <c r="F67" i="1"/>
  <c r="G67" i="1"/>
  <c r="J67" i="1"/>
  <c r="E68" i="1"/>
  <c r="F68" i="1"/>
  <c r="G68" i="1"/>
  <c r="J68" i="1"/>
  <c r="E69" i="1"/>
  <c r="F69" i="1"/>
  <c r="G69" i="1"/>
  <c r="J69" i="1"/>
  <c r="E70" i="1"/>
  <c r="F70" i="1"/>
  <c r="E71" i="1"/>
  <c r="F71" i="1"/>
  <c r="G71" i="1"/>
  <c r="J71" i="1"/>
  <c r="E72" i="1"/>
  <c r="F72" i="1"/>
  <c r="G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S77" i="1"/>
  <c r="E78" i="1"/>
  <c r="F78" i="1"/>
  <c r="E79" i="1"/>
  <c r="F79" i="1"/>
  <c r="G79" i="1"/>
  <c r="I79" i="1"/>
  <c r="E80" i="1"/>
  <c r="F80" i="1"/>
  <c r="G80" i="1"/>
  <c r="I80" i="1"/>
  <c r="E81" i="1"/>
  <c r="F81" i="1"/>
  <c r="G81" i="1"/>
  <c r="S81" i="1"/>
  <c r="E82" i="1"/>
  <c r="F82" i="1"/>
  <c r="G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E87" i="1"/>
  <c r="F87" i="1"/>
  <c r="G87" i="1"/>
  <c r="E88" i="1"/>
  <c r="F88" i="1"/>
  <c r="G88" i="1"/>
  <c r="I88" i="1"/>
  <c r="E89" i="1"/>
  <c r="F89" i="1"/>
  <c r="G89" i="1"/>
  <c r="I89" i="1"/>
  <c r="E90" i="1"/>
  <c r="F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E95" i="1"/>
  <c r="F95" i="1"/>
  <c r="G95" i="1"/>
  <c r="I95" i="1"/>
  <c r="E96" i="1"/>
  <c r="F96" i="1"/>
  <c r="G96" i="1"/>
  <c r="I96" i="1"/>
  <c r="E97" i="1"/>
  <c r="F97" i="1"/>
  <c r="G97" i="1"/>
  <c r="E98" i="1"/>
  <c r="F98" i="1"/>
  <c r="E99" i="1"/>
  <c r="F99" i="1"/>
  <c r="G99" i="1"/>
  <c r="I99" i="1"/>
  <c r="E100" i="1"/>
  <c r="F100" i="1"/>
  <c r="G100" i="1"/>
  <c r="E101" i="1"/>
  <c r="F101" i="1"/>
  <c r="G101" i="1"/>
  <c r="I101" i="1"/>
  <c r="E102" i="1"/>
  <c r="F102" i="1"/>
  <c r="E103" i="1"/>
  <c r="F103" i="1"/>
  <c r="G103" i="1"/>
  <c r="E104" i="1"/>
  <c r="F104" i="1"/>
  <c r="G104" i="1"/>
  <c r="I104" i="1"/>
  <c r="E105" i="1"/>
  <c r="F105" i="1"/>
  <c r="G105" i="1"/>
  <c r="I105" i="1"/>
  <c r="E106" i="1"/>
  <c r="F106" i="1"/>
  <c r="E107" i="1"/>
  <c r="F107" i="1"/>
  <c r="G107" i="1"/>
  <c r="E108" i="1"/>
  <c r="F108" i="1"/>
  <c r="G108" i="1"/>
  <c r="E109" i="1"/>
  <c r="F109" i="1"/>
  <c r="G109" i="1"/>
  <c r="I109" i="1"/>
  <c r="E110" i="1"/>
  <c r="F110" i="1"/>
  <c r="G110" i="1"/>
  <c r="E111" i="1"/>
  <c r="F111" i="1"/>
  <c r="G111" i="1"/>
  <c r="I111" i="1"/>
  <c r="E112" i="1"/>
  <c r="F112" i="1"/>
  <c r="G112" i="1"/>
  <c r="I112" i="1"/>
  <c r="E113" i="1"/>
  <c r="F113" i="1"/>
  <c r="G113" i="1"/>
  <c r="E114" i="1"/>
  <c r="F114" i="1"/>
  <c r="E115" i="1"/>
  <c r="F115" i="1"/>
  <c r="G115" i="1"/>
  <c r="E116" i="1"/>
  <c r="F116" i="1"/>
  <c r="G116" i="1"/>
  <c r="I116" i="1"/>
  <c r="E117" i="1"/>
  <c r="F117" i="1"/>
  <c r="G117" i="1"/>
  <c r="I117" i="1"/>
  <c r="E118" i="1"/>
  <c r="F118" i="1"/>
  <c r="G118" i="1"/>
  <c r="S118" i="1"/>
  <c r="E119" i="1"/>
  <c r="F119" i="1"/>
  <c r="G119" i="1"/>
  <c r="I119" i="1"/>
  <c r="E120" i="1"/>
  <c r="F120" i="1"/>
  <c r="G120" i="1"/>
  <c r="E121" i="1"/>
  <c r="F121" i="1"/>
  <c r="G121" i="1"/>
  <c r="E122" i="1"/>
  <c r="F122" i="1"/>
  <c r="G122" i="1"/>
  <c r="I122" i="1"/>
  <c r="E123" i="1"/>
  <c r="F123" i="1"/>
  <c r="G123" i="1"/>
  <c r="I123" i="1"/>
  <c r="E124" i="1"/>
  <c r="F124" i="1"/>
  <c r="G124" i="1"/>
  <c r="S124" i="1"/>
  <c r="E125" i="1"/>
  <c r="F125" i="1"/>
  <c r="G125" i="1"/>
  <c r="I125" i="1"/>
  <c r="E126" i="1"/>
  <c r="F126" i="1"/>
  <c r="E127" i="1"/>
  <c r="F127" i="1"/>
  <c r="G127" i="1"/>
  <c r="S127" i="1"/>
  <c r="E128" i="1"/>
  <c r="F128" i="1"/>
  <c r="G128" i="1"/>
  <c r="E129" i="1"/>
  <c r="F129" i="1"/>
  <c r="G129" i="1"/>
  <c r="I129" i="1"/>
  <c r="E130" i="1"/>
  <c r="F130" i="1"/>
  <c r="G130" i="1"/>
  <c r="I130" i="1"/>
  <c r="E131" i="1"/>
  <c r="F131" i="1"/>
  <c r="G131" i="1"/>
  <c r="E132" i="1"/>
  <c r="F132" i="1"/>
  <c r="G132" i="1"/>
  <c r="S132" i="1"/>
  <c r="E133" i="1"/>
  <c r="F133" i="1"/>
  <c r="G133" i="1"/>
  <c r="I133" i="1"/>
  <c r="E134" i="1"/>
  <c r="F134" i="1"/>
  <c r="E135" i="1"/>
  <c r="F135" i="1"/>
  <c r="G135" i="1"/>
  <c r="E136" i="1"/>
  <c r="F136" i="1"/>
  <c r="G136" i="1"/>
  <c r="S136" i="1"/>
  <c r="E137" i="1"/>
  <c r="F137" i="1"/>
  <c r="G137" i="1"/>
  <c r="E138" i="1"/>
  <c r="F138" i="1"/>
  <c r="G138" i="1"/>
  <c r="E139" i="1"/>
  <c r="F139" i="1"/>
  <c r="G139" i="1"/>
  <c r="S139" i="1"/>
  <c r="E140" i="1"/>
  <c r="F140" i="1"/>
  <c r="G140" i="1"/>
  <c r="E141" i="1"/>
  <c r="F141" i="1"/>
  <c r="G141" i="1"/>
  <c r="I141" i="1"/>
  <c r="E142" i="1"/>
  <c r="F142" i="1"/>
  <c r="E143" i="1"/>
  <c r="F143" i="1"/>
  <c r="G143" i="1"/>
  <c r="I143" i="1"/>
  <c r="E144" i="1"/>
  <c r="F144" i="1"/>
  <c r="G144" i="1"/>
  <c r="S144" i="1"/>
  <c r="E145" i="1"/>
  <c r="F145" i="1"/>
  <c r="G145" i="1"/>
  <c r="I145" i="1"/>
  <c r="E146" i="1"/>
  <c r="F146" i="1"/>
  <c r="E147" i="1"/>
  <c r="F147" i="1"/>
  <c r="G147" i="1"/>
  <c r="E148" i="1"/>
  <c r="F148" i="1"/>
  <c r="G148" i="1"/>
  <c r="S148" i="1"/>
  <c r="E149" i="1"/>
  <c r="F149" i="1"/>
  <c r="G149" i="1"/>
  <c r="I149" i="1"/>
  <c r="E150" i="1"/>
  <c r="F150" i="1"/>
  <c r="E151" i="1"/>
  <c r="F151" i="1"/>
  <c r="G151" i="1"/>
  <c r="I151" i="1"/>
  <c r="E152" i="1"/>
  <c r="F152" i="1"/>
  <c r="G152" i="1"/>
  <c r="S152" i="1"/>
  <c r="E153" i="1"/>
  <c r="F153" i="1"/>
  <c r="G153" i="1"/>
  <c r="I153" i="1"/>
  <c r="E154" i="1"/>
  <c r="F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I158" i="1"/>
  <c r="E159" i="1"/>
  <c r="F159" i="1"/>
  <c r="G159" i="1"/>
  <c r="E160" i="1"/>
  <c r="F160" i="1"/>
  <c r="G160" i="1"/>
  <c r="S160" i="1"/>
  <c r="E161" i="1"/>
  <c r="F161" i="1"/>
  <c r="G161" i="1"/>
  <c r="I161" i="1"/>
  <c r="E162" i="1"/>
  <c r="F162" i="1"/>
  <c r="G162" i="1"/>
  <c r="E163" i="1"/>
  <c r="F163" i="1"/>
  <c r="G163" i="1"/>
  <c r="I163" i="1"/>
  <c r="E164" i="1"/>
  <c r="F164" i="1"/>
  <c r="G164" i="1"/>
  <c r="S164" i="1"/>
  <c r="E165" i="1"/>
  <c r="F165" i="1"/>
  <c r="G165" i="1"/>
  <c r="E166" i="1"/>
  <c r="F166" i="1"/>
  <c r="E167" i="1"/>
  <c r="F167" i="1"/>
  <c r="G167" i="1"/>
  <c r="S167" i="1"/>
  <c r="E168" i="1"/>
  <c r="F168" i="1"/>
  <c r="G168" i="1"/>
  <c r="E169" i="1"/>
  <c r="F169" i="1"/>
  <c r="G169" i="1"/>
  <c r="E171" i="1"/>
  <c r="F171" i="1"/>
  <c r="G171" i="1"/>
  <c r="E172" i="1"/>
  <c r="F172" i="1"/>
  <c r="G172" i="1"/>
  <c r="J172" i="1"/>
  <c r="E173" i="1"/>
  <c r="F173" i="1"/>
  <c r="G173" i="1"/>
  <c r="S173" i="1"/>
  <c r="E174" i="1"/>
  <c r="F174" i="1"/>
  <c r="G174" i="1"/>
  <c r="S174" i="1"/>
  <c r="E175" i="1"/>
  <c r="F175" i="1"/>
  <c r="G175" i="1"/>
  <c r="I175" i="1"/>
  <c r="E176" i="1"/>
  <c r="F176" i="1"/>
  <c r="G176" i="1"/>
  <c r="I176" i="1"/>
  <c r="E177" i="1"/>
  <c r="F177" i="1"/>
  <c r="G177" i="1"/>
  <c r="E178" i="1"/>
  <c r="F178" i="1"/>
  <c r="E179" i="1"/>
  <c r="F179" i="1"/>
  <c r="G179" i="1"/>
  <c r="E180" i="1"/>
  <c r="F180" i="1"/>
  <c r="G180" i="1"/>
  <c r="E181" i="1"/>
  <c r="F181" i="1"/>
  <c r="G181" i="1"/>
  <c r="I181" i="1"/>
  <c r="S181" i="1"/>
  <c r="E182" i="1"/>
  <c r="F182" i="1"/>
  <c r="G182" i="1"/>
  <c r="E183" i="1"/>
  <c r="F183" i="1"/>
  <c r="G183" i="1"/>
  <c r="S183" i="1"/>
  <c r="E184" i="1"/>
  <c r="F184" i="1"/>
  <c r="G184" i="1"/>
  <c r="E185" i="1"/>
  <c r="F185" i="1"/>
  <c r="G185" i="1"/>
  <c r="S185" i="1"/>
  <c r="E186" i="1"/>
  <c r="F186" i="1"/>
  <c r="G186" i="1"/>
  <c r="E187" i="1"/>
  <c r="F187" i="1"/>
  <c r="G187" i="1"/>
  <c r="E188" i="1"/>
  <c r="F188" i="1"/>
  <c r="G188" i="1"/>
  <c r="S188" i="1"/>
  <c r="E189" i="1"/>
  <c r="F189" i="1"/>
  <c r="G189" i="1"/>
  <c r="E190" i="1"/>
  <c r="F190" i="1"/>
  <c r="E191" i="1"/>
  <c r="F191" i="1"/>
  <c r="G191" i="1"/>
  <c r="I191" i="1"/>
  <c r="E192" i="1"/>
  <c r="F192" i="1"/>
  <c r="G192" i="1"/>
  <c r="E193" i="1"/>
  <c r="F193" i="1"/>
  <c r="G193" i="1"/>
  <c r="S193" i="1"/>
  <c r="E194" i="1"/>
  <c r="F194" i="1"/>
  <c r="E195" i="1"/>
  <c r="F195" i="1"/>
  <c r="G195" i="1"/>
  <c r="J195" i="1"/>
  <c r="E196" i="1"/>
  <c r="F196" i="1"/>
  <c r="G196" i="1"/>
  <c r="S196" i="1"/>
  <c r="E197" i="1"/>
  <c r="F197" i="1"/>
  <c r="G197" i="1"/>
  <c r="S197" i="1"/>
  <c r="E205" i="1"/>
  <c r="F205" i="1"/>
  <c r="G205" i="1"/>
  <c r="C17" i="1"/>
  <c r="G178" i="1"/>
  <c r="I178" i="1"/>
  <c r="G190" i="1"/>
  <c r="I190" i="1"/>
  <c r="G194" i="1"/>
  <c r="S194" i="1"/>
  <c r="Q223" i="1"/>
  <c r="Q224" i="1"/>
  <c r="Q228" i="1"/>
  <c r="Q229" i="1"/>
  <c r="Q198" i="1"/>
  <c r="S198" i="1"/>
  <c r="Q199" i="1"/>
  <c r="S199" i="1"/>
  <c r="Q200" i="1"/>
  <c r="S200" i="1"/>
  <c r="Q206" i="1"/>
  <c r="Q210" i="1"/>
  <c r="G43" i="1"/>
  <c r="J43" i="1"/>
  <c r="G49" i="1"/>
  <c r="I49" i="1"/>
  <c r="G57" i="1"/>
  <c r="G61" i="1"/>
  <c r="I61" i="1"/>
  <c r="G66" i="1"/>
  <c r="J66" i="1"/>
  <c r="G70" i="1"/>
  <c r="G78" i="1"/>
  <c r="I78" i="1"/>
  <c r="G86" i="1"/>
  <c r="G90" i="1"/>
  <c r="I90" i="1"/>
  <c r="G94" i="1"/>
  <c r="G98" i="1"/>
  <c r="I98" i="1"/>
  <c r="G102" i="1"/>
  <c r="G106" i="1"/>
  <c r="G114" i="1"/>
  <c r="I114" i="1"/>
  <c r="G126" i="1"/>
  <c r="I126" i="1"/>
  <c r="G134" i="1"/>
  <c r="I134" i="1"/>
  <c r="G142" i="1"/>
  <c r="I142" i="1"/>
  <c r="G146" i="1"/>
  <c r="I146" i="1"/>
  <c r="G150" i="1"/>
  <c r="S150" i="1"/>
  <c r="G154" i="1"/>
  <c r="S154" i="1"/>
  <c r="G166" i="1"/>
  <c r="I166" i="1"/>
  <c r="J171" i="1"/>
  <c r="Q225" i="1"/>
  <c r="Q226" i="1"/>
  <c r="Q227" i="1"/>
  <c r="Q218" i="1"/>
  <c r="Q219" i="1"/>
  <c r="Q220" i="1"/>
  <c r="Q221" i="1"/>
  <c r="Q208" i="1"/>
  <c r="Q209" i="1"/>
  <c r="Q217" i="1"/>
  <c r="Q222" i="1"/>
  <c r="Q216" i="1"/>
  <c r="Q36" i="1"/>
  <c r="Q38" i="1"/>
  <c r="Q39" i="1"/>
  <c r="Q41" i="1"/>
  <c r="Q42" i="1"/>
  <c r="Q43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95" i="1"/>
  <c r="Q66" i="1"/>
  <c r="Q68" i="1"/>
  <c r="Q69" i="1"/>
  <c r="Q71" i="1"/>
  <c r="Q207" i="1"/>
  <c r="Q171" i="1"/>
  <c r="Q172" i="1"/>
  <c r="Q55" i="1"/>
  <c r="Q56" i="1"/>
  <c r="Q57" i="1"/>
  <c r="Q58" i="1"/>
  <c r="Q59" i="1"/>
  <c r="Q192" i="1"/>
  <c r="Q194" i="1"/>
  <c r="Q196" i="1"/>
  <c r="Q70" i="1"/>
  <c r="Q75" i="1"/>
  <c r="Q101" i="1"/>
  <c r="Q107" i="1"/>
  <c r="Q108" i="1"/>
  <c r="Q111" i="1"/>
  <c r="Q120" i="1"/>
  <c r="Q141" i="1"/>
  <c r="Q148" i="1"/>
  <c r="Q175" i="1"/>
  <c r="Q176" i="1"/>
  <c r="Q188" i="1"/>
  <c r="Q195" i="1"/>
  <c r="Q100" i="1"/>
  <c r="Q35" i="1"/>
  <c r="Q37" i="1"/>
  <c r="Q40" i="1"/>
  <c r="Q44" i="1"/>
  <c r="Q45" i="1"/>
  <c r="Q46" i="1"/>
  <c r="Q47" i="1"/>
  <c r="Q48" i="1"/>
  <c r="Q161" i="1"/>
  <c r="Q164" i="1"/>
  <c r="Q166" i="1"/>
  <c r="Q167" i="1"/>
  <c r="Q173" i="1"/>
  <c r="Q174" i="1"/>
  <c r="Q178" i="1"/>
  <c r="Q183" i="1"/>
  <c r="Q189" i="1"/>
  <c r="Q190" i="1"/>
  <c r="Q191" i="1"/>
  <c r="Q193" i="1"/>
  <c r="Q197" i="1"/>
  <c r="Q49" i="1"/>
  <c r="Q50" i="1"/>
  <c r="Q60" i="1"/>
  <c r="Q63" i="1"/>
  <c r="Q64" i="1"/>
  <c r="Q96" i="1"/>
  <c r="Q106" i="1"/>
  <c r="Q109" i="1"/>
  <c r="Q110" i="1"/>
  <c r="Q112" i="1"/>
  <c r="Q114" i="1"/>
  <c r="Q115" i="1"/>
  <c r="Q116" i="1"/>
  <c r="Q117" i="1"/>
  <c r="Q118" i="1"/>
  <c r="Q119" i="1"/>
  <c r="Q127" i="1"/>
  <c r="Q128" i="1"/>
  <c r="Q134" i="1"/>
  <c r="Q136" i="1"/>
  <c r="Q138" i="1"/>
  <c r="Q140" i="1"/>
  <c r="Q144" i="1"/>
  <c r="Q145" i="1"/>
  <c r="Q152" i="1"/>
  <c r="Q153" i="1"/>
  <c r="Q154" i="1"/>
  <c r="Q159" i="1"/>
  <c r="Q160" i="1"/>
  <c r="Q61" i="1"/>
  <c r="Q62" i="1"/>
  <c r="Q73" i="1"/>
  <c r="Q74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7" i="1"/>
  <c r="Q98" i="1"/>
  <c r="Q99" i="1"/>
  <c r="Q102" i="1"/>
  <c r="Q103" i="1"/>
  <c r="Q104" i="1"/>
  <c r="Q105" i="1"/>
  <c r="Q121" i="1"/>
  <c r="Q122" i="1"/>
  <c r="Q123" i="1"/>
  <c r="Q124" i="1"/>
  <c r="Q125" i="1"/>
  <c r="Q126" i="1"/>
  <c r="Q129" i="1"/>
  <c r="Q130" i="1"/>
  <c r="Q131" i="1"/>
  <c r="Q132" i="1"/>
  <c r="Q133" i="1"/>
  <c r="Q135" i="1"/>
  <c r="Q137" i="1"/>
  <c r="Q139" i="1"/>
  <c r="Q142" i="1"/>
  <c r="Q143" i="1"/>
  <c r="Q146" i="1"/>
  <c r="Q147" i="1"/>
  <c r="Q149" i="1"/>
  <c r="Q150" i="1"/>
  <c r="Q151" i="1"/>
  <c r="Q155" i="1"/>
  <c r="Q156" i="1"/>
  <c r="Q157" i="1"/>
  <c r="Q158" i="1"/>
  <c r="Q162" i="1"/>
  <c r="Q163" i="1"/>
  <c r="Q165" i="1"/>
  <c r="Q168" i="1"/>
  <c r="Q169" i="1"/>
  <c r="Q177" i="1"/>
  <c r="Q179" i="1"/>
  <c r="Q180" i="1"/>
  <c r="Q181" i="1"/>
  <c r="Q182" i="1"/>
  <c r="Q184" i="1"/>
  <c r="Q185" i="1"/>
  <c r="Q186" i="1"/>
  <c r="Q187" i="1"/>
  <c r="Q53" i="1"/>
  <c r="Q72" i="1"/>
  <c r="Q113" i="1"/>
  <c r="Q67" i="1"/>
  <c r="Q205" i="1"/>
  <c r="Q65" i="1"/>
  <c r="J113" i="1"/>
  <c r="I62" i="1"/>
  <c r="I81" i="1"/>
  <c r="I82" i="1"/>
  <c r="I86" i="1"/>
  <c r="I94" i="1"/>
  <c r="I102" i="1"/>
  <c r="I103" i="1"/>
  <c r="I121" i="1"/>
  <c r="I124" i="1"/>
  <c r="I131" i="1"/>
  <c r="I135" i="1"/>
  <c r="I137" i="1"/>
  <c r="I139" i="1"/>
  <c r="I147" i="1"/>
  <c r="I150" i="1"/>
  <c r="I157" i="1"/>
  <c r="I162" i="1"/>
  <c r="I165" i="1"/>
  <c r="I169" i="1"/>
  <c r="I180" i="1"/>
  <c r="I184" i="1"/>
  <c r="I186" i="1"/>
  <c r="I164" i="1"/>
  <c r="I167" i="1"/>
  <c r="I174" i="1"/>
  <c r="I183" i="1"/>
  <c r="I193" i="1"/>
  <c r="I63" i="1"/>
  <c r="I64" i="1"/>
  <c r="I106" i="1"/>
  <c r="I110" i="1"/>
  <c r="I136" i="1"/>
  <c r="I138" i="1"/>
  <c r="I144" i="1"/>
  <c r="I152" i="1"/>
  <c r="I154" i="1"/>
  <c r="I194" i="1"/>
  <c r="I196" i="1"/>
  <c r="I70" i="1"/>
  <c r="I107" i="1"/>
  <c r="I148" i="1"/>
  <c r="I188" i="1"/>
  <c r="I192" i="1"/>
  <c r="I56" i="1"/>
  <c r="I57" i="1"/>
  <c r="I55" i="1"/>
  <c r="Q54" i="1"/>
  <c r="S195" i="1"/>
  <c r="S192" i="1"/>
  <c r="S191" i="1"/>
  <c r="S190" i="1"/>
  <c r="S186" i="1"/>
  <c r="S184" i="1"/>
  <c r="S180" i="1"/>
  <c r="S176" i="1"/>
  <c r="S175" i="1"/>
  <c r="S171" i="1"/>
  <c r="S169" i="1"/>
  <c r="S165" i="1"/>
  <c r="S162" i="1"/>
  <c r="S161" i="1"/>
  <c r="S158" i="1"/>
  <c r="S157" i="1"/>
  <c r="S153" i="1"/>
  <c r="S151" i="1"/>
  <c r="S149" i="1"/>
  <c r="S147" i="1"/>
  <c r="S146" i="1"/>
  <c r="S145" i="1"/>
  <c r="S143" i="1"/>
  <c r="S142" i="1"/>
  <c r="S141" i="1"/>
  <c r="S138" i="1"/>
  <c r="S137" i="1"/>
  <c r="S135" i="1"/>
  <c r="S133" i="1"/>
  <c r="S131" i="1"/>
  <c r="S130" i="1"/>
  <c r="S129" i="1"/>
  <c r="S126" i="1"/>
  <c r="S125" i="1"/>
  <c r="S123" i="1"/>
  <c r="S122" i="1"/>
  <c r="S121" i="1"/>
  <c r="S119" i="1"/>
  <c r="S117" i="1"/>
  <c r="S114" i="1"/>
  <c r="S113" i="1"/>
  <c r="S111" i="1"/>
  <c r="S110" i="1"/>
  <c r="S109" i="1"/>
  <c r="S107" i="1"/>
  <c r="S106" i="1"/>
  <c r="S105" i="1"/>
  <c r="S103" i="1"/>
  <c r="S102" i="1"/>
  <c r="S101" i="1"/>
  <c r="S99" i="1"/>
  <c r="S98" i="1"/>
  <c r="S94" i="1"/>
  <c r="S93" i="1"/>
  <c r="S90" i="1"/>
  <c r="S89" i="1"/>
  <c r="S86" i="1"/>
  <c r="S85" i="1"/>
  <c r="S83" i="1"/>
  <c r="S82" i="1"/>
  <c r="S79" i="1"/>
  <c r="S78" i="1"/>
  <c r="S75" i="1"/>
  <c r="S74" i="1"/>
  <c r="S71" i="1"/>
  <c r="S70" i="1"/>
  <c r="S69" i="1"/>
  <c r="S67" i="1"/>
  <c r="S66" i="1"/>
  <c r="S64" i="1"/>
  <c r="S63" i="1"/>
  <c r="S62" i="1"/>
  <c r="S61" i="1"/>
  <c r="S59" i="1"/>
  <c r="S58" i="1"/>
  <c r="S57" i="1"/>
  <c r="S56" i="1"/>
  <c r="S55" i="1"/>
  <c r="S50" i="1"/>
  <c r="S47" i="1"/>
  <c r="S43" i="1"/>
  <c r="S38" i="1"/>
  <c r="I182" i="1"/>
  <c r="S182" i="1"/>
  <c r="S60" i="1"/>
  <c r="S76" i="1"/>
  <c r="S80" i="1"/>
  <c r="S84" i="1"/>
  <c r="S88" i="1"/>
  <c r="S92" i="1"/>
  <c r="S96" i="1"/>
  <c r="S104" i="1"/>
  <c r="S112" i="1"/>
  <c r="S116" i="1"/>
  <c r="S134" i="1"/>
  <c r="S166" i="1"/>
  <c r="S172" i="1"/>
  <c r="S178" i="1"/>
  <c r="I160" i="1"/>
  <c r="I173" i="1"/>
  <c r="I132" i="1"/>
  <c r="I156" i="1"/>
  <c r="S156" i="1"/>
  <c r="I140" i="1"/>
  <c r="S140" i="1"/>
  <c r="I177" i="1"/>
  <c r="S177" i="1"/>
  <c r="I128" i="1"/>
  <c r="S128" i="1"/>
  <c r="G170" i="1"/>
  <c r="J170" i="1"/>
  <c r="E231" i="1"/>
  <c r="F231" i="1"/>
  <c r="G231" i="1"/>
  <c r="J231" i="1"/>
  <c r="E227" i="1"/>
  <c r="F227" i="1"/>
  <c r="G227" i="1"/>
  <c r="K227" i="1"/>
  <c r="E223" i="1"/>
  <c r="F223" i="1"/>
  <c r="G223" i="1"/>
  <c r="K223" i="1"/>
  <c r="E219" i="1"/>
  <c r="F219" i="1"/>
  <c r="G219" i="1"/>
  <c r="J219" i="1"/>
  <c r="E214" i="1"/>
  <c r="F214" i="1"/>
  <c r="G214" i="1"/>
  <c r="K214" i="1"/>
  <c r="E53" i="1"/>
  <c r="F53" i="1"/>
  <c r="G53" i="1"/>
  <c r="G34" i="1"/>
  <c r="H34" i="1"/>
  <c r="E32" i="1"/>
  <c r="F32" i="1"/>
  <c r="G32" i="1"/>
  <c r="E28" i="1"/>
  <c r="F28" i="1"/>
  <c r="G28" i="1"/>
  <c r="G26" i="1"/>
  <c r="E24" i="1"/>
  <c r="F24" i="1"/>
  <c r="G24" i="1"/>
  <c r="E65" i="1"/>
  <c r="F65" i="1"/>
  <c r="G65" i="1"/>
  <c r="E211" i="1"/>
  <c r="F211" i="1"/>
  <c r="G211" i="1"/>
  <c r="I211" i="1"/>
  <c r="E235" i="1"/>
  <c r="F235" i="1"/>
  <c r="G235" i="1"/>
  <c r="J235" i="1"/>
  <c r="E240" i="1"/>
  <c r="F240" i="1"/>
  <c r="G240" i="1"/>
  <c r="J240" i="1"/>
  <c r="E239" i="1"/>
  <c r="F239" i="1"/>
  <c r="G239" i="1"/>
  <c r="J239" i="1"/>
  <c r="E244" i="1"/>
  <c r="F244" i="1"/>
  <c r="G244" i="1"/>
  <c r="K244" i="1"/>
  <c r="E215" i="1"/>
  <c r="F215" i="1"/>
  <c r="G215" i="1"/>
  <c r="K215" i="1"/>
  <c r="E204" i="1"/>
  <c r="F204" i="1"/>
  <c r="G204" i="1"/>
  <c r="K204" i="1"/>
  <c r="E202" i="1"/>
  <c r="F202" i="1"/>
  <c r="G202" i="1"/>
  <c r="E201" i="1"/>
  <c r="F201" i="1"/>
  <c r="G201" i="1"/>
  <c r="E207" i="1"/>
  <c r="F207" i="1"/>
  <c r="G207" i="1"/>
  <c r="J207" i="1"/>
  <c r="E243" i="1"/>
  <c r="F243" i="1"/>
  <c r="G243" i="1"/>
  <c r="J243" i="1"/>
  <c r="E241" i="1"/>
  <c r="F241" i="1"/>
  <c r="G241" i="1"/>
  <c r="J241" i="1"/>
  <c r="H26" i="1"/>
  <c r="S26" i="1"/>
  <c r="S34" i="1"/>
  <c r="H24" i="1"/>
  <c r="S24" i="1"/>
  <c r="S53" i="1"/>
  <c r="H53" i="1"/>
  <c r="J205" i="1"/>
  <c r="S205" i="1"/>
  <c r="I100" i="1"/>
  <c r="S100" i="1"/>
  <c r="I87" i="1"/>
  <c r="S87" i="1"/>
  <c r="S97" i="1"/>
  <c r="I97" i="1"/>
  <c r="J72" i="1"/>
  <c r="S72" i="1"/>
  <c r="H28" i="1"/>
  <c r="S28" i="1"/>
  <c r="S201" i="1"/>
  <c r="K201" i="1"/>
  <c r="S32" i="1"/>
  <c r="H32" i="1"/>
  <c r="S202" i="1"/>
  <c r="K202" i="1"/>
  <c r="J65" i="1"/>
  <c r="S65" i="1"/>
  <c r="S115" i="1"/>
  <c r="I115" i="1"/>
  <c r="I179" i="1"/>
  <c r="S179" i="1"/>
  <c r="S120" i="1"/>
  <c r="I120" i="1"/>
  <c r="H54" i="1"/>
  <c r="S54" i="1"/>
  <c r="I127" i="1"/>
  <c r="I187" i="1"/>
  <c r="S187" i="1"/>
  <c r="S41" i="1"/>
  <c r="S91" i="1"/>
  <c r="S163" i="1"/>
  <c r="I118" i="1"/>
  <c r="S73" i="1"/>
  <c r="I77" i="1"/>
  <c r="S95" i="1"/>
  <c r="S189" i="1"/>
  <c r="I189" i="1"/>
  <c r="S108" i="1"/>
  <c r="I108" i="1"/>
  <c r="I185" i="1"/>
  <c r="S159" i="1"/>
  <c r="I159" i="1"/>
  <c r="S49" i="1"/>
  <c r="S68" i="1"/>
  <c r="I197" i="1"/>
  <c r="S168" i="1"/>
  <c r="I168" i="1"/>
  <c r="S155" i="1"/>
  <c r="I155" i="1"/>
  <c r="G46" i="1"/>
  <c r="E44" i="1"/>
  <c r="F44" i="1"/>
  <c r="G44" i="1"/>
  <c r="E229" i="1"/>
  <c r="F229" i="1"/>
  <c r="G229" i="1"/>
  <c r="K229" i="1"/>
  <c r="E226" i="1"/>
  <c r="F226" i="1"/>
  <c r="E30" i="1"/>
  <c r="F30" i="1"/>
  <c r="G30" i="1"/>
  <c r="E23" i="1"/>
  <c r="F23" i="1"/>
  <c r="E233" i="1"/>
  <c r="F233" i="1"/>
  <c r="G233" i="1"/>
  <c r="J233" i="1"/>
  <c r="E225" i="1"/>
  <c r="F225" i="1"/>
  <c r="G225" i="1"/>
  <c r="K225" i="1"/>
  <c r="E36" i="1"/>
  <c r="F36" i="1"/>
  <c r="G36" i="1"/>
  <c r="E22" i="1"/>
  <c r="F22" i="1"/>
  <c r="G22" i="1"/>
  <c r="E246" i="1"/>
  <c r="F246" i="1"/>
  <c r="G246" i="1"/>
  <c r="K246" i="1"/>
  <c r="E51" i="1"/>
  <c r="F51" i="1"/>
  <c r="G51" i="1"/>
  <c r="G48" i="1"/>
  <c r="G42" i="1"/>
  <c r="E40" i="1"/>
  <c r="F40" i="1"/>
  <c r="G40" i="1"/>
  <c r="E37" i="1"/>
  <c r="F37" i="1"/>
  <c r="G37" i="1"/>
  <c r="E221" i="1"/>
  <c r="F221" i="1"/>
  <c r="G221" i="1"/>
  <c r="J221" i="1"/>
  <c r="E218" i="1"/>
  <c r="F218" i="1"/>
  <c r="G218" i="1"/>
  <c r="J218" i="1"/>
  <c r="E199" i="1"/>
  <c r="F199" i="1"/>
  <c r="E33" i="1"/>
  <c r="F33" i="1"/>
  <c r="G33" i="1"/>
  <c r="E213" i="1"/>
  <c r="F213" i="1"/>
  <c r="G213" i="1"/>
  <c r="I213" i="1"/>
  <c r="E238" i="1"/>
  <c r="F238" i="1"/>
  <c r="G238" i="1"/>
  <c r="J238" i="1"/>
  <c r="E45" i="1"/>
  <c r="F45" i="1"/>
  <c r="G45" i="1"/>
  <c r="G35" i="1"/>
  <c r="E228" i="1"/>
  <c r="F228" i="1"/>
  <c r="G228" i="1"/>
  <c r="K228" i="1"/>
  <c r="E209" i="1"/>
  <c r="F209" i="1"/>
  <c r="G209" i="1"/>
  <c r="J209" i="1"/>
  <c r="G31" i="1"/>
  <c r="E29" i="1"/>
  <c r="F29" i="1"/>
  <c r="G29" i="1"/>
  <c r="G245" i="1"/>
  <c r="K245" i="1"/>
  <c r="E42" i="1"/>
  <c r="F42" i="1"/>
  <c r="E39" i="1"/>
  <c r="F39" i="1"/>
  <c r="G39" i="1"/>
  <c r="G203" i="1"/>
  <c r="K203" i="1"/>
  <c r="E224" i="1"/>
  <c r="F224" i="1"/>
  <c r="G224" i="1"/>
  <c r="K224" i="1"/>
  <c r="G220" i="1"/>
  <c r="J220" i="1"/>
  <c r="E217" i="1"/>
  <c r="F217" i="1"/>
  <c r="G217" i="1"/>
  <c r="J217" i="1"/>
  <c r="E52" i="1"/>
  <c r="F52" i="1"/>
  <c r="G52" i="1"/>
  <c r="E198" i="1"/>
  <c r="F198" i="1"/>
  <c r="G27" i="1"/>
  <c r="E25" i="1"/>
  <c r="F25" i="1"/>
  <c r="G25" i="1"/>
  <c r="G212" i="1"/>
  <c r="I212" i="1"/>
  <c r="E237" i="1"/>
  <c r="F237" i="1"/>
  <c r="G237" i="1"/>
  <c r="J237" i="1"/>
  <c r="E234" i="1"/>
  <c r="F234" i="1"/>
  <c r="G234" i="1"/>
  <c r="J234" i="1"/>
  <c r="E230" i="1"/>
  <c r="F230" i="1"/>
  <c r="G230" i="1"/>
  <c r="K230" i="1"/>
  <c r="G226" i="1"/>
  <c r="K226" i="1"/>
  <c r="E208" i="1"/>
  <c r="F208" i="1"/>
  <c r="G208" i="1"/>
  <c r="E31" i="1"/>
  <c r="F31" i="1"/>
  <c r="G23" i="1"/>
  <c r="E21" i="1"/>
  <c r="F21" i="1"/>
  <c r="G21" i="1"/>
  <c r="E242" i="1"/>
  <c r="F242" i="1"/>
  <c r="G242" i="1"/>
  <c r="K242" i="1"/>
  <c r="E232" i="1"/>
  <c r="F232" i="1"/>
  <c r="G232" i="1"/>
  <c r="K232" i="1"/>
  <c r="H21" i="1"/>
  <c r="S21" i="1"/>
  <c r="H52" i="1"/>
  <c r="S52" i="1"/>
  <c r="H29" i="1"/>
  <c r="S29" i="1"/>
  <c r="H25" i="1"/>
  <c r="S25" i="1"/>
  <c r="I36" i="1"/>
  <c r="S36" i="1"/>
  <c r="S22" i="1"/>
  <c r="H22" i="1"/>
  <c r="S30" i="1"/>
  <c r="H30" i="1"/>
  <c r="I40" i="1"/>
  <c r="S40" i="1"/>
  <c r="J39" i="1"/>
  <c r="S39" i="1"/>
  <c r="J42" i="1"/>
  <c r="S42" i="1"/>
  <c r="I37" i="1"/>
  <c r="S37" i="1"/>
  <c r="H23" i="1"/>
  <c r="S23" i="1"/>
  <c r="H33" i="1"/>
  <c r="S33" i="1"/>
  <c r="H27" i="1"/>
  <c r="S27" i="1"/>
  <c r="I48" i="1"/>
  <c r="S48" i="1"/>
  <c r="J208" i="1"/>
  <c r="S35" i="1"/>
  <c r="I35" i="1"/>
  <c r="J51" i="1"/>
  <c r="S51" i="1"/>
  <c r="S44" i="1"/>
  <c r="I44" i="1"/>
  <c r="S31" i="1"/>
  <c r="H31" i="1"/>
  <c r="I45" i="1"/>
  <c r="S45" i="1"/>
  <c r="I46" i="1"/>
  <c r="S46" i="1"/>
  <c r="C11" i="1"/>
  <c r="C12" i="1"/>
  <c r="F15" i="1" l="1"/>
  <c r="O249" i="1"/>
  <c r="S249" i="1" s="1"/>
  <c r="O248" i="1"/>
  <c r="S248" i="1" s="1"/>
  <c r="O244" i="1"/>
  <c r="S244" i="1" s="1"/>
  <c r="O203" i="1"/>
  <c r="S203" i="1" s="1"/>
  <c r="O221" i="1"/>
  <c r="S221" i="1" s="1"/>
  <c r="O209" i="1"/>
  <c r="S209" i="1" s="1"/>
  <c r="O219" i="1"/>
  <c r="S219" i="1" s="1"/>
  <c r="O218" i="1"/>
  <c r="S218" i="1" s="1"/>
  <c r="O228" i="1"/>
  <c r="S228" i="1" s="1"/>
  <c r="O236" i="1"/>
  <c r="S236" i="1" s="1"/>
  <c r="O245" i="1"/>
  <c r="S245" i="1" s="1"/>
  <c r="O239" i="1"/>
  <c r="S239" i="1" s="1"/>
  <c r="C15" i="1"/>
  <c r="O227" i="1"/>
  <c r="S227" i="1" s="1"/>
  <c r="O204" i="1"/>
  <c r="S204" i="1" s="1"/>
  <c r="O216" i="1"/>
  <c r="S216" i="1" s="1"/>
  <c r="O243" i="1"/>
  <c r="S243" i="1" s="1"/>
  <c r="O223" i="1"/>
  <c r="S223" i="1" s="1"/>
  <c r="O247" i="1"/>
  <c r="S247" i="1" s="1"/>
  <c r="O224" i="1"/>
  <c r="S224" i="1" s="1"/>
  <c r="O230" i="1"/>
  <c r="S230" i="1" s="1"/>
  <c r="O237" i="1"/>
  <c r="S237" i="1" s="1"/>
  <c r="O170" i="1"/>
  <c r="S170" i="1" s="1"/>
  <c r="O214" i="1"/>
  <c r="S214" i="1" s="1"/>
  <c r="O212" i="1"/>
  <c r="S212" i="1" s="1"/>
  <c r="O246" i="1"/>
  <c r="S246" i="1" s="1"/>
  <c r="O232" i="1"/>
  <c r="S232" i="1" s="1"/>
  <c r="O233" i="1"/>
  <c r="S233" i="1" s="1"/>
  <c r="O235" i="1"/>
  <c r="S235" i="1" s="1"/>
  <c r="O234" i="1"/>
  <c r="S234" i="1" s="1"/>
  <c r="O213" i="1"/>
  <c r="S213" i="1" s="1"/>
  <c r="O215" i="1"/>
  <c r="S215" i="1" s="1"/>
  <c r="O225" i="1"/>
  <c r="S225" i="1" s="1"/>
  <c r="O220" i="1"/>
  <c r="S220" i="1" s="1"/>
  <c r="O217" i="1"/>
  <c r="S217" i="1" s="1"/>
  <c r="O206" i="1"/>
  <c r="S206" i="1" s="1"/>
  <c r="O229" i="1"/>
  <c r="S229" i="1" s="1"/>
  <c r="O241" i="1"/>
  <c r="S241" i="1" s="1"/>
  <c r="O231" i="1"/>
  <c r="S231" i="1" s="1"/>
  <c r="O238" i="1"/>
  <c r="S238" i="1" s="1"/>
  <c r="O222" i="1"/>
  <c r="S222" i="1" s="1"/>
  <c r="O226" i="1"/>
  <c r="S226" i="1" s="1"/>
  <c r="O207" i="1"/>
  <c r="S207" i="1" s="1"/>
  <c r="O210" i="1"/>
  <c r="S210" i="1" s="1"/>
  <c r="O242" i="1"/>
  <c r="S242" i="1" s="1"/>
  <c r="O208" i="1"/>
  <c r="S208" i="1" s="1"/>
  <c r="O240" i="1"/>
  <c r="S240" i="1" s="1"/>
  <c r="O211" i="1"/>
  <c r="S211" i="1" s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<sst xmlns="http://schemas.openxmlformats.org/spreadsheetml/2006/main" count="665" uniqueCount="153">
  <si>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</si>
  <si>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</si>
  <si>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</si>
  <si>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</si>
  <si>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</si>
  <si>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</si>
  <si>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</si>
  <si>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</si>
  <si>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</si>
  <si>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</si>
  <si>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</si>
  <si>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</si>
  <si>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</si>
  <si>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</si>
  <si>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</si>
  <si>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</si>
  <si>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</si>
  <si>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</si>
  <si>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</si>
  <si>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</si>
  <si>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</si>
  <si>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</si>
  <si>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</si>
  <si>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</si>
  <si>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</si>
  <si>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</si>
  <si>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</si>
  <si>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</si>
  <si>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Diethelm R</t>
  </si>
  <si>
    <t>BBSAG Bull...15</t>
  </si>
  <si>
    <t>B</t>
  </si>
  <si>
    <t>BBSAG Bull...18</t>
  </si>
  <si>
    <t>BBSAG Bull...24</t>
  </si>
  <si>
    <t>BBSAG Bull...31</t>
  </si>
  <si>
    <t>Peter H</t>
  </si>
  <si>
    <t>BBSAG Bull...33</t>
  </si>
  <si>
    <t>BBSAG Bull.3</t>
  </si>
  <si>
    <t>pg</t>
  </si>
  <si>
    <t>IBVS 1030</t>
  </si>
  <si>
    <t>K</t>
  </si>
  <si>
    <t>phe</t>
  </si>
  <si>
    <t>v</t>
  </si>
  <si>
    <t>AN 300,3,166</t>
  </si>
  <si>
    <t>AN 302,1,54</t>
  </si>
  <si>
    <t>Germann R</t>
  </si>
  <si>
    <t>BBSAG Bull.55</t>
  </si>
  <si>
    <t>BRNO 26</t>
  </si>
  <si>
    <t>BBSAG Bull.62</t>
  </si>
  <si>
    <t>BBSAG Bull.64</t>
  </si>
  <si>
    <t>PASP 98,605,690</t>
  </si>
  <si>
    <t>IBVS 3527</t>
  </si>
  <si>
    <t>BAV-M 38</t>
  </si>
  <si>
    <t>IBVS 2793</t>
  </si>
  <si>
    <t>BRNO 27</t>
  </si>
  <si>
    <t>BAV-M 39</t>
  </si>
  <si>
    <t>BBSAG Bull.78</t>
  </si>
  <si>
    <t>BRNO 28</t>
  </si>
  <si>
    <t>BBSAG 43</t>
  </si>
  <si>
    <t>BAV-M 46</t>
  </si>
  <si>
    <t>Kohl M</t>
  </si>
  <si>
    <t>BBSAG Bull.81</t>
  </si>
  <si>
    <t>Mavrofridis G</t>
  </si>
  <si>
    <t>BBSAG Bull.84</t>
  </si>
  <si>
    <t>BAV-M 50</t>
  </si>
  <si>
    <t>BBSAG Bull.86</t>
  </si>
  <si>
    <t>IBVS 3355</t>
  </si>
  <si>
    <t>BBSAG Bull.88</t>
  </si>
  <si>
    <t>Blaettler E</t>
  </si>
  <si>
    <t>BBSAG Bull.89</t>
  </si>
  <si>
    <t>BAV-M 52</t>
  </si>
  <si>
    <t>BRNO 30</t>
  </si>
  <si>
    <t>BBSAG Bull.90</t>
  </si>
  <si>
    <t>BBSAG Bull.92</t>
  </si>
  <si>
    <t>BBSAG Bull.93</t>
  </si>
  <si>
    <t>BRNO 31</t>
  </si>
  <si>
    <t>BBSAG Bull.95</t>
  </si>
  <si>
    <t>BAV-M 59</t>
  </si>
  <si>
    <t>BBSAG Bull.96</t>
  </si>
  <si>
    <t>BBSAG Bull.97</t>
  </si>
  <si>
    <t>BBSAG Bull.98</t>
  </si>
  <si>
    <t>BBSAG Bull.99</t>
  </si>
  <si>
    <t>BBSAG Bull.101</t>
  </si>
  <si>
    <t>BBSAG Bull.102</t>
  </si>
  <si>
    <t>IBVS 4340</t>
  </si>
  <si>
    <t>BBSAG Bull.104</t>
  </si>
  <si>
    <t>BBSAG Bull.105</t>
  </si>
  <si>
    <t>BAV-M 68</t>
  </si>
  <si>
    <t>BBSAG Bull.107</t>
  </si>
  <si>
    <t>BAV-M 93</t>
  </si>
  <si>
    <t>BBSAG Bull.110</t>
  </si>
  <si>
    <t>BBSAG Bull.111</t>
  </si>
  <si>
    <t>BAV-M 113</t>
  </si>
  <si>
    <t>BBSAG Bull.115</t>
  </si>
  <si>
    <t>BAV-R 46,180</t>
  </si>
  <si>
    <t>BBSAG Bull.116</t>
  </si>
  <si>
    <t>IBVS 5464</t>
  </si>
  <si>
    <t>I</t>
  </si>
  <si>
    <t>Plavec, 1964</t>
  </si>
  <si>
    <t>BBSAG No. 78, 1985</t>
  </si>
  <si>
    <t>GCVS 4 (IBVS 1358)</t>
  </si>
  <si>
    <t>EA/SD</t>
  </si>
  <si>
    <t>IBVS 0795</t>
  </si>
  <si>
    <t>IBVS 0456</t>
  </si>
  <si>
    <t>IBVS 0530</t>
  </si>
  <si>
    <t>IBVS 0647</t>
  </si>
  <si>
    <t>IBVS 0937</t>
  </si>
  <si>
    <t>IBVS 0978</t>
  </si>
  <si>
    <t>Ouch!</t>
  </si>
  <si>
    <t>IBVS 5694</t>
  </si>
  <si>
    <t>IBVS 5657</t>
  </si>
  <si>
    <t>IBVS 5662</t>
  </si>
  <si>
    <t># of data points:</t>
  </si>
  <si>
    <t>IBVS 5731</t>
  </si>
  <si>
    <t>TZ Dra / GSC 03529-00149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</si>
  <si>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</si>
  <si>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</si>
  <si>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</si>
  <si>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</si>
  <si>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</si>
  <si>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5870</t>
  </si>
  <si>
    <t>II</t>
  </si>
  <si>
    <t>IBVS 5897</t>
  </si>
  <si>
    <t>OEJV 0074</t>
  </si>
  <si>
    <t>vis</t>
  </si>
  <si>
    <t>OEJV 0097</t>
  </si>
  <si>
    <t>Add cycle</t>
  </si>
  <si>
    <t>Old Cycle</t>
  </si>
  <si>
    <t>IBVS 5988</t>
  </si>
  <si>
    <t>PE</t>
  </si>
  <si>
    <t>IBVS 5959</t>
  </si>
  <si>
    <t>IBVS 6010</t>
  </si>
  <si>
    <t>OEJV 0001</t>
  </si>
  <si>
    <t>JAVSO..40....1</t>
  </si>
  <si>
    <t>2012JAVSO..40..975</t>
  </si>
  <si>
    <t>IBVS 6070</t>
  </si>
  <si>
    <t>IBVS 6084</t>
  </si>
  <si>
    <t>IBVS 6118</t>
  </si>
  <si>
    <t>IBVS 6149</t>
  </si>
  <si>
    <t>IBVS 6157</t>
  </si>
  <si>
    <t>IBVS 6165</t>
  </si>
  <si>
    <t>CCD</t>
  </si>
  <si>
    <t>BAD?</t>
  </si>
  <si>
    <t>s5</t>
  </si>
  <si>
    <t>s6</t>
  </si>
  <si>
    <t>s7</t>
  </si>
  <si>
    <t>IBVS 6230</t>
  </si>
  <si>
    <t>OEJV 0211</t>
  </si>
  <si>
    <t>JBAV, 60</t>
  </si>
  <si>
    <t xml:space="preserve">Mag </t>
  </si>
  <si>
    <t>Next ToM-P</t>
  </si>
  <si>
    <t>Next ToM-S</t>
  </si>
  <si>
    <t>VSX</t>
  </si>
  <si>
    <t>9.60-10.50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</si>
</sst>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0" fillId="0" borderId="0" xfId="0">
      <alignment vertical="top"/>
    </xf>
    <xf numFmtId="0" fontId="17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/>
    <xf numFmtId="0" fontId="4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5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41" applyFont="1" applyAlignment="1">
      <alignment wrapText="1"/>
    </xf>
    <xf numFmtId="0" fontId="38" fillId="0" borderId="0" xfId="41" applyFont="1" applyAlignment="1">
      <alignment horizontal="center" wrapText="1"/>
    </xf>
    <xf numFmtId="0" fontId="38" fillId="0" borderId="0" xfId="41" applyFont="1" applyAlignment="1">
      <alignment horizontal="left" wrapText="1"/>
    </xf>
    <xf numFmtId="0" fontId="39" fillId="0" borderId="0" xfId="41" applyFont="1" applyAlignment="1">
      <alignment horizontal="left" vertical="center" wrapText="1"/>
    </xf>
    <xf numFmtId="0" fontId="39" fillId="0" borderId="0" xfId="41" applyFont="1" applyAlignment="1">
      <alignment horizontal="center" vertical="center" wrapText="1"/>
    </xf>
    <xf numFmtId="0" fontId="39" fillId="0" borderId="0" xfId="41" applyFont="1" applyAlignment="1">
      <alignment horizontal="left" wrapText="1"/>
    </xf>
    <xf numFmtId="0" fontId="19" fillId="0" borderId="0" xfId="41" applyFont="1" applyAlignment="1">
      <alignment horizontal="left"/>
    </xf>
    <xf numFmtId="0" fontId="19" fillId="0" borderId="0" xfId="41" applyFont="1" applyAlignment="1">
      <alignment horizontal="left" wrapText="1"/>
    </xf>
    <xf numFmtId="0" fontId="12" fillId="0" borderId="0" xfId="41" applyFont="1" applyAlignment="1">
      <alignment horizontal="left"/>
    </xf>
    <xf numFmtId="0" fontId="19" fillId="0" borderId="0" xfId="41" applyFont="1" applyAlignment="1">
      <alignment horizontal="center" wrapText="1"/>
    </xf>
    <xf numFmtId="0" fontId="12" fillId="0" borderId="0" xfId="41" applyFont="1" applyAlignment="1">
      <alignment horizontal="center"/>
    </xf>
    <xf numFmtId="0" fontId="19" fillId="0" borderId="0" xfId="41" applyFont="1"/>
    <xf numFmtId="0" fontId="19" fillId="0" borderId="0" xfId="41" applyFont="1" applyAlignment="1">
      <alignment horizont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13" xfId="0" applyFont="1" applyBorder="1" applyAlignment="1">
      <alignment horizontal="right" vertical="center"/>
    </xf>
    <xf numFmtId="0" fontId="41" fillId="0" borderId="16" xfId="0" applyFont="1" applyBorder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right" vertical="center"/>
    </xf>
    <xf numFmtId="0" fontId="43" fillId="0" borderId="14" xfId="0" applyFont="1" applyBorder="1" applyAlignment="1">
      <alignment horizontal="right" vertical="center"/>
    </xf>
    <xf numFmtId="22" fontId="43" fillId="0" borderId="14" xfId="0" applyNumberFormat="1" applyFont="1" applyBorder="1" applyAlignment="1">
      <alignment horizontal="right" vertical="center"/>
    </xf>
    <xf numFmtId="22" fontId="43" fillId="0" borderId="15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Dra - O-C Diagr.</a:t>
            </a:r>
          </a:p>
        </c:rich>
      </c:tx>
      <c:layout>
        <c:manualLayout>
          <c:xMode val="edge"/>
          <c:yMode val="edge"/>
          <c:x val="0.371681787564165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83199912887092"/>
          <c:y val="0.14723926380368099"/>
          <c:w val="0.7823015610321842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2.6574299994535977E-2</c:v>
                </c:pt>
                <c:pt idx="1">
                  <c:v>2.3967099998117192E-2</c:v>
                </c:pt>
                <c:pt idx="2">
                  <c:v>6.182799996167887E-3</c:v>
                </c:pt>
                <c:pt idx="3">
                  <c:v>2.6969999962602742E-3</c:v>
                </c:pt>
                <c:pt idx="4">
                  <c:v>-3.3376999999745749E-3</c:v>
                </c:pt>
                <c:pt idx="5">
                  <c:v>4.4193999929120764E-3</c:v>
                </c:pt>
                <c:pt idx="6">
                  <c:v>-9.1011000040452927E-3</c:v>
                </c:pt>
                <c:pt idx="7">
                  <c:v>1.2616999956662767E-3</c:v>
                </c:pt>
                <c:pt idx="8">
                  <c:v>-2.4106999990181066E-3</c:v>
                </c:pt>
                <c:pt idx="9">
                  <c:v>-3.7517000018851832E-3</c:v>
                </c:pt>
                <c:pt idx="10">
                  <c:v>-3.800899998168461E-3</c:v>
                </c:pt>
                <c:pt idx="11">
                  <c:v>-2.2132000012788922E-3</c:v>
                </c:pt>
                <c:pt idx="12">
                  <c:v>-3.2560999970883131E-3</c:v>
                </c:pt>
                <c:pt idx="13">
                  <c:v>-2.1561000030487776E-3</c:v>
                </c:pt>
                <c:pt idx="31">
                  <c:v>-2.6659000068320893E-3</c:v>
                </c:pt>
                <c:pt idx="32">
                  <c:v>-1.1705000069923699E-3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FE-4A3C-A96B-38509E9BAB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31">
                    <c:v>0</c:v>
                  </c:pt>
                  <c:pt idx="33">
                    <c:v>0</c:v>
                  </c:pt>
                  <c:pt idx="133">
                    <c:v>5.0000000000000001E-3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0">
                    <c:v>4.0000000000000001E-3</c:v>
                  </c:pt>
                  <c:pt idx="143">
                    <c:v>4.0000000000000001E-3</c:v>
                  </c:pt>
                  <c:pt idx="145">
                    <c:v>4.0000000000000001E-3</c:v>
                  </c:pt>
                  <c:pt idx="146">
                    <c:v>4.0000000000000001E-3</c:v>
                  </c:pt>
                  <c:pt idx="149">
                    <c:v>0</c:v>
                  </c:pt>
                  <c:pt idx="152">
                    <c:v>4.0000000000000001E-3</c:v>
                  </c:pt>
                  <c:pt idx="153">
                    <c:v>5.0000000000000001E-3</c:v>
                  </c:pt>
                  <c:pt idx="157">
                    <c:v>5.0000000000000001E-3</c:v>
                  </c:pt>
                  <c:pt idx="162">
                    <c:v>4.0000000000000001E-3</c:v>
                  </c:pt>
                  <c:pt idx="168">
                    <c:v>4.0000000000000001E-3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2">
                    <c:v>4.0000000000000001E-3</c:v>
                  </c:pt>
                  <c:pt idx="176">
                    <c:v>6.0000000000000001E-3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8.9999999999999998E-4</c:v>
                  </c:pt>
                  <c:pt idx="182">
                    <c:v>2.9999999999999997E-4</c:v>
                  </c:pt>
                  <c:pt idx="183">
                    <c:v>2.9999999999999997E-4</c:v>
                  </c:pt>
                  <c:pt idx="184">
                    <c:v>1.6999999999999999E-3</c:v>
                  </c:pt>
                  <c:pt idx="185">
                    <c:v>1.2999999999999999E-3</c:v>
                  </c:pt>
                  <c:pt idx="186">
                    <c:v>8.0000000000000004E-4</c:v>
                  </c:pt>
                  <c:pt idx="187">
                    <c:v>2.9999999999999997E-4</c:v>
                  </c:pt>
                  <c:pt idx="188">
                    <c:v>5.9999999999999995E-4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6.9999999999999994E-5</c:v>
                  </c:pt>
                  <c:pt idx="196">
                    <c:v>1.1000000000000001E-3</c:v>
                  </c:pt>
                  <c:pt idx="197">
                    <c:v>1.6999999999999999E-3</c:v>
                  </c:pt>
                  <c:pt idx="198">
                    <c:v>8.9999999999999998E-4</c:v>
                  </c:pt>
                  <c:pt idx="199">
                    <c:v>1E-4</c:v>
                  </c:pt>
                  <c:pt idx="200">
                    <c:v>4.0000000000000002E-4</c:v>
                  </c:pt>
                  <c:pt idx="201">
                    <c:v>6.9999999999999999E-4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2.9999999999999997E-4</c:v>
                  </c:pt>
                  <c:pt idx="207">
                    <c:v>4.0000000000000002E-4</c:v>
                  </c:pt>
                  <c:pt idx="208">
                    <c:v>1E-4</c:v>
                  </c:pt>
                  <c:pt idx="209">
                    <c:v>1E-3</c:v>
                  </c:pt>
                  <c:pt idx="210">
                    <c:v>1E-3</c:v>
                  </c:pt>
                  <c:pt idx="211">
                    <c:v>2.0000000000000001E-4</c:v>
                  </c:pt>
                  <c:pt idx="212">
                    <c:v>2.2000000000000001E-3</c:v>
                  </c:pt>
                  <c:pt idx="213">
                    <c:v>7.4000000000000003E-3</c:v>
                  </c:pt>
                  <c:pt idx="214">
                    <c:v>3.0000000000000001E-3</c:v>
                  </c:pt>
                  <c:pt idx="215">
                    <c:v>2.3999999999999998E-3</c:v>
                  </c:pt>
                  <c:pt idx="216">
                    <c:v>1.9E-3</c:v>
                  </c:pt>
                  <c:pt idx="217">
                    <c:v>1.9E-3</c:v>
                  </c:pt>
                  <c:pt idx="218">
                    <c:v>3.0000000000000001E-3</c:v>
                  </c:pt>
                  <c:pt idx="219">
                    <c:v>2.8999999999999998E-3</c:v>
                  </c:pt>
                  <c:pt idx="220">
                    <c:v>2.0000000000000001E-4</c:v>
                  </c:pt>
                  <c:pt idx="221">
                    <c:v>2.0999999999999999E-3</c:v>
                  </c:pt>
                  <c:pt idx="222">
                    <c:v>1.2999999999999999E-3</c:v>
                  </c:pt>
                  <c:pt idx="223">
                    <c:v>3.5999999999999999E-3</c:v>
                  </c:pt>
                  <c:pt idx="224">
                    <c:v>5.0000000000000001E-4</c:v>
                  </c:pt>
                  <c:pt idx="225">
                    <c:v>2E-3</c:v>
                  </c:pt>
                  <c:pt idx="226">
                    <c:v>2.9999999999999997E-4</c:v>
                  </c:pt>
                  <c:pt idx="227">
                    <c:v>2.2000000000000001E-3</c:v>
                  </c:pt>
                  <c:pt idx="228">
                    <c:v>5.9999999999999995E-4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31">
                    <c:v>0</c:v>
                  </c:pt>
                  <c:pt idx="33">
                    <c:v>0</c:v>
                  </c:pt>
                  <c:pt idx="133">
                    <c:v>5.0000000000000001E-3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0">
                    <c:v>4.0000000000000001E-3</c:v>
                  </c:pt>
                  <c:pt idx="143">
                    <c:v>4.0000000000000001E-3</c:v>
                  </c:pt>
                  <c:pt idx="145">
                    <c:v>4.0000000000000001E-3</c:v>
                  </c:pt>
                  <c:pt idx="146">
                    <c:v>4.0000000000000001E-3</c:v>
                  </c:pt>
                  <c:pt idx="149">
                    <c:v>0</c:v>
                  </c:pt>
                  <c:pt idx="152">
                    <c:v>4.0000000000000001E-3</c:v>
                  </c:pt>
                  <c:pt idx="153">
                    <c:v>5.0000000000000001E-3</c:v>
                  </c:pt>
                  <c:pt idx="157">
                    <c:v>5.0000000000000001E-3</c:v>
                  </c:pt>
                  <c:pt idx="162">
                    <c:v>4.0000000000000001E-3</c:v>
                  </c:pt>
                  <c:pt idx="168">
                    <c:v>4.0000000000000001E-3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2">
                    <c:v>4.0000000000000001E-3</c:v>
                  </c:pt>
                  <c:pt idx="176">
                    <c:v>6.0000000000000001E-3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8.9999999999999998E-4</c:v>
                  </c:pt>
                  <c:pt idx="182">
                    <c:v>2.9999999999999997E-4</c:v>
                  </c:pt>
                  <c:pt idx="183">
                    <c:v>2.9999999999999997E-4</c:v>
                  </c:pt>
                  <c:pt idx="184">
                    <c:v>1.6999999999999999E-3</c:v>
                  </c:pt>
                  <c:pt idx="185">
                    <c:v>1.2999999999999999E-3</c:v>
                  </c:pt>
                  <c:pt idx="186">
                    <c:v>8.0000000000000004E-4</c:v>
                  </c:pt>
                  <c:pt idx="187">
                    <c:v>2.9999999999999997E-4</c:v>
                  </c:pt>
                  <c:pt idx="188">
                    <c:v>5.9999999999999995E-4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6.9999999999999994E-5</c:v>
                  </c:pt>
                  <c:pt idx="196">
                    <c:v>1.1000000000000001E-3</c:v>
                  </c:pt>
                  <c:pt idx="197">
                    <c:v>1.6999999999999999E-3</c:v>
                  </c:pt>
                  <c:pt idx="198">
                    <c:v>8.9999999999999998E-4</c:v>
                  </c:pt>
                  <c:pt idx="199">
                    <c:v>1E-4</c:v>
                  </c:pt>
                  <c:pt idx="200">
                    <c:v>4.0000000000000002E-4</c:v>
                  </c:pt>
                  <c:pt idx="201">
                    <c:v>6.9999999999999999E-4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2.9999999999999997E-4</c:v>
                  </c:pt>
                  <c:pt idx="207">
                    <c:v>4.0000000000000002E-4</c:v>
                  </c:pt>
                  <c:pt idx="208">
                    <c:v>1E-4</c:v>
                  </c:pt>
                  <c:pt idx="209">
                    <c:v>1E-3</c:v>
                  </c:pt>
                  <c:pt idx="210">
                    <c:v>1E-3</c:v>
                  </c:pt>
                  <c:pt idx="211">
                    <c:v>2.0000000000000001E-4</c:v>
                  </c:pt>
                  <c:pt idx="212">
                    <c:v>2.2000000000000001E-3</c:v>
                  </c:pt>
                  <c:pt idx="213">
                    <c:v>7.4000000000000003E-3</c:v>
                  </c:pt>
                  <c:pt idx="214">
                    <c:v>3.0000000000000001E-3</c:v>
                  </c:pt>
                  <c:pt idx="215">
                    <c:v>2.3999999999999998E-3</c:v>
                  </c:pt>
                  <c:pt idx="216">
                    <c:v>1.9E-3</c:v>
                  </c:pt>
                  <c:pt idx="217">
                    <c:v>1.9E-3</c:v>
                  </c:pt>
                  <c:pt idx="218">
                    <c:v>3.0000000000000001E-3</c:v>
                  </c:pt>
                  <c:pt idx="219">
                    <c:v>2.8999999999999998E-3</c:v>
                  </c:pt>
                  <c:pt idx="220">
                    <c:v>2.0000000000000001E-4</c:v>
                  </c:pt>
                  <c:pt idx="221">
                    <c:v>2.0999999999999999E-3</c:v>
                  </c:pt>
                  <c:pt idx="222">
                    <c:v>1.2999999999999999E-3</c:v>
                  </c:pt>
                  <c:pt idx="223">
                    <c:v>3.5999999999999999E-3</c:v>
                  </c:pt>
                  <c:pt idx="224">
                    <c:v>5.0000000000000001E-4</c:v>
                  </c:pt>
                  <c:pt idx="225">
                    <c:v>2E-3</c:v>
                  </c:pt>
                  <c:pt idx="226">
                    <c:v>2.9999999999999997E-4</c:v>
                  </c:pt>
                  <c:pt idx="227">
                    <c:v>2.2000000000000001E-3</c:v>
                  </c:pt>
                  <c:pt idx="2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4">
                  <c:v>2.156700000341516E-3</c:v>
                </c:pt>
                <c:pt idx="15">
                  <c:v>-9.067200000572484E-3</c:v>
                </c:pt>
                <c:pt idx="16">
                  <c:v>-3.3448000103817321E-3</c:v>
                </c:pt>
                <c:pt idx="19">
                  <c:v>-4.6128000030876137E-3</c:v>
                </c:pt>
                <c:pt idx="23">
                  <c:v>-8.6789000051794574E-3</c:v>
                </c:pt>
                <c:pt idx="24">
                  <c:v>-5.9565000046859495E-3</c:v>
                </c:pt>
                <c:pt idx="25">
                  <c:v>-1.5275100005965214E-2</c:v>
                </c:pt>
                <c:pt idx="26">
                  <c:v>-5.3161000032559969E-3</c:v>
                </c:pt>
                <c:pt idx="27">
                  <c:v>1.416340000287164E-2</c:v>
                </c:pt>
                <c:pt idx="28">
                  <c:v>-4.3656699999701232E-2</c:v>
                </c:pt>
                <c:pt idx="29">
                  <c:v>-1.0177200005273335E-2</c:v>
                </c:pt>
                <c:pt idx="34">
                  <c:v>-1.283900004636962E-3</c:v>
                </c:pt>
                <c:pt idx="35">
                  <c:v>-2.5615000049583614E-3</c:v>
                </c:pt>
                <c:pt idx="36">
                  <c:v>8.7699999858159572E-4</c:v>
                </c:pt>
                <c:pt idx="37">
                  <c:v>-9.173200000077486E-3</c:v>
                </c:pt>
                <c:pt idx="38">
                  <c:v>-1.1731999984476715E-3</c:v>
                </c:pt>
                <c:pt idx="39">
                  <c:v>-2.2801000013714656E-3</c:v>
                </c:pt>
                <c:pt idx="40">
                  <c:v>-2.8416000059223734E-3</c:v>
                </c:pt>
                <c:pt idx="41">
                  <c:v>-4.0685999993002042E-3</c:v>
                </c:pt>
                <c:pt idx="42">
                  <c:v>-2.5428200002352241E-2</c:v>
                </c:pt>
                <c:pt idx="43">
                  <c:v>-1.510200003394857E-3</c:v>
                </c:pt>
                <c:pt idx="49">
                  <c:v>-3.3713000011630356E-3</c:v>
                </c:pt>
                <c:pt idx="52">
                  <c:v>-1.0159800003748387E-2</c:v>
                </c:pt>
                <c:pt idx="53">
                  <c:v>-4.1598000025260262E-3</c:v>
                </c:pt>
                <c:pt idx="54">
                  <c:v>-1.177800000004936E-2</c:v>
                </c:pt>
                <c:pt idx="55">
                  <c:v>1.3619499994092621E-2</c:v>
                </c:pt>
                <c:pt idx="56">
                  <c:v>-1.866300000983756E-3</c:v>
                </c:pt>
                <c:pt idx="57">
                  <c:v>-6.9010000079288147E-3</c:v>
                </c:pt>
                <c:pt idx="58">
                  <c:v>9.8999989859294146E-5</c:v>
                </c:pt>
                <c:pt idx="59">
                  <c:v>3.0989999941084534E-3</c:v>
                </c:pt>
                <c:pt idx="60">
                  <c:v>8.5609999223379418E-4</c:v>
                </c:pt>
                <c:pt idx="61">
                  <c:v>1.2856099994678516E-2</c:v>
                </c:pt>
                <c:pt idx="62">
                  <c:v>-7.4215000058757141E-3</c:v>
                </c:pt>
                <c:pt idx="63">
                  <c:v>-3.4215000050608069E-3</c:v>
                </c:pt>
                <c:pt idx="64">
                  <c:v>-2.4215000012191013E-3</c:v>
                </c:pt>
                <c:pt idx="65">
                  <c:v>1.578499999595806E-3</c:v>
                </c:pt>
                <c:pt idx="66">
                  <c:v>2.578499996161554E-3</c:v>
                </c:pt>
                <c:pt idx="67">
                  <c:v>-8.9073000053758733E-3</c:v>
                </c:pt>
                <c:pt idx="68">
                  <c:v>-6.9073000049684197E-3</c:v>
                </c:pt>
                <c:pt idx="69">
                  <c:v>-1.5462499999557622E-2</c:v>
                </c:pt>
                <c:pt idx="70">
                  <c:v>-1.246250000258442E-2</c:v>
                </c:pt>
                <c:pt idx="71">
                  <c:v>-7.4625000052037649E-3</c:v>
                </c:pt>
                <c:pt idx="72">
                  <c:v>2.5374999968335032E-3</c:v>
                </c:pt>
                <c:pt idx="73">
                  <c:v>9.5374999946216121E-3</c:v>
                </c:pt>
                <c:pt idx="74">
                  <c:v>-4.2983000006643124E-2</c:v>
                </c:pt>
                <c:pt idx="75">
                  <c:v>-1.5983000004780479E-2</c:v>
                </c:pt>
                <c:pt idx="76">
                  <c:v>-6.8221000037738122E-3</c:v>
                </c:pt>
                <c:pt idx="77">
                  <c:v>1.1778999978560023E-3</c:v>
                </c:pt>
                <c:pt idx="78">
                  <c:v>-1.2762099999235943E-2</c:v>
                </c:pt>
                <c:pt idx="79">
                  <c:v>-8.7620999984210357E-3</c:v>
                </c:pt>
                <c:pt idx="80">
                  <c:v>-1.2844100005168002E-2</c:v>
                </c:pt>
                <c:pt idx="81">
                  <c:v>-1.5087000007042661E-2</c:v>
                </c:pt>
                <c:pt idx="82">
                  <c:v>-8.0870000019785948E-3</c:v>
                </c:pt>
                <c:pt idx="83">
                  <c:v>-1.0870000041904859E-3</c:v>
                </c:pt>
                <c:pt idx="84">
                  <c:v>5.912999993597623E-3</c:v>
                </c:pt>
                <c:pt idx="85">
                  <c:v>1.10859999404056E-3</c:v>
                </c:pt>
                <c:pt idx="86">
                  <c:v>-1.1150000005727634E-2</c:v>
                </c:pt>
                <c:pt idx="87">
                  <c:v>-1.7746200006513391E-2</c:v>
                </c:pt>
                <c:pt idx="88">
                  <c:v>-1.7105800005083438E-2</c:v>
                </c:pt>
                <c:pt idx="89">
                  <c:v>-7.8692000024602748E-3</c:v>
                </c:pt>
                <c:pt idx="90">
                  <c:v>-1.1120999988634139E-3</c:v>
                </c:pt>
                <c:pt idx="91">
                  <c:v>-2.6326000079279765E-3</c:v>
                </c:pt>
                <c:pt idx="93">
                  <c:v>2.1876999962842092E-3</c:v>
                </c:pt>
                <c:pt idx="94">
                  <c:v>3.3896000022650696E-3</c:v>
                </c:pt>
                <c:pt idx="95">
                  <c:v>-7.8532999978051521E-3</c:v>
                </c:pt>
                <c:pt idx="96">
                  <c:v>-1.3720000424655154E-4</c:v>
                </c:pt>
                <c:pt idx="97">
                  <c:v>1.5851999996812083E-3</c:v>
                </c:pt>
                <c:pt idx="98">
                  <c:v>-1.5935300005367026E-2</c:v>
                </c:pt>
                <c:pt idx="99">
                  <c:v>-1.3143500000296626E-2</c:v>
                </c:pt>
                <c:pt idx="100">
                  <c:v>-1.3178200002585072E-2</c:v>
                </c:pt>
                <c:pt idx="101">
                  <c:v>-9.1782000017701648E-3</c:v>
                </c:pt>
                <c:pt idx="102">
                  <c:v>-7.1782000086386688E-3</c:v>
                </c:pt>
                <c:pt idx="103">
                  <c:v>-1.7820000357460231E-4</c:v>
                </c:pt>
                <c:pt idx="104">
                  <c:v>8.217999929911457E-4</c:v>
                </c:pt>
                <c:pt idx="105">
                  <c:v>4.821799993806053E-3</c:v>
                </c:pt>
                <c:pt idx="106">
                  <c:v>1.1664099991321564E-2</c:v>
                </c:pt>
                <c:pt idx="107">
                  <c:v>-7.8563999995822087E-3</c:v>
                </c:pt>
                <c:pt idx="108">
                  <c:v>-1.0162300000956748E-2</c:v>
                </c:pt>
                <c:pt idx="109">
                  <c:v>-9.1623000043909997E-3</c:v>
                </c:pt>
                <c:pt idx="110">
                  <c:v>-8.1623000005492941E-3</c:v>
                </c:pt>
                <c:pt idx="111">
                  <c:v>-4.1622999997343868E-3</c:v>
                </c:pt>
                <c:pt idx="112">
                  <c:v>-1.1623000027611852E-3</c:v>
                </c:pt>
                <c:pt idx="113">
                  <c:v>-2.960400001029484E-3</c:v>
                </c:pt>
                <c:pt idx="114">
                  <c:v>6.7966999995405786E-3</c:v>
                </c:pt>
                <c:pt idx="115">
                  <c:v>-4.480900002818089E-3</c:v>
                </c:pt>
                <c:pt idx="116">
                  <c:v>2.5190999949700199E-3</c:v>
                </c:pt>
                <c:pt idx="117">
                  <c:v>-1.3200000030337833E-3</c:v>
                </c:pt>
                <c:pt idx="118">
                  <c:v>-5.3009999974165112E-3</c:v>
                </c:pt>
                <c:pt idx="119">
                  <c:v>-9.3420000048354268E-3</c:v>
                </c:pt>
                <c:pt idx="120">
                  <c:v>-3.6267850002332125E-2</c:v>
                </c:pt>
                <c:pt idx="121">
                  <c:v>6.3330999983008951E-3</c:v>
                </c:pt>
                <c:pt idx="122">
                  <c:v>1.7333099996903911E-2</c:v>
                </c:pt>
                <c:pt idx="123">
                  <c:v>1.305549999960931E-2</c:v>
                </c:pt>
                <c:pt idx="124">
                  <c:v>6.8125999896437861E-3</c:v>
                </c:pt>
                <c:pt idx="125">
                  <c:v>-7.4650000024121255E-3</c:v>
                </c:pt>
                <c:pt idx="126">
                  <c:v>-2.4650000050314702E-3</c:v>
                </c:pt>
                <c:pt idx="127">
                  <c:v>-1.4650000011897646E-3</c:v>
                </c:pt>
                <c:pt idx="128">
                  <c:v>4.5349999927566387E-3</c:v>
                </c:pt>
                <c:pt idx="129">
                  <c:v>-9.9855000080424361E-3</c:v>
                </c:pt>
                <c:pt idx="130">
                  <c:v>-8.9855000042007305E-3</c:v>
                </c:pt>
                <c:pt idx="131">
                  <c:v>5.1753999941865914E-3</c:v>
                </c:pt>
                <c:pt idx="132">
                  <c:v>2.7558999936445616E-3</c:v>
                </c:pt>
                <c:pt idx="133">
                  <c:v>-5.4081000052974559E-3</c:v>
                </c:pt>
                <c:pt idx="134">
                  <c:v>3.4900000173365697E-4</c:v>
                </c:pt>
                <c:pt idx="135">
                  <c:v>5.3489999991143122E-3</c:v>
                </c:pt>
                <c:pt idx="136">
                  <c:v>5.3489999991143122E-3</c:v>
                </c:pt>
                <c:pt idx="137">
                  <c:v>8.3489999960875139E-3</c:v>
                </c:pt>
                <c:pt idx="138">
                  <c:v>-1.0600000678095967E-5</c:v>
                </c:pt>
                <c:pt idx="139">
                  <c:v>-6.5721000064513646E-3</c:v>
                </c:pt>
                <c:pt idx="140">
                  <c:v>1.5667999905417673E-3</c:v>
                </c:pt>
                <c:pt idx="141">
                  <c:v>-1.2676100006501656E-2</c:v>
                </c:pt>
                <c:pt idx="142">
                  <c:v>-8.6761000056867488E-3</c:v>
                </c:pt>
                <c:pt idx="143">
                  <c:v>-5.9537000051932409E-3</c:v>
                </c:pt>
                <c:pt idx="144">
                  <c:v>4.6299996029119939E-5</c:v>
                </c:pt>
                <c:pt idx="145">
                  <c:v>1.5257999912137166E-3</c:v>
                </c:pt>
                <c:pt idx="146">
                  <c:v>1.7964300001040101E-2</c:v>
                </c:pt>
                <c:pt idx="147">
                  <c:v>-2.2092400009569246E-2</c:v>
                </c:pt>
                <c:pt idx="148">
                  <c:v>-1.2092400007531978E-2</c:v>
                </c:pt>
                <c:pt idx="152">
                  <c:v>-1.4173000017763115E-3</c:v>
                </c:pt>
                <c:pt idx="153">
                  <c:v>-4.9930000386666507E-4</c:v>
                </c:pt>
                <c:pt idx="154">
                  <c:v>-6.7831999986083247E-3</c:v>
                </c:pt>
                <c:pt idx="155">
                  <c:v>1.188249999540858E-2</c:v>
                </c:pt>
                <c:pt idx="156">
                  <c:v>1.2314699997659773E-2</c:v>
                </c:pt>
                <c:pt idx="157">
                  <c:v>-2.0580000273184851E-4</c:v>
                </c:pt>
                <c:pt idx="158">
                  <c:v>4.516599998169113E-3</c:v>
                </c:pt>
                <c:pt idx="159">
                  <c:v>5.5166000020108186E-3</c:v>
                </c:pt>
                <c:pt idx="160">
                  <c:v>5.5166000020108186E-3</c:v>
                </c:pt>
                <c:pt idx="161">
                  <c:v>7.5166000024182722E-3</c:v>
                </c:pt>
                <c:pt idx="162">
                  <c:v>9.5166000028257258E-3</c:v>
                </c:pt>
                <c:pt idx="163">
                  <c:v>9.5166000028257258E-3</c:v>
                </c:pt>
                <c:pt idx="164">
                  <c:v>9.5166000028257258E-3</c:v>
                </c:pt>
                <c:pt idx="165">
                  <c:v>1.0516599999391474E-2</c:v>
                </c:pt>
                <c:pt idx="166">
                  <c:v>1.7516599997179583E-2</c:v>
                </c:pt>
                <c:pt idx="167">
                  <c:v>1.2895999971078709E-3</c:v>
                </c:pt>
                <c:pt idx="168">
                  <c:v>2.0119999971939251E-3</c:v>
                </c:pt>
                <c:pt idx="169">
                  <c:v>8.6114000005181879E-3</c:v>
                </c:pt>
                <c:pt idx="170">
                  <c:v>1.9611399999121204E-2</c:v>
                </c:pt>
                <c:pt idx="171">
                  <c:v>-6.2150000085239299E-3</c:v>
                </c:pt>
                <c:pt idx="172">
                  <c:v>2.9617999971378595E-3</c:v>
                </c:pt>
                <c:pt idx="173">
                  <c:v>1.0643199995683972E-2</c:v>
                </c:pt>
                <c:pt idx="175">
                  <c:v>1.1163999952259474E-3</c:v>
                </c:pt>
                <c:pt idx="176">
                  <c:v>9.0817000018432736E-3</c:v>
                </c:pt>
                <c:pt idx="190">
                  <c:v>-1.5131900006963406E-2</c:v>
                </c:pt>
                <c:pt idx="191">
                  <c:v>-2.1319000006769784E-3</c:v>
                </c:pt>
                <c:pt idx="192">
                  <c:v>-7.693400009884499E-3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FE-4A3C-A96B-38509E9BAB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7">
                  <c:v>-5.9410000030766241E-3</c:v>
                </c:pt>
                <c:pt idx="18">
                  <c:v>-7.2473000036552548E-3</c:v>
                </c:pt>
                <c:pt idx="20">
                  <c:v>-3.3705000023473985E-3</c:v>
                </c:pt>
                <c:pt idx="21">
                  <c:v>7.026999955996871E-4</c:v>
                </c:pt>
                <c:pt idx="22">
                  <c:v>-2.2707000025548041E-3</c:v>
                </c:pt>
                <c:pt idx="30">
                  <c:v>-2.9163000072003342E-3</c:v>
                </c:pt>
                <c:pt idx="44">
                  <c:v>-3.964700001233723E-3</c:v>
                </c:pt>
                <c:pt idx="45">
                  <c:v>4.153599998971913E-3</c:v>
                </c:pt>
                <c:pt idx="46">
                  <c:v>4.5759999993606471E-3</c:v>
                </c:pt>
                <c:pt idx="47">
                  <c:v>6.375999997544568E-3</c:v>
                </c:pt>
                <c:pt idx="48">
                  <c:v>1.0189249995164573E-2</c:v>
                </c:pt>
                <c:pt idx="50">
                  <c:v>7.6719999924534932E-4</c:v>
                </c:pt>
                <c:pt idx="51">
                  <c:v>-5.1778000051854178E-3</c:v>
                </c:pt>
                <c:pt idx="92">
                  <c:v>-4.478000002563931E-3</c:v>
                </c:pt>
                <c:pt idx="149">
                  <c:v>-7.7782000080333091E-3</c:v>
                </c:pt>
                <c:pt idx="150">
                  <c:v>-7.678200003283564E-3</c:v>
                </c:pt>
                <c:pt idx="151">
                  <c:v>-5.6782000028761104E-3</c:v>
                </c:pt>
                <c:pt idx="174">
                  <c:v>8.1639999552862719E-4</c:v>
                </c:pt>
                <c:pt idx="184">
                  <c:v>-1.5701800002716482E-2</c:v>
                </c:pt>
                <c:pt idx="186">
                  <c:v>-1.2503000005381182E-2</c:v>
                </c:pt>
                <c:pt idx="187">
                  <c:v>-1.3790900004096329E-2</c:v>
                </c:pt>
                <c:pt idx="188">
                  <c:v>-1.3590900001872797E-2</c:v>
                </c:pt>
                <c:pt idx="196">
                  <c:v>-1.697250000142958E-2</c:v>
                </c:pt>
                <c:pt idx="197">
                  <c:v>-1.8993000005139038E-2</c:v>
                </c:pt>
                <c:pt idx="198">
                  <c:v>-1.6056400003435556E-2</c:v>
                </c:pt>
                <c:pt idx="199">
                  <c:v>-1.9036500001675449E-2</c:v>
                </c:pt>
                <c:pt idx="200">
                  <c:v>-1.8057000008411705E-2</c:v>
                </c:pt>
                <c:pt idx="210">
                  <c:v>-3.0940899996494409E-2</c:v>
                </c:pt>
                <c:pt idx="212">
                  <c:v>-3.2300100006978028E-2</c:v>
                </c:pt>
                <c:pt idx="213">
                  <c:v>-3.3033050000085495E-2</c:v>
                </c:pt>
                <c:pt idx="214">
                  <c:v>-3.8312750002660323E-2</c:v>
                </c:pt>
                <c:pt idx="215">
                  <c:v>-3.5897599998861551E-2</c:v>
                </c:pt>
                <c:pt idx="216">
                  <c:v>-3.6375200004840735E-2</c:v>
                </c:pt>
                <c:pt idx="217">
                  <c:v>-3.5518100004992448E-2</c:v>
                </c:pt>
                <c:pt idx="218">
                  <c:v>-3.5596850000729319E-2</c:v>
                </c:pt>
                <c:pt idx="219">
                  <c:v>-3.7641300004906952E-2</c:v>
                </c:pt>
                <c:pt idx="220">
                  <c:v>-3.6980400007450953E-2</c:v>
                </c:pt>
                <c:pt idx="222">
                  <c:v>-3.7384400005976204E-2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FE-4A3C-A96B-38509E9BAB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77">
                  <c:v>1.6663999995216727E-3</c:v>
                </c:pt>
                <c:pt idx="178">
                  <c:v>7.5004999962402508E-3</c:v>
                </c:pt>
                <c:pt idx="179">
                  <c:v>1.7322899999271613E-2</c:v>
                </c:pt>
                <c:pt idx="180">
                  <c:v>-1.1258700003963895E-2</c:v>
                </c:pt>
                <c:pt idx="181">
                  <c:v>-1.4543550001690164E-2</c:v>
                </c:pt>
                <c:pt idx="182">
                  <c:v>-1.1369400002877228E-2</c:v>
                </c:pt>
                <c:pt idx="183">
                  <c:v>-1.1369400002877228E-2</c:v>
                </c:pt>
                <c:pt idx="185">
                  <c:v>-1.424310000584228E-2</c:v>
                </c:pt>
                <c:pt idx="189">
                  <c:v>-1.7131900007370859E-2</c:v>
                </c:pt>
                <c:pt idx="193">
                  <c:v>-1.5222100002574734E-2</c:v>
                </c:pt>
                <c:pt idx="194">
                  <c:v>-1.5222100002574734E-2</c:v>
                </c:pt>
                <c:pt idx="195">
                  <c:v>-1.6672800004016608E-2</c:v>
                </c:pt>
                <c:pt idx="201">
                  <c:v>-1.7334600001049694E-2</c:v>
                </c:pt>
                <c:pt idx="202">
                  <c:v>-1.9184550001227763E-2</c:v>
                </c:pt>
                <c:pt idx="203">
                  <c:v>-2.098360000672983E-2</c:v>
                </c:pt>
                <c:pt idx="204">
                  <c:v>-3.0062650002946611E-2</c:v>
                </c:pt>
                <c:pt idx="205">
                  <c:v>-2.5084100008825772E-2</c:v>
                </c:pt>
                <c:pt idx="206">
                  <c:v>-2.6283150007657241E-2</c:v>
                </c:pt>
                <c:pt idx="207">
                  <c:v>-2.4967350000224542E-2</c:v>
                </c:pt>
                <c:pt idx="208">
                  <c:v>-2.6788800008944236E-2</c:v>
                </c:pt>
                <c:pt idx="209">
                  <c:v>-3.3373099999153055E-2</c:v>
                </c:pt>
                <c:pt idx="211">
                  <c:v>-3.0823500004771631E-2</c:v>
                </c:pt>
                <c:pt idx="221">
                  <c:v>-3.856140000425512E-2</c:v>
                </c:pt>
                <c:pt idx="223">
                  <c:v>-3.6042649997398257E-2</c:v>
                </c:pt>
                <c:pt idx="224">
                  <c:v>-4.2791100000613369E-2</c:v>
                </c:pt>
                <c:pt idx="225">
                  <c:v>-4.5177500011050142E-2</c:v>
                </c:pt>
                <c:pt idx="226">
                  <c:v>-4.5074300011037849E-2</c:v>
                </c:pt>
                <c:pt idx="227">
                  <c:v>-5.3771000006236136E-2</c:v>
                </c:pt>
                <c:pt idx="228">
                  <c:v>-5.4134400001203176E-2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FE-4A3C-A96B-38509E9BAB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FE-4A3C-A96B-38509E9BAB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FE-4A3C-A96B-38509E9BAB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FE-4A3C-A96B-38509E9BAB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49">
                  <c:v>1.143821205475188E-2</c:v>
                </c:pt>
                <c:pt idx="182">
                  <c:v>-1.0029238789903847E-2</c:v>
                </c:pt>
                <c:pt idx="183">
                  <c:v>-1.0029238789903847E-2</c:v>
                </c:pt>
                <c:pt idx="185">
                  <c:v>-1.2624508129696677E-2</c:v>
                </c:pt>
                <c:pt idx="186">
                  <c:v>-1.2718180271472632E-2</c:v>
                </c:pt>
                <c:pt idx="187">
                  <c:v>-1.4685295248767827E-2</c:v>
                </c:pt>
                <c:pt idx="188">
                  <c:v>-1.4685295248767827E-2</c:v>
                </c:pt>
                <c:pt idx="189">
                  <c:v>-1.4850599028372463E-2</c:v>
                </c:pt>
                <c:pt idx="190">
                  <c:v>-1.4850599028372463E-2</c:v>
                </c:pt>
                <c:pt idx="191">
                  <c:v>-1.4850599028372463E-2</c:v>
                </c:pt>
                <c:pt idx="192">
                  <c:v>-1.5098554697779432E-2</c:v>
                </c:pt>
                <c:pt idx="193">
                  <c:v>-1.5214267343502674E-2</c:v>
                </c:pt>
                <c:pt idx="194">
                  <c:v>-1.5214267343502674E-2</c:v>
                </c:pt>
                <c:pt idx="195">
                  <c:v>-1.6211600147117325E-2</c:v>
                </c:pt>
                <c:pt idx="196">
                  <c:v>-1.6492616572445218E-2</c:v>
                </c:pt>
                <c:pt idx="197">
                  <c:v>-1.6575268462247536E-2</c:v>
                </c:pt>
                <c:pt idx="198">
                  <c:v>-1.6696491233957597E-2</c:v>
                </c:pt>
                <c:pt idx="199">
                  <c:v>-1.7153831690863763E-2</c:v>
                </c:pt>
                <c:pt idx="200">
                  <c:v>-1.7236483580666082E-2</c:v>
                </c:pt>
                <c:pt idx="201">
                  <c:v>-1.7280564588560657E-2</c:v>
                </c:pt>
                <c:pt idx="202">
                  <c:v>-2.0908982550882471E-2</c:v>
                </c:pt>
                <c:pt idx="203">
                  <c:v>-2.0972348999730911E-2</c:v>
                </c:pt>
                <c:pt idx="204">
                  <c:v>-2.3239765843307877E-2</c:v>
                </c:pt>
                <c:pt idx="205">
                  <c:v>-2.3259051284261742E-2</c:v>
                </c:pt>
                <c:pt idx="206">
                  <c:v>-2.3322417733110196E-2</c:v>
                </c:pt>
                <c:pt idx="207">
                  <c:v>-2.3796288567976817E-2</c:v>
                </c:pt>
                <c:pt idx="208">
                  <c:v>-2.3815574008930696E-2</c:v>
                </c:pt>
                <c:pt idx="209">
                  <c:v>-2.8052860892796266E-2</c:v>
                </c:pt>
                <c:pt idx="210">
                  <c:v>-2.8460610215821039E-2</c:v>
                </c:pt>
                <c:pt idx="211">
                  <c:v>-2.933121012173881E-2</c:v>
                </c:pt>
                <c:pt idx="212">
                  <c:v>-3.0312012547392991E-2</c:v>
                </c:pt>
                <c:pt idx="213">
                  <c:v>-3.3334316651164472E-2</c:v>
                </c:pt>
                <c:pt idx="214">
                  <c:v>-3.5268370872538743E-2</c:v>
                </c:pt>
                <c:pt idx="215">
                  <c:v>-3.5408879085202682E-2</c:v>
                </c:pt>
                <c:pt idx="216">
                  <c:v>-3.5452960093097244E-2</c:v>
                </c:pt>
                <c:pt idx="217">
                  <c:v>-3.5491530975005001E-2</c:v>
                </c:pt>
                <c:pt idx="218">
                  <c:v>-3.7488951645227711E-2</c:v>
                </c:pt>
                <c:pt idx="219">
                  <c:v>-3.8004148424995499E-2</c:v>
                </c:pt>
                <c:pt idx="220">
                  <c:v>-3.8296185102297028E-2</c:v>
                </c:pt>
                <c:pt idx="221">
                  <c:v>-3.9563514079265921E-2</c:v>
                </c:pt>
                <c:pt idx="222">
                  <c:v>-4.0059425418079844E-2</c:v>
                </c:pt>
                <c:pt idx="223">
                  <c:v>-4.1974194198500236E-2</c:v>
                </c:pt>
                <c:pt idx="224">
                  <c:v>-4.425263129405084E-2</c:v>
                </c:pt>
                <c:pt idx="225">
                  <c:v>-4.4869765404574824E-2</c:v>
                </c:pt>
                <c:pt idx="226">
                  <c:v>-4.5663223546677095E-2</c:v>
                </c:pt>
                <c:pt idx="227">
                  <c:v>-5.3713517613422981E-2</c:v>
                </c:pt>
                <c:pt idx="228">
                  <c:v>-5.3834740385133056E-2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FE-4A3C-A96B-38509E9BAB51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FE-4A3C-A96B-38509E9BA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311408"/>
        <c:axId val="1"/>
      </c:scatterChart>
      <c:valAx>
        <c:axId val="7103114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2039114579704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9734513274336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311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97363714491439"/>
          <c:y val="0.92024539877300615"/>
          <c:w val="0.846018442384967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Dra - O-C Diagr.</a:t>
            </a:r>
          </a:p>
        </c:rich>
      </c:tx>
      <c:layout>
        <c:manualLayout>
          <c:xMode val="edge"/>
          <c:yMode val="edge"/>
          <c:x val="0.3691761916857166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12213353027962"/>
          <c:y val="0.14678942920199375"/>
          <c:w val="0.7867397281371250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2.6574299994535977E-2</c:v>
                </c:pt>
                <c:pt idx="1">
                  <c:v>2.3967099998117192E-2</c:v>
                </c:pt>
                <c:pt idx="2">
                  <c:v>6.182799996167887E-3</c:v>
                </c:pt>
                <c:pt idx="3">
                  <c:v>2.6969999962602742E-3</c:v>
                </c:pt>
                <c:pt idx="4">
                  <c:v>-3.3376999999745749E-3</c:v>
                </c:pt>
                <c:pt idx="5">
                  <c:v>4.4193999929120764E-3</c:v>
                </c:pt>
                <c:pt idx="6">
                  <c:v>-9.1011000040452927E-3</c:v>
                </c:pt>
                <c:pt idx="7">
                  <c:v>1.2616999956662767E-3</c:v>
                </c:pt>
                <c:pt idx="8">
                  <c:v>-2.4106999990181066E-3</c:v>
                </c:pt>
                <c:pt idx="9">
                  <c:v>-3.7517000018851832E-3</c:v>
                </c:pt>
                <c:pt idx="10">
                  <c:v>-3.800899998168461E-3</c:v>
                </c:pt>
                <c:pt idx="11">
                  <c:v>-2.2132000012788922E-3</c:v>
                </c:pt>
                <c:pt idx="12">
                  <c:v>-3.2560999970883131E-3</c:v>
                </c:pt>
                <c:pt idx="13">
                  <c:v>-2.1561000030487776E-3</c:v>
                </c:pt>
                <c:pt idx="31">
                  <c:v>-2.6659000068320893E-3</c:v>
                </c:pt>
                <c:pt idx="32">
                  <c:v>-1.1705000069923699E-3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E5-4135-85E2-B6479CDD36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31">
                    <c:v>0</c:v>
                  </c:pt>
                  <c:pt idx="33">
                    <c:v>0</c:v>
                  </c:pt>
                  <c:pt idx="133">
                    <c:v>5.0000000000000001E-3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0">
                    <c:v>4.0000000000000001E-3</c:v>
                  </c:pt>
                  <c:pt idx="143">
                    <c:v>4.0000000000000001E-3</c:v>
                  </c:pt>
                  <c:pt idx="145">
                    <c:v>4.0000000000000001E-3</c:v>
                  </c:pt>
                  <c:pt idx="146">
                    <c:v>4.0000000000000001E-3</c:v>
                  </c:pt>
                  <c:pt idx="149">
                    <c:v>0</c:v>
                  </c:pt>
                  <c:pt idx="152">
                    <c:v>4.0000000000000001E-3</c:v>
                  </c:pt>
                  <c:pt idx="153">
                    <c:v>5.0000000000000001E-3</c:v>
                  </c:pt>
                  <c:pt idx="157">
                    <c:v>5.0000000000000001E-3</c:v>
                  </c:pt>
                  <c:pt idx="162">
                    <c:v>4.0000000000000001E-3</c:v>
                  </c:pt>
                  <c:pt idx="168">
                    <c:v>4.0000000000000001E-3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2">
                    <c:v>4.0000000000000001E-3</c:v>
                  </c:pt>
                  <c:pt idx="176">
                    <c:v>6.0000000000000001E-3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8.9999999999999998E-4</c:v>
                  </c:pt>
                  <c:pt idx="182">
                    <c:v>2.9999999999999997E-4</c:v>
                  </c:pt>
                  <c:pt idx="183">
                    <c:v>2.9999999999999997E-4</c:v>
                  </c:pt>
                  <c:pt idx="184">
                    <c:v>1.6999999999999999E-3</c:v>
                  </c:pt>
                  <c:pt idx="185">
                    <c:v>1.2999999999999999E-3</c:v>
                  </c:pt>
                  <c:pt idx="186">
                    <c:v>8.0000000000000004E-4</c:v>
                  </c:pt>
                  <c:pt idx="187">
                    <c:v>2.9999999999999997E-4</c:v>
                  </c:pt>
                  <c:pt idx="188">
                    <c:v>5.9999999999999995E-4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6.9999999999999994E-5</c:v>
                  </c:pt>
                  <c:pt idx="196">
                    <c:v>1.1000000000000001E-3</c:v>
                  </c:pt>
                  <c:pt idx="197">
                    <c:v>1.6999999999999999E-3</c:v>
                  </c:pt>
                  <c:pt idx="198">
                    <c:v>8.9999999999999998E-4</c:v>
                  </c:pt>
                  <c:pt idx="199">
                    <c:v>1E-4</c:v>
                  </c:pt>
                  <c:pt idx="200">
                    <c:v>4.0000000000000002E-4</c:v>
                  </c:pt>
                  <c:pt idx="201">
                    <c:v>6.9999999999999999E-4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2.9999999999999997E-4</c:v>
                  </c:pt>
                  <c:pt idx="207">
                    <c:v>4.0000000000000002E-4</c:v>
                  </c:pt>
                  <c:pt idx="208">
                    <c:v>1E-4</c:v>
                  </c:pt>
                  <c:pt idx="209">
                    <c:v>1E-3</c:v>
                  </c:pt>
                  <c:pt idx="210">
                    <c:v>1E-3</c:v>
                  </c:pt>
                  <c:pt idx="211">
                    <c:v>2.0000000000000001E-4</c:v>
                  </c:pt>
                  <c:pt idx="212">
                    <c:v>2.2000000000000001E-3</c:v>
                  </c:pt>
                  <c:pt idx="213">
                    <c:v>7.4000000000000003E-3</c:v>
                  </c:pt>
                  <c:pt idx="214">
                    <c:v>3.0000000000000001E-3</c:v>
                  </c:pt>
                  <c:pt idx="215">
                    <c:v>2.3999999999999998E-3</c:v>
                  </c:pt>
                  <c:pt idx="216">
                    <c:v>1.9E-3</c:v>
                  </c:pt>
                  <c:pt idx="217">
                    <c:v>1.9E-3</c:v>
                  </c:pt>
                  <c:pt idx="218">
                    <c:v>3.0000000000000001E-3</c:v>
                  </c:pt>
                  <c:pt idx="219">
                    <c:v>2.8999999999999998E-3</c:v>
                  </c:pt>
                  <c:pt idx="220">
                    <c:v>2.0000000000000001E-4</c:v>
                  </c:pt>
                  <c:pt idx="221">
                    <c:v>2.0999999999999999E-3</c:v>
                  </c:pt>
                  <c:pt idx="222">
                    <c:v>1.2999999999999999E-3</c:v>
                  </c:pt>
                  <c:pt idx="223">
                    <c:v>3.5999999999999999E-3</c:v>
                  </c:pt>
                  <c:pt idx="224">
                    <c:v>5.0000000000000001E-4</c:v>
                  </c:pt>
                  <c:pt idx="225">
                    <c:v>2E-3</c:v>
                  </c:pt>
                  <c:pt idx="226">
                    <c:v>2.9999999999999997E-4</c:v>
                  </c:pt>
                  <c:pt idx="227">
                    <c:v>2.2000000000000001E-3</c:v>
                  </c:pt>
                  <c:pt idx="228">
                    <c:v>5.9999999999999995E-4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31">
                    <c:v>0</c:v>
                  </c:pt>
                  <c:pt idx="33">
                    <c:v>0</c:v>
                  </c:pt>
                  <c:pt idx="133">
                    <c:v>5.0000000000000001E-3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0">
                    <c:v>4.0000000000000001E-3</c:v>
                  </c:pt>
                  <c:pt idx="143">
                    <c:v>4.0000000000000001E-3</c:v>
                  </c:pt>
                  <c:pt idx="145">
                    <c:v>4.0000000000000001E-3</c:v>
                  </c:pt>
                  <c:pt idx="146">
                    <c:v>4.0000000000000001E-3</c:v>
                  </c:pt>
                  <c:pt idx="149">
                    <c:v>0</c:v>
                  </c:pt>
                  <c:pt idx="152">
                    <c:v>4.0000000000000001E-3</c:v>
                  </c:pt>
                  <c:pt idx="153">
                    <c:v>5.0000000000000001E-3</c:v>
                  </c:pt>
                  <c:pt idx="157">
                    <c:v>5.0000000000000001E-3</c:v>
                  </c:pt>
                  <c:pt idx="162">
                    <c:v>4.0000000000000001E-3</c:v>
                  </c:pt>
                  <c:pt idx="168">
                    <c:v>4.0000000000000001E-3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2">
                    <c:v>4.0000000000000001E-3</c:v>
                  </c:pt>
                  <c:pt idx="176">
                    <c:v>6.0000000000000001E-3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8.9999999999999998E-4</c:v>
                  </c:pt>
                  <c:pt idx="182">
                    <c:v>2.9999999999999997E-4</c:v>
                  </c:pt>
                  <c:pt idx="183">
                    <c:v>2.9999999999999997E-4</c:v>
                  </c:pt>
                  <c:pt idx="184">
                    <c:v>1.6999999999999999E-3</c:v>
                  </c:pt>
                  <c:pt idx="185">
                    <c:v>1.2999999999999999E-3</c:v>
                  </c:pt>
                  <c:pt idx="186">
                    <c:v>8.0000000000000004E-4</c:v>
                  </c:pt>
                  <c:pt idx="187">
                    <c:v>2.9999999999999997E-4</c:v>
                  </c:pt>
                  <c:pt idx="188">
                    <c:v>5.9999999999999995E-4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6.9999999999999994E-5</c:v>
                  </c:pt>
                  <c:pt idx="196">
                    <c:v>1.1000000000000001E-3</c:v>
                  </c:pt>
                  <c:pt idx="197">
                    <c:v>1.6999999999999999E-3</c:v>
                  </c:pt>
                  <c:pt idx="198">
                    <c:v>8.9999999999999998E-4</c:v>
                  </c:pt>
                  <c:pt idx="199">
                    <c:v>1E-4</c:v>
                  </c:pt>
                  <c:pt idx="200">
                    <c:v>4.0000000000000002E-4</c:v>
                  </c:pt>
                  <c:pt idx="201">
                    <c:v>6.9999999999999999E-4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2.9999999999999997E-4</c:v>
                  </c:pt>
                  <c:pt idx="207">
                    <c:v>4.0000000000000002E-4</c:v>
                  </c:pt>
                  <c:pt idx="208">
                    <c:v>1E-4</c:v>
                  </c:pt>
                  <c:pt idx="209">
                    <c:v>1E-3</c:v>
                  </c:pt>
                  <c:pt idx="210">
                    <c:v>1E-3</c:v>
                  </c:pt>
                  <c:pt idx="211">
                    <c:v>2.0000000000000001E-4</c:v>
                  </c:pt>
                  <c:pt idx="212">
                    <c:v>2.2000000000000001E-3</c:v>
                  </c:pt>
                  <c:pt idx="213">
                    <c:v>7.4000000000000003E-3</c:v>
                  </c:pt>
                  <c:pt idx="214">
                    <c:v>3.0000000000000001E-3</c:v>
                  </c:pt>
                  <c:pt idx="215">
                    <c:v>2.3999999999999998E-3</c:v>
                  </c:pt>
                  <c:pt idx="216">
                    <c:v>1.9E-3</c:v>
                  </c:pt>
                  <c:pt idx="217">
                    <c:v>1.9E-3</c:v>
                  </c:pt>
                  <c:pt idx="218">
                    <c:v>3.0000000000000001E-3</c:v>
                  </c:pt>
                  <c:pt idx="219">
                    <c:v>2.8999999999999998E-3</c:v>
                  </c:pt>
                  <c:pt idx="220">
                    <c:v>2.0000000000000001E-4</c:v>
                  </c:pt>
                  <c:pt idx="221">
                    <c:v>2.0999999999999999E-3</c:v>
                  </c:pt>
                  <c:pt idx="222">
                    <c:v>1.2999999999999999E-3</c:v>
                  </c:pt>
                  <c:pt idx="223">
                    <c:v>3.5999999999999999E-3</c:v>
                  </c:pt>
                  <c:pt idx="224">
                    <c:v>5.0000000000000001E-4</c:v>
                  </c:pt>
                  <c:pt idx="225">
                    <c:v>2E-3</c:v>
                  </c:pt>
                  <c:pt idx="226">
                    <c:v>2.9999999999999997E-4</c:v>
                  </c:pt>
                  <c:pt idx="227">
                    <c:v>2.2000000000000001E-3</c:v>
                  </c:pt>
                  <c:pt idx="2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4">
                  <c:v>2.156700000341516E-3</c:v>
                </c:pt>
                <c:pt idx="15">
                  <c:v>-9.067200000572484E-3</c:v>
                </c:pt>
                <c:pt idx="16">
                  <c:v>-3.3448000103817321E-3</c:v>
                </c:pt>
                <c:pt idx="19">
                  <c:v>-4.6128000030876137E-3</c:v>
                </c:pt>
                <c:pt idx="23">
                  <c:v>-8.6789000051794574E-3</c:v>
                </c:pt>
                <c:pt idx="24">
                  <c:v>-5.9565000046859495E-3</c:v>
                </c:pt>
                <c:pt idx="25">
                  <c:v>-1.5275100005965214E-2</c:v>
                </c:pt>
                <c:pt idx="26">
                  <c:v>-5.3161000032559969E-3</c:v>
                </c:pt>
                <c:pt idx="27">
                  <c:v>1.416340000287164E-2</c:v>
                </c:pt>
                <c:pt idx="28">
                  <c:v>-4.3656699999701232E-2</c:v>
                </c:pt>
                <c:pt idx="29">
                  <c:v>-1.0177200005273335E-2</c:v>
                </c:pt>
                <c:pt idx="34">
                  <c:v>-1.283900004636962E-3</c:v>
                </c:pt>
                <c:pt idx="35">
                  <c:v>-2.5615000049583614E-3</c:v>
                </c:pt>
                <c:pt idx="36">
                  <c:v>8.7699999858159572E-4</c:v>
                </c:pt>
                <c:pt idx="37">
                  <c:v>-9.173200000077486E-3</c:v>
                </c:pt>
                <c:pt idx="38">
                  <c:v>-1.1731999984476715E-3</c:v>
                </c:pt>
                <c:pt idx="39">
                  <c:v>-2.2801000013714656E-3</c:v>
                </c:pt>
                <c:pt idx="40">
                  <c:v>-2.8416000059223734E-3</c:v>
                </c:pt>
                <c:pt idx="41">
                  <c:v>-4.0685999993002042E-3</c:v>
                </c:pt>
                <c:pt idx="42">
                  <c:v>-2.5428200002352241E-2</c:v>
                </c:pt>
                <c:pt idx="43">
                  <c:v>-1.510200003394857E-3</c:v>
                </c:pt>
                <c:pt idx="49">
                  <c:v>-3.3713000011630356E-3</c:v>
                </c:pt>
                <c:pt idx="52">
                  <c:v>-1.0159800003748387E-2</c:v>
                </c:pt>
                <c:pt idx="53">
                  <c:v>-4.1598000025260262E-3</c:v>
                </c:pt>
                <c:pt idx="54">
                  <c:v>-1.177800000004936E-2</c:v>
                </c:pt>
                <c:pt idx="55">
                  <c:v>1.3619499994092621E-2</c:v>
                </c:pt>
                <c:pt idx="56">
                  <c:v>-1.866300000983756E-3</c:v>
                </c:pt>
                <c:pt idx="57">
                  <c:v>-6.9010000079288147E-3</c:v>
                </c:pt>
                <c:pt idx="58">
                  <c:v>9.8999989859294146E-5</c:v>
                </c:pt>
                <c:pt idx="59">
                  <c:v>3.0989999941084534E-3</c:v>
                </c:pt>
                <c:pt idx="60">
                  <c:v>8.5609999223379418E-4</c:v>
                </c:pt>
                <c:pt idx="61">
                  <c:v>1.2856099994678516E-2</c:v>
                </c:pt>
                <c:pt idx="62">
                  <c:v>-7.4215000058757141E-3</c:v>
                </c:pt>
                <c:pt idx="63">
                  <c:v>-3.4215000050608069E-3</c:v>
                </c:pt>
                <c:pt idx="64">
                  <c:v>-2.4215000012191013E-3</c:v>
                </c:pt>
                <c:pt idx="65">
                  <c:v>1.578499999595806E-3</c:v>
                </c:pt>
                <c:pt idx="66">
                  <c:v>2.578499996161554E-3</c:v>
                </c:pt>
                <c:pt idx="67">
                  <c:v>-8.9073000053758733E-3</c:v>
                </c:pt>
                <c:pt idx="68">
                  <c:v>-6.9073000049684197E-3</c:v>
                </c:pt>
                <c:pt idx="69">
                  <c:v>-1.5462499999557622E-2</c:v>
                </c:pt>
                <c:pt idx="70">
                  <c:v>-1.246250000258442E-2</c:v>
                </c:pt>
                <c:pt idx="71">
                  <c:v>-7.4625000052037649E-3</c:v>
                </c:pt>
                <c:pt idx="72">
                  <c:v>2.5374999968335032E-3</c:v>
                </c:pt>
                <c:pt idx="73">
                  <c:v>9.5374999946216121E-3</c:v>
                </c:pt>
                <c:pt idx="74">
                  <c:v>-4.2983000006643124E-2</c:v>
                </c:pt>
                <c:pt idx="75">
                  <c:v>-1.5983000004780479E-2</c:v>
                </c:pt>
                <c:pt idx="76">
                  <c:v>-6.8221000037738122E-3</c:v>
                </c:pt>
                <c:pt idx="77">
                  <c:v>1.1778999978560023E-3</c:v>
                </c:pt>
                <c:pt idx="78">
                  <c:v>-1.2762099999235943E-2</c:v>
                </c:pt>
                <c:pt idx="79">
                  <c:v>-8.7620999984210357E-3</c:v>
                </c:pt>
                <c:pt idx="80">
                  <c:v>-1.2844100005168002E-2</c:v>
                </c:pt>
                <c:pt idx="81">
                  <c:v>-1.5087000007042661E-2</c:v>
                </c:pt>
                <c:pt idx="82">
                  <c:v>-8.0870000019785948E-3</c:v>
                </c:pt>
                <c:pt idx="83">
                  <c:v>-1.0870000041904859E-3</c:v>
                </c:pt>
                <c:pt idx="84">
                  <c:v>5.912999993597623E-3</c:v>
                </c:pt>
                <c:pt idx="85">
                  <c:v>1.10859999404056E-3</c:v>
                </c:pt>
                <c:pt idx="86">
                  <c:v>-1.1150000005727634E-2</c:v>
                </c:pt>
                <c:pt idx="87">
                  <c:v>-1.7746200006513391E-2</c:v>
                </c:pt>
                <c:pt idx="88">
                  <c:v>-1.7105800005083438E-2</c:v>
                </c:pt>
                <c:pt idx="89">
                  <c:v>-7.8692000024602748E-3</c:v>
                </c:pt>
                <c:pt idx="90">
                  <c:v>-1.1120999988634139E-3</c:v>
                </c:pt>
                <c:pt idx="91">
                  <c:v>-2.6326000079279765E-3</c:v>
                </c:pt>
                <c:pt idx="93">
                  <c:v>2.1876999962842092E-3</c:v>
                </c:pt>
                <c:pt idx="94">
                  <c:v>3.3896000022650696E-3</c:v>
                </c:pt>
                <c:pt idx="95">
                  <c:v>-7.8532999978051521E-3</c:v>
                </c:pt>
                <c:pt idx="96">
                  <c:v>-1.3720000424655154E-4</c:v>
                </c:pt>
                <c:pt idx="97">
                  <c:v>1.5851999996812083E-3</c:v>
                </c:pt>
                <c:pt idx="98">
                  <c:v>-1.5935300005367026E-2</c:v>
                </c:pt>
                <c:pt idx="99">
                  <c:v>-1.3143500000296626E-2</c:v>
                </c:pt>
                <c:pt idx="100">
                  <c:v>-1.3178200002585072E-2</c:v>
                </c:pt>
                <c:pt idx="101">
                  <c:v>-9.1782000017701648E-3</c:v>
                </c:pt>
                <c:pt idx="102">
                  <c:v>-7.1782000086386688E-3</c:v>
                </c:pt>
                <c:pt idx="103">
                  <c:v>-1.7820000357460231E-4</c:v>
                </c:pt>
                <c:pt idx="104">
                  <c:v>8.217999929911457E-4</c:v>
                </c:pt>
                <c:pt idx="105">
                  <c:v>4.821799993806053E-3</c:v>
                </c:pt>
                <c:pt idx="106">
                  <c:v>1.1664099991321564E-2</c:v>
                </c:pt>
                <c:pt idx="107">
                  <c:v>-7.8563999995822087E-3</c:v>
                </c:pt>
                <c:pt idx="108">
                  <c:v>-1.0162300000956748E-2</c:v>
                </c:pt>
                <c:pt idx="109">
                  <c:v>-9.1623000043909997E-3</c:v>
                </c:pt>
                <c:pt idx="110">
                  <c:v>-8.1623000005492941E-3</c:v>
                </c:pt>
                <c:pt idx="111">
                  <c:v>-4.1622999997343868E-3</c:v>
                </c:pt>
                <c:pt idx="112">
                  <c:v>-1.1623000027611852E-3</c:v>
                </c:pt>
                <c:pt idx="113">
                  <c:v>-2.960400001029484E-3</c:v>
                </c:pt>
                <c:pt idx="114">
                  <c:v>6.7966999995405786E-3</c:v>
                </c:pt>
                <c:pt idx="115">
                  <c:v>-4.480900002818089E-3</c:v>
                </c:pt>
                <c:pt idx="116">
                  <c:v>2.5190999949700199E-3</c:v>
                </c:pt>
                <c:pt idx="117">
                  <c:v>-1.3200000030337833E-3</c:v>
                </c:pt>
                <c:pt idx="118">
                  <c:v>-5.3009999974165112E-3</c:v>
                </c:pt>
                <c:pt idx="119">
                  <c:v>-9.3420000048354268E-3</c:v>
                </c:pt>
                <c:pt idx="120">
                  <c:v>-3.6267850002332125E-2</c:v>
                </c:pt>
                <c:pt idx="121">
                  <c:v>6.3330999983008951E-3</c:v>
                </c:pt>
                <c:pt idx="122">
                  <c:v>1.7333099996903911E-2</c:v>
                </c:pt>
                <c:pt idx="123">
                  <c:v>1.305549999960931E-2</c:v>
                </c:pt>
                <c:pt idx="124">
                  <c:v>6.8125999896437861E-3</c:v>
                </c:pt>
                <c:pt idx="125">
                  <c:v>-7.4650000024121255E-3</c:v>
                </c:pt>
                <c:pt idx="126">
                  <c:v>-2.4650000050314702E-3</c:v>
                </c:pt>
                <c:pt idx="127">
                  <c:v>-1.4650000011897646E-3</c:v>
                </c:pt>
                <c:pt idx="128">
                  <c:v>4.5349999927566387E-3</c:v>
                </c:pt>
                <c:pt idx="129">
                  <c:v>-9.9855000080424361E-3</c:v>
                </c:pt>
                <c:pt idx="130">
                  <c:v>-8.9855000042007305E-3</c:v>
                </c:pt>
                <c:pt idx="131">
                  <c:v>5.1753999941865914E-3</c:v>
                </c:pt>
                <c:pt idx="132">
                  <c:v>2.7558999936445616E-3</c:v>
                </c:pt>
                <c:pt idx="133">
                  <c:v>-5.4081000052974559E-3</c:v>
                </c:pt>
                <c:pt idx="134">
                  <c:v>3.4900000173365697E-4</c:v>
                </c:pt>
                <c:pt idx="135">
                  <c:v>5.3489999991143122E-3</c:v>
                </c:pt>
                <c:pt idx="136">
                  <c:v>5.3489999991143122E-3</c:v>
                </c:pt>
                <c:pt idx="137">
                  <c:v>8.3489999960875139E-3</c:v>
                </c:pt>
                <c:pt idx="138">
                  <c:v>-1.0600000678095967E-5</c:v>
                </c:pt>
                <c:pt idx="139">
                  <c:v>-6.5721000064513646E-3</c:v>
                </c:pt>
                <c:pt idx="140">
                  <c:v>1.5667999905417673E-3</c:v>
                </c:pt>
                <c:pt idx="141">
                  <c:v>-1.2676100006501656E-2</c:v>
                </c:pt>
                <c:pt idx="142">
                  <c:v>-8.6761000056867488E-3</c:v>
                </c:pt>
                <c:pt idx="143">
                  <c:v>-5.9537000051932409E-3</c:v>
                </c:pt>
                <c:pt idx="144">
                  <c:v>4.6299996029119939E-5</c:v>
                </c:pt>
                <c:pt idx="145">
                  <c:v>1.5257999912137166E-3</c:v>
                </c:pt>
                <c:pt idx="146">
                  <c:v>1.7964300001040101E-2</c:v>
                </c:pt>
                <c:pt idx="147">
                  <c:v>-2.2092400009569246E-2</c:v>
                </c:pt>
                <c:pt idx="148">
                  <c:v>-1.2092400007531978E-2</c:v>
                </c:pt>
                <c:pt idx="152">
                  <c:v>-1.4173000017763115E-3</c:v>
                </c:pt>
                <c:pt idx="153">
                  <c:v>-4.9930000386666507E-4</c:v>
                </c:pt>
                <c:pt idx="154">
                  <c:v>-6.7831999986083247E-3</c:v>
                </c:pt>
                <c:pt idx="155">
                  <c:v>1.188249999540858E-2</c:v>
                </c:pt>
                <c:pt idx="156">
                  <c:v>1.2314699997659773E-2</c:v>
                </c:pt>
                <c:pt idx="157">
                  <c:v>-2.0580000273184851E-4</c:v>
                </c:pt>
                <c:pt idx="158">
                  <c:v>4.516599998169113E-3</c:v>
                </c:pt>
                <c:pt idx="159">
                  <c:v>5.5166000020108186E-3</c:v>
                </c:pt>
                <c:pt idx="160">
                  <c:v>5.5166000020108186E-3</c:v>
                </c:pt>
                <c:pt idx="161">
                  <c:v>7.5166000024182722E-3</c:v>
                </c:pt>
                <c:pt idx="162">
                  <c:v>9.5166000028257258E-3</c:v>
                </c:pt>
                <c:pt idx="163">
                  <c:v>9.5166000028257258E-3</c:v>
                </c:pt>
                <c:pt idx="164">
                  <c:v>9.5166000028257258E-3</c:v>
                </c:pt>
                <c:pt idx="165">
                  <c:v>1.0516599999391474E-2</c:v>
                </c:pt>
                <c:pt idx="166">
                  <c:v>1.7516599997179583E-2</c:v>
                </c:pt>
                <c:pt idx="167">
                  <c:v>1.2895999971078709E-3</c:v>
                </c:pt>
                <c:pt idx="168">
                  <c:v>2.0119999971939251E-3</c:v>
                </c:pt>
                <c:pt idx="169">
                  <c:v>8.6114000005181879E-3</c:v>
                </c:pt>
                <c:pt idx="170">
                  <c:v>1.9611399999121204E-2</c:v>
                </c:pt>
                <c:pt idx="171">
                  <c:v>-6.2150000085239299E-3</c:v>
                </c:pt>
                <c:pt idx="172">
                  <c:v>2.9617999971378595E-3</c:v>
                </c:pt>
                <c:pt idx="173">
                  <c:v>1.0643199995683972E-2</c:v>
                </c:pt>
                <c:pt idx="175">
                  <c:v>1.1163999952259474E-3</c:v>
                </c:pt>
                <c:pt idx="176">
                  <c:v>9.0817000018432736E-3</c:v>
                </c:pt>
                <c:pt idx="190">
                  <c:v>-1.5131900006963406E-2</c:v>
                </c:pt>
                <c:pt idx="191">
                  <c:v>-2.1319000006769784E-3</c:v>
                </c:pt>
                <c:pt idx="192">
                  <c:v>-7.693400009884499E-3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E5-4135-85E2-B6479CDD36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7">
                  <c:v>-5.9410000030766241E-3</c:v>
                </c:pt>
                <c:pt idx="18">
                  <c:v>-7.2473000036552548E-3</c:v>
                </c:pt>
                <c:pt idx="20">
                  <c:v>-3.3705000023473985E-3</c:v>
                </c:pt>
                <c:pt idx="21">
                  <c:v>7.026999955996871E-4</c:v>
                </c:pt>
                <c:pt idx="22">
                  <c:v>-2.2707000025548041E-3</c:v>
                </c:pt>
                <c:pt idx="30">
                  <c:v>-2.9163000072003342E-3</c:v>
                </c:pt>
                <c:pt idx="44">
                  <c:v>-3.964700001233723E-3</c:v>
                </c:pt>
                <c:pt idx="45">
                  <c:v>4.153599998971913E-3</c:v>
                </c:pt>
                <c:pt idx="46">
                  <c:v>4.5759999993606471E-3</c:v>
                </c:pt>
                <c:pt idx="47">
                  <c:v>6.375999997544568E-3</c:v>
                </c:pt>
                <c:pt idx="48">
                  <c:v>1.0189249995164573E-2</c:v>
                </c:pt>
                <c:pt idx="50">
                  <c:v>7.6719999924534932E-4</c:v>
                </c:pt>
                <c:pt idx="51">
                  <c:v>-5.1778000051854178E-3</c:v>
                </c:pt>
                <c:pt idx="92">
                  <c:v>-4.478000002563931E-3</c:v>
                </c:pt>
                <c:pt idx="149">
                  <c:v>-7.7782000080333091E-3</c:v>
                </c:pt>
                <c:pt idx="150">
                  <c:v>-7.678200003283564E-3</c:v>
                </c:pt>
                <c:pt idx="151">
                  <c:v>-5.6782000028761104E-3</c:v>
                </c:pt>
                <c:pt idx="174">
                  <c:v>8.1639999552862719E-4</c:v>
                </c:pt>
                <c:pt idx="184">
                  <c:v>-1.5701800002716482E-2</c:v>
                </c:pt>
                <c:pt idx="186">
                  <c:v>-1.2503000005381182E-2</c:v>
                </c:pt>
                <c:pt idx="187">
                  <c:v>-1.3790900004096329E-2</c:v>
                </c:pt>
                <c:pt idx="188">
                  <c:v>-1.3590900001872797E-2</c:v>
                </c:pt>
                <c:pt idx="196">
                  <c:v>-1.697250000142958E-2</c:v>
                </c:pt>
                <c:pt idx="197">
                  <c:v>-1.8993000005139038E-2</c:v>
                </c:pt>
                <c:pt idx="198">
                  <c:v>-1.6056400003435556E-2</c:v>
                </c:pt>
                <c:pt idx="199">
                  <c:v>-1.9036500001675449E-2</c:v>
                </c:pt>
                <c:pt idx="200">
                  <c:v>-1.8057000008411705E-2</c:v>
                </c:pt>
                <c:pt idx="210">
                  <c:v>-3.0940899996494409E-2</c:v>
                </c:pt>
                <c:pt idx="212">
                  <c:v>-3.2300100006978028E-2</c:v>
                </c:pt>
                <c:pt idx="213">
                  <c:v>-3.3033050000085495E-2</c:v>
                </c:pt>
                <c:pt idx="214">
                  <c:v>-3.8312750002660323E-2</c:v>
                </c:pt>
                <c:pt idx="215">
                  <c:v>-3.5897599998861551E-2</c:v>
                </c:pt>
                <c:pt idx="216">
                  <c:v>-3.6375200004840735E-2</c:v>
                </c:pt>
                <c:pt idx="217">
                  <c:v>-3.5518100004992448E-2</c:v>
                </c:pt>
                <c:pt idx="218">
                  <c:v>-3.5596850000729319E-2</c:v>
                </c:pt>
                <c:pt idx="219">
                  <c:v>-3.7641300004906952E-2</c:v>
                </c:pt>
                <c:pt idx="220">
                  <c:v>-3.6980400007450953E-2</c:v>
                </c:pt>
                <c:pt idx="222">
                  <c:v>-3.7384400005976204E-2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E5-4135-85E2-B6479CDD36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77">
                  <c:v>1.6663999995216727E-3</c:v>
                </c:pt>
                <c:pt idx="178">
                  <c:v>7.5004999962402508E-3</c:v>
                </c:pt>
                <c:pt idx="179">
                  <c:v>1.7322899999271613E-2</c:v>
                </c:pt>
                <c:pt idx="180">
                  <c:v>-1.1258700003963895E-2</c:v>
                </c:pt>
                <c:pt idx="181">
                  <c:v>-1.4543550001690164E-2</c:v>
                </c:pt>
                <c:pt idx="182">
                  <c:v>-1.1369400002877228E-2</c:v>
                </c:pt>
                <c:pt idx="183">
                  <c:v>-1.1369400002877228E-2</c:v>
                </c:pt>
                <c:pt idx="185">
                  <c:v>-1.424310000584228E-2</c:v>
                </c:pt>
                <c:pt idx="189">
                  <c:v>-1.7131900007370859E-2</c:v>
                </c:pt>
                <c:pt idx="193">
                  <c:v>-1.5222100002574734E-2</c:v>
                </c:pt>
                <c:pt idx="194">
                  <c:v>-1.5222100002574734E-2</c:v>
                </c:pt>
                <c:pt idx="195">
                  <c:v>-1.6672800004016608E-2</c:v>
                </c:pt>
                <c:pt idx="201">
                  <c:v>-1.7334600001049694E-2</c:v>
                </c:pt>
                <c:pt idx="202">
                  <c:v>-1.9184550001227763E-2</c:v>
                </c:pt>
                <c:pt idx="203">
                  <c:v>-2.098360000672983E-2</c:v>
                </c:pt>
                <c:pt idx="204">
                  <c:v>-3.0062650002946611E-2</c:v>
                </c:pt>
                <c:pt idx="205">
                  <c:v>-2.5084100008825772E-2</c:v>
                </c:pt>
                <c:pt idx="206">
                  <c:v>-2.6283150007657241E-2</c:v>
                </c:pt>
                <c:pt idx="207">
                  <c:v>-2.4967350000224542E-2</c:v>
                </c:pt>
                <c:pt idx="208">
                  <c:v>-2.6788800008944236E-2</c:v>
                </c:pt>
                <c:pt idx="209">
                  <c:v>-3.3373099999153055E-2</c:v>
                </c:pt>
                <c:pt idx="211">
                  <c:v>-3.0823500004771631E-2</c:v>
                </c:pt>
                <c:pt idx="221">
                  <c:v>-3.856140000425512E-2</c:v>
                </c:pt>
                <c:pt idx="223">
                  <c:v>-3.6042649997398257E-2</c:v>
                </c:pt>
                <c:pt idx="224">
                  <c:v>-4.2791100000613369E-2</c:v>
                </c:pt>
                <c:pt idx="225">
                  <c:v>-4.5177500011050142E-2</c:v>
                </c:pt>
                <c:pt idx="226">
                  <c:v>-4.5074300011037849E-2</c:v>
                </c:pt>
                <c:pt idx="227">
                  <c:v>-5.3771000006236136E-2</c:v>
                </c:pt>
                <c:pt idx="228">
                  <c:v>-5.4134400001203176E-2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E5-4135-85E2-B6479CDD36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E5-4135-85E2-B6479CDD36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E5-4135-85E2-B6479CDD36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E5-4135-85E2-B6479CDD36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49">
                  <c:v>1.143821205475188E-2</c:v>
                </c:pt>
                <c:pt idx="182">
                  <c:v>-1.0029238789903847E-2</c:v>
                </c:pt>
                <c:pt idx="183">
                  <c:v>-1.0029238789903847E-2</c:v>
                </c:pt>
                <c:pt idx="185">
                  <c:v>-1.2624508129696677E-2</c:v>
                </c:pt>
                <c:pt idx="186">
                  <c:v>-1.2718180271472632E-2</c:v>
                </c:pt>
                <c:pt idx="187">
                  <c:v>-1.4685295248767827E-2</c:v>
                </c:pt>
                <c:pt idx="188">
                  <c:v>-1.4685295248767827E-2</c:v>
                </c:pt>
                <c:pt idx="189">
                  <c:v>-1.4850599028372463E-2</c:v>
                </c:pt>
                <c:pt idx="190">
                  <c:v>-1.4850599028372463E-2</c:v>
                </c:pt>
                <c:pt idx="191">
                  <c:v>-1.4850599028372463E-2</c:v>
                </c:pt>
                <c:pt idx="192">
                  <c:v>-1.5098554697779432E-2</c:v>
                </c:pt>
                <c:pt idx="193">
                  <c:v>-1.5214267343502674E-2</c:v>
                </c:pt>
                <c:pt idx="194">
                  <c:v>-1.5214267343502674E-2</c:v>
                </c:pt>
                <c:pt idx="195">
                  <c:v>-1.6211600147117325E-2</c:v>
                </c:pt>
                <c:pt idx="196">
                  <c:v>-1.6492616572445218E-2</c:v>
                </c:pt>
                <c:pt idx="197">
                  <c:v>-1.6575268462247536E-2</c:v>
                </c:pt>
                <c:pt idx="198">
                  <c:v>-1.6696491233957597E-2</c:v>
                </c:pt>
                <c:pt idx="199">
                  <c:v>-1.7153831690863763E-2</c:v>
                </c:pt>
                <c:pt idx="200">
                  <c:v>-1.7236483580666082E-2</c:v>
                </c:pt>
                <c:pt idx="201">
                  <c:v>-1.7280564588560657E-2</c:v>
                </c:pt>
                <c:pt idx="202">
                  <c:v>-2.0908982550882471E-2</c:v>
                </c:pt>
                <c:pt idx="203">
                  <c:v>-2.0972348999730911E-2</c:v>
                </c:pt>
                <c:pt idx="204">
                  <c:v>-2.3239765843307877E-2</c:v>
                </c:pt>
                <c:pt idx="205">
                  <c:v>-2.3259051284261742E-2</c:v>
                </c:pt>
                <c:pt idx="206">
                  <c:v>-2.3322417733110196E-2</c:v>
                </c:pt>
                <c:pt idx="207">
                  <c:v>-2.3796288567976817E-2</c:v>
                </c:pt>
                <c:pt idx="208">
                  <c:v>-2.3815574008930696E-2</c:v>
                </c:pt>
                <c:pt idx="209">
                  <c:v>-2.8052860892796266E-2</c:v>
                </c:pt>
                <c:pt idx="210">
                  <c:v>-2.8460610215821039E-2</c:v>
                </c:pt>
                <c:pt idx="211">
                  <c:v>-2.933121012173881E-2</c:v>
                </c:pt>
                <c:pt idx="212">
                  <c:v>-3.0312012547392991E-2</c:v>
                </c:pt>
                <c:pt idx="213">
                  <c:v>-3.3334316651164472E-2</c:v>
                </c:pt>
                <c:pt idx="214">
                  <c:v>-3.5268370872538743E-2</c:v>
                </c:pt>
                <c:pt idx="215">
                  <c:v>-3.5408879085202682E-2</c:v>
                </c:pt>
                <c:pt idx="216">
                  <c:v>-3.5452960093097244E-2</c:v>
                </c:pt>
                <c:pt idx="217">
                  <c:v>-3.5491530975005001E-2</c:v>
                </c:pt>
                <c:pt idx="218">
                  <c:v>-3.7488951645227711E-2</c:v>
                </c:pt>
                <c:pt idx="219">
                  <c:v>-3.8004148424995499E-2</c:v>
                </c:pt>
                <c:pt idx="220">
                  <c:v>-3.8296185102297028E-2</c:v>
                </c:pt>
                <c:pt idx="221">
                  <c:v>-3.9563514079265921E-2</c:v>
                </c:pt>
                <c:pt idx="222">
                  <c:v>-4.0059425418079844E-2</c:v>
                </c:pt>
                <c:pt idx="223">
                  <c:v>-4.1974194198500236E-2</c:v>
                </c:pt>
                <c:pt idx="224">
                  <c:v>-4.425263129405084E-2</c:v>
                </c:pt>
                <c:pt idx="225">
                  <c:v>-4.4869765404574824E-2</c:v>
                </c:pt>
                <c:pt idx="226">
                  <c:v>-4.5663223546677095E-2</c:v>
                </c:pt>
                <c:pt idx="227">
                  <c:v>-5.3713517613422981E-2</c:v>
                </c:pt>
                <c:pt idx="228">
                  <c:v>-5.3834740385133056E-2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E5-4135-85E2-B6479CDD366D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E5-4135-85E2-B6479CDD3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298288"/>
        <c:axId val="1"/>
      </c:scatterChart>
      <c:valAx>
        <c:axId val="710298288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063170867082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636290087395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29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27975804099755"/>
          <c:y val="0.9204921861831491"/>
          <c:w val="0.8566323295609553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257175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0ADC316F-C044-2640-A23F-5C66EF7BA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0</xdr:row>
      <xdr:rowOff>28575</xdr:rowOff>
    </xdr:from>
    <xdr:to>
      <xdr:col>26</xdr:col>
      <xdr:colOff>485774</xdr:colOff>
      <xdr:row>18</xdr:row>
      <xdr:rowOff>57150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73FFE78-B722-F533-D720-E8E3AC4E5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428"/>
  <sheetViews>
    <sheetView tabSelected="1" workbookViewId="0">
      <pane xSplit="13" ySplit="22" topLeftCell="N233" activePane="bottomRight" state="frozen"/>
      <selection pane="topRight" activeCell="N1" sqref="N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20" customWidth="1"/>
    <col min="2" max="2" width="5.140625" style="4" customWidth="1"/>
    <col min="3" max="3" width="11.85546875" customWidth="1"/>
    <col min="4" max="4" width="10.285156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113</v>
      </c>
      <c r="B1" s="16"/>
      <c r="C1" s="15"/>
    </row>
    <row r="2" spans="1:6" ht="12.95" customHeight="1">
      <c r="A2" t="s">
        <v>26</v>
      </c>
      <c r="B2" s="9" t="s">
        <v>100</v>
      </c>
    </row>
    <row r="3" spans="1:6" ht="12.95" customHeight="1" thickBot="1">
      <c r="C3" s="14" t="s">
        <v>107</v>
      </c>
    </row>
    <row r="4" spans="1:6" ht="12.95" customHeight="1" thickTop="1" thickBot="1">
      <c r="A4" s="6" t="s">
        <v>3</v>
      </c>
      <c r="C4" s="2">
        <v>42966.482000000004</v>
      </c>
      <c r="D4" s="3">
        <v>0.86603470000000005</v>
      </c>
    </row>
    <row r="5" spans="1:6" ht="12.95" customHeight="1" thickTop="1">
      <c r="A5" s="18" t="s">
        <v>114</v>
      </c>
      <c r="B5" s="17"/>
      <c r="C5" s="19">
        <v>-9.5</v>
      </c>
      <c r="D5" s="17" t="s">
        <v>115</v>
      </c>
    </row>
    <row r="6" spans="1:6" ht="12.95" customHeight="1">
      <c r="A6" s="6" t="s">
        <v>4</v>
      </c>
    </row>
    <row r="7" spans="1:6" ht="12.95" customHeight="1">
      <c r="A7" t="s">
        <v>5</v>
      </c>
      <c r="C7">
        <f>+C4</f>
        <v>42966.482000000004</v>
      </c>
      <c r="D7" s="89" t="s">
        <v>151</v>
      </c>
    </row>
    <row r="8" spans="1:6" ht="12.95" customHeight="1">
      <c r="A8" t="s">
        <v>6</v>
      </c>
      <c r="C8">
        <f>+D4</f>
        <v>0.86603470000000005</v>
      </c>
      <c r="D8" s="89" t="s">
        <v>151</v>
      </c>
    </row>
    <row r="9" spans="1:6" ht="12.95" customHeight="1">
      <c r="A9" s="31" t="s">
        <v>118</v>
      </c>
      <c r="B9" s="32">
        <v>206</v>
      </c>
      <c r="C9" s="21" t="str">
        <f>"F"&amp;B9</f>
        <v>F206</v>
      </c>
      <c r="D9" s="22" t="str">
        <f>"G"&amp;B9</f>
        <v>G206</v>
      </c>
    </row>
    <row r="10" spans="1:6" ht="12.95" customHeight="1" thickBot="1">
      <c r="A10" s="17"/>
      <c r="B10" s="17"/>
      <c r="C10" s="5" t="s">
        <v>22</v>
      </c>
      <c r="D10" s="5" t="s">
        <v>23</v>
      </c>
      <c r="E10" s="17"/>
    </row>
    <row r="11" spans="1:6" ht="12.95" customHeight="1">
      <c r="A11" s="17" t="s">
        <v>18</v>
      </c>
      <c r="B11" s="17"/>
      <c r="C11" s="20">
        <f ca="1">INTERCEPT(INDIRECT($D$9):G992,INDIRECT($C$9):F992)</f>
        <v>5.0593167317103921E-2</v>
      </c>
      <c r="D11" s="4"/>
      <c r="E11" s="17"/>
    </row>
    <row r="12" spans="1:6" ht="12.95" customHeight="1">
      <c r="A12" s="17" t="s">
        <v>19</v>
      </c>
      <c r="B12" s="17"/>
      <c r="C12" s="20">
        <f ca="1">SLOPE(INDIRECT($D$9):G992,INDIRECT($C$9):F992)</f>
        <v>-5.510125986821284E-6</v>
      </c>
      <c r="D12" s="4"/>
      <c r="E12" s="83" t="s">
        <v>148</v>
      </c>
      <c r="F12" s="84" t="s">
        <v>152</v>
      </c>
    </row>
    <row r="13" spans="1:6" ht="12.95" customHeight="1">
      <c r="A13" s="17" t="s">
        <v>21</v>
      </c>
      <c r="B13" s="17"/>
      <c r="C13" s="4" t="s">
        <v>16</v>
      </c>
      <c r="E13" s="81" t="s">
        <v>125</v>
      </c>
      <c r="F13" s="85">
        <v>1</v>
      </c>
    </row>
    <row r="14" spans="1:6" ht="12.95" customHeight="1">
      <c r="A14" s="17"/>
      <c r="B14" s="17"/>
      <c r="C14" s="17"/>
      <c r="E14" s="81" t="s">
        <v>116</v>
      </c>
      <c r="F14" s="86">
        <f ca="1">NOW()+15018.5+$C$5/24</f>
        <v>60532.804543634258</v>
      </c>
    </row>
    <row r="15" spans="1:6" ht="12.95" customHeight="1">
      <c r="A15" s="23" t="s">
        <v>20</v>
      </c>
      <c r="B15" s="17"/>
      <c r="C15" s="24">
        <f ca="1">(C7+C11)+(C8+C12)*INT(MAX(F21:F3533))</f>
        <v>59379.517799659618</v>
      </c>
      <c r="E15" s="81" t="s">
        <v>126</v>
      </c>
      <c r="F15" s="86">
        <f ca="1">ROUND(2*($F$14-$C$7)/$C$8,0)/2+$F$13</f>
        <v>20284.5</v>
      </c>
    </row>
    <row r="16" spans="1:6" ht="12.95" customHeight="1">
      <c r="A16" s="26" t="s">
        <v>7</v>
      </c>
      <c r="B16" s="17"/>
      <c r="C16" s="27">
        <f ca="1">+C8+C12</f>
        <v>0.86602918987401323</v>
      </c>
      <c r="E16" s="81" t="s">
        <v>117</v>
      </c>
      <c r="F16" s="86">
        <f ca="1">ROUND(2*($F$14-$C$15)/$C$16,0)/2+$F$13</f>
        <v>1332.5</v>
      </c>
    </row>
    <row r="17" spans="1:21" ht="12.95" customHeight="1" thickBot="1">
      <c r="A17" s="25" t="s">
        <v>111</v>
      </c>
      <c r="B17" s="17"/>
      <c r="C17" s="17">
        <f>COUNT(C21:C2191)</f>
        <v>229</v>
      </c>
      <c r="E17" s="81" t="s">
        <v>149</v>
      </c>
      <c r="F17" s="87">
        <f ca="1">+$C$15+$C$16*$F$16-15018.5-$C$5/24</f>
        <v>45515.397528500078</v>
      </c>
    </row>
    <row r="18" spans="1:21" ht="12.95" customHeight="1" thickTop="1" thickBot="1">
      <c r="A18" s="26" t="s">
        <v>8</v>
      </c>
      <c r="B18" s="17"/>
      <c r="C18" s="29">
        <f ca="1">+C15</f>
        <v>59379.517799659618</v>
      </c>
      <c r="D18" s="30">
        <f ca="1">+C16</f>
        <v>0.86602918987401323</v>
      </c>
      <c r="E18" s="82" t="s">
        <v>150</v>
      </c>
      <c r="F18" s="88">
        <f ca="1">+($C$15+$C$16*$F$16)-($C$16/2)-15018.5-$C$5/24</f>
        <v>45514.964513905143</v>
      </c>
    </row>
    <row r="19" spans="1:21" ht="12.95" customHeight="1" thickTop="1">
      <c r="E19" s="25"/>
      <c r="F19" s="28"/>
    </row>
    <row r="20" spans="1:21" ht="12.95" customHeight="1" thickBot="1">
      <c r="A20" s="5" t="s">
        <v>9</v>
      </c>
      <c r="B20" s="5" t="s">
        <v>10</v>
      </c>
      <c r="C20" s="5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37</v>
      </c>
      <c r="I20" s="8" t="s">
        <v>123</v>
      </c>
      <c r="J20" s="8" t="s">
        <v>128</v>
      </c>
      <c r="K20" s="8" t="s">
        <v>140</v>
      </c>
      <c r="L20" s="8" t="s">
        <v>142</v>
      </c>
      <c r="M20" s="8" t="s">
        <v>143</v>
      </c>
      <c r="N20" s="8" t="s">
        <v>144</v>
      </c>
      <c r="O20" s="8" t="s">
        <v>25</v>
      </c>
      <c r="P20" s="7" t="s">
        <v>24</v>
      </c>
      <c r="Q20" s="5" t="s">
        <v>17</v>
      </c>
      <c r="U20" s="59" t="s">
        <v>141</v>
      </c>
    </row>
    <row r="21" spans="1:21" s="36" customFormat="1" ht="12.95" customHeight="1">
      <c r="A21" s="13" t="s">
        <v>97</v>
      </c>
      <c r="B21" s="33"/>
      <c r="C21" s="34">
        <v>17445.331999999999</v>
      </c>
      <c r="D21" s="35"/>
      <c r="E21" s="36">
        <f t="shared" ref="E21:E84" si="0">+(C21-C$7)/C$8</f>
        <v>-29468.969314970869</v>
      </c>
      <c r="F21" s="36">
        <f t="shared" ref="F21:F84" si="1">ROUND(2*E21,0)/2</f>
        <v>-29469</v>
      </c>
      <c r="G21" s="36">
        <f t="shared" ref="G21:G52" si="2">+C21-(C$7+F21*C$8)</f>
        <v>2.6574299994535977E-2</v>
      </c>
      <c r="H21" s="36">
        <f t="shared" ref="H21:H34" si="3">G21</f>
        <v>2.6574299994535977E-2</v>
      </c>
      <c r="Q21" s="37">
        <f t="shared" ref="Q21:Q84" si="4">+C21-15018.5</f>
        <v>2426.8319999999985</v>
      </c>
      <c r="S21" s="36">
        <f t="shared" ref="S21:S84" si="5">+(O21-G21)^2</f>
        <v>7.0619342019959488E-4</v>
      </c>
    </row>
    <row r="22" spans="1:21" s="36" customFormat="1" ht="12.95" customHeight="1">
      <c r="A22" s="13" t="s">
        <v>97</v>
      </c>
      <c r="B22" s="33"/>
      <c r="C22" s="34">
        <v>30588.272000000001</v>
      </c>
      <c r="D22" s="35"/>
      <c r="E22" s="36">
        <f t="shared" si="0"/>
        <v>-14292.972325473796</v>
      </c>
      <c r="F22" s="36">
        <f t="shared" si="1"/>
        <v>-14293</v>
      </c>
      <c r="G22" s="36">
        <f t="shared" si="2"/>
        <v>2.3967099998117192E-2</v>
      </c>
      <c r="H22" s="36">
        <f t="shared" si="3"/>
        <v>2.3967099998117192E-2</v>
      </c>
      <c r="Q22" s="37">
        <f t="shared" si="4"/>
        <v>15569.772000000001</v>
      </c>
      <c r="S22" s="36">
        <f t="shared" si="5"/>
        <v>5.7442188231974914E-4</v>
      </c>
    </row>
    <row r="23" spans="1:21" s="36" customFormat="1" ht="12.95" customHeight="1">
      <c r="A23" s="13" t="s">
        <v>97</v>
      </c>
      <c r="B23" s="33"/>
      <c r="C23" s="34">
        <v>33852.339</v>
      </c>
      <c r="D23" s="35"/>
      <c r="E23" s="36">
        <f t="shared" si="0"/>
        <v>-10523.992860794149</v>
      </c>
      <c r="F23" s="36">
        <f t="shared" si="1"/>
        <v>-10524</v>
      </c>
      <c r="G23" s="36">
        <f t="shared" si="2"/>
        <v>6.182799996167887E-3</v>
      </c>
      <c r="H23" s="36">
        <f t="shared" si="3"/>
        <v>6.182799996167887E-3</v>
      </c>
      <c r="Q23" s="37">
        <f t="shared" si="4"/>
        <v>18833.839</v>
      </c>
      <c r="S23" s="36">
        <f t="shared" si="5"/>
        <v>3.8227015792613621E-5</v>
      </c>
    </row>
    <row r="24" spans="1:21" s="36" customFormat="1" ht="12.95" customHeight="1">
      <c r="A24" s="13" t="s">
        <v>97</v>
      </c>
      <c r="B24" s="33"/>
      <c r="C24" s="34">
        <v>33864.46</v>
      </c>
      <c r="D24" s="35"/>
      <c r="E24" s="36">
        <f t="shared" si="0"/>
        <v>-10509.996885806082</v>
      </c>
      <c r="F24" s="36">
        <f t="shared" si="1"/>
        <v>-10510</v>
      </c>
      <c r="G24" s="36">
        <f t="shared" si="2"/>
        <v>2.6969999962602742E-3</v>
      </c>
      <c r="H24" s="36">
        <f t="shared" si="3"/>
        <v>2.6969999962602742E-3</v>
      </c>
      <c r="Q24" s="37">
        <f t="shared" si="4"/>
        <v>18845.96</v>
      </c>
      <c r="S24" s="36">
        <f t="shared" si="5"/>
        <v>7.273808979827919E-6</v>
      </c>
    </row>
    <row r="25" spans="1:21" s="36" customFormat="1" ht="12.95" customHeight="1">
      <c r="A25" s="13" t="s">
        <v>97</v>
      </c>
      <c r="B25" s="33"/>
      <c r="C25" s="34">
        <v>33865.32</v>
      </c>
      <c r="D25" s="35"/>
      <c r="E25" s="36">
        <f t="shared" si="0"/>
        <v>-10509.00385400262</v>
      </c>
      <c r="F25" s="36">
        <f t="shared" si="1"/>
        <v>-10509</v>
      </c>
      <c r="G25" s="36">
        <f t="shared" si="2"/>
        <v>-3.3376999999745749E-3</v>
      </c>
      <c r="H25" s="36">
        <f t="shared" si="3"/>
        <v>-3.3376999999745749E-3</v>
      </c>
      <c r="Q25" s="37">
        <f t="shared" si="4"/>
        <v>18846.82</v>
      </c>
      <c r="S25" s="36">
        <f t="shared" si="5"/>
        <v>1.1140241289830278E-5</v>
      </c>
    </row>
    <row r="26" spans="1:21" s="36" customFormat="1" ht="12.95" customHeight="1">
      <c r="A26" s="13" t="s">
        <v>97</v>
      </c>
      <c r="B26" s="33"/>
      <c r="C26" s="34">
        <v>33871.39</v>
      </c>
      <c r="D26" s="35"/>
      <c r="E26" s="36">
        <f t="shared" si="0"/>
        <v>-10501.994896971222</v>
      </c>
      <c r="F26" s="36">
        <f t="shared" si="1"/>
        <v>-10502</v>
      </c>
      <c r="G26" s="36">
        <f t="shared" si="2"/>
        <v>4.4193999929120764E-3</v>
      </c>
      <c r="H26" s="36">
        <f t="shared" si="3"/>
        <v>4.4193999929120764E-3</v>
      </c>
      <c r="Q26" s="37">
        <f t="shared" si="4"/>
        <v>18852.89</v>
      </c>
      <c r="S26" s="36">
        <f t="shared" si="5"/>
        <v>1.9531096297351261E-5</v>
      </c>
    </row>
    <row r="27" spans="1:21" s="36" customFormat="1" ht="12.95" customHeight="1">
      <c r="A27" s="13" t="s">
        <v>97</v>
      </c>
      <c r="B27" s="33"/>
      <c r="C27" s="34">
        <v>33884.366999999998</v>
      </c>
      <c r="D27" s="35"/>
      <c r="E27" s="36">
        <f t="shared" si="0"/>
        <v>-10487.01050893227</v>
      </c>
      <c r="F27" s="36">
        <f t="shared" si="1"/>
        <v>-10487</v>
      </c>
      <c r="G27" s="36">
        <f t="shared" si="2"/>
        <v>-9.1011000040452927E-3</v>
      </c>
      <c r="H27" s="36">
        <f t="shared" si="3"/>
        <v>-9.1011000040452927E-3</v>
      </c>
      <c r="Q27" s="37">
        <f t="shared" si="4"/>
        <v>18865.866999999998</v>
      </c>
      <c r="S27" s="36">
        <f t="shared" si="5"/>
        <v>8.2830021283633227E-5</v>
      </c>
    </row>
    <row r="28" spans="1:21" s="36" customFormat="1" ht="12.95" customHeight="1">
      <c r="A28" s="13" t="s">
        <v>97</v>
      </c>
      <c r="B28" s="33"/>
      <c r="C28" s="34">
        <v>33950.195999999996</v>
      </c>
      <c r="D28" s="35"/>
      <c r="E28" s="36">
        <f t="shared" si="0"/>
        <v>-10410.998543129977</v>
      </c>
      <c r="F28" s="36">
        <f t="shared" si="1"/>
        <v>-10411</v>
      </c>
      <c r="G28" s="36">
        <f t="shared" si="2"/>
        <v>1.2616999956662767E-3</v>
      </c>
      <c r="H28" s="36">
        <f t="shared" si="3"/>
        <v>1.2616999956662767E-3</v>
      </c>
      <c r="Q28" s="37">
        <f t="shared" si="4"/>
        <v>18931.695999999996</v>
      </c>
      <c r="S28" s="36">
        <f t="shared" si="5"/>
        <v>1.5918868790642825E-6</v>
      </c>
    </row>
    <row r="29" spans="1:21" s="36" customFormat="1" ht="12.95" customHeight="1">
      <c r="A29" s="13" t="s">
        <v>97</v>
      </c>
      <c r="B29" s="33"/>
      <c r="C29" s="34">
        <v>37840.4202</v>
      </c>
      <c r="D29" s="35"/>
      <c r="E29" s="36">
        <f t="shared" si="0"/>
        <v>-5919.0027836067111</v>
      </c>
      <c r="F29" s="36">
        <f t="shared" si="1"/>
        <v>-5919</v>
      </c>
      <c r="G29" s="36">
        <f t="shared" si="2"/>
        <v>-2.4106999990181066E-3</v>
      </c>
      <c r="H29" s="36">
        <f t="shared" si="3"/>
        <v>-2.4106999990181066E-3</v>
      </c>
      <c r="Q29" s="37">
        <f t="shared" si="4"/>
        <v>22821.9202</v>
      </c>
      <c r="S29" s="36">
        <f t="shared" si="5"/>
        <v>5.8114744852658996E-6</v>
      </c>
    </row>
    <row r="30" spans="1:21" s="36" customFormat="1" ht="12.95" customHeight="1">
      <c r="A30" s="13" t="s">
        <v>97</v>
      </c>
      <c r="B30" s="33"/>
      <c r="C30" s="34">
        <v>37866.399900000004</v>
      </c>
      <c r="D30" s="35"/>
      <c r="E30" s="36">
        <f t="shared" si="0"/>
        <v>-5889.004332043507</v>
      </c>
      <c r="F30" s="36">
        <f t="shared" si="1"/>
        <v>-5889</v>
      </c>
      <c r="G30" s="36">
        <f t="shared" si="2"/>
        <v>-3.7517000018851832E-3</v>
      </c>
      <c r="H30" s="36">
        <f t="shared" si="3"/>
        <v>-3.7517000018851832E-3</v>
      </c>
      <c r="Q30" s="37">
        <f t="shared" si="4"/>
        <v>22847.899900000004</v>
      </c>
      <c r="S30" s="36">
        <f t="shared" si="5"/>
        <v>1.4075252904145283E-5</v>
      </c>
    </row>
    <row r="31" spans="1:21" s="36" customFormat="1" ht="12.95" customHeight="1">
      <c r="A31" s="13" t="s">
        <v>97</v>
      </c>
      <c r="B31" s="33"/>
      <c r="C31" s="34">
        <v>37897.577100000002</v>
      </c>
      <c r="D31" s="35"/>
      <c r="E31" s="36">
        <f t="shared" si="0"/>
        <v>-5853.0043888541659</v>
      </c>
      <c r="F31" s="36">
        <f t="shared" si="1"/>
        <v>-5853</v>
      </c>
      <c r="G31" s="36">
        <f t="shared" si="2"/>
        <v>-3.800899998168461E-3</v>
      </c>
      <c r="H31" s="36">
        <f t="shared" si="3"/>
        <v>-3.800899998168461E-3</v>
      </c>
      <c r="Q31" s="37">
        <f t="shared" si="4"/>
        <v>22879.077100000002</v>
      </c>
      <c r="S31" s="36">
        <f t="shared" si="5"/>
        <v>1.4446840796077007E-5</v>
      </c>
    </row>
    <row r="32" spans="1:21" s="36" customFormat="1" ht="12.95" customHeight="1">
      <c r="A32" s="13" t="s">
        <v>97</v>
      </c>
      <c r="B32" s="33"/>
      <c r="C32" s="34">
        <v>37905.373</v>
      </c>
      <c r="D32" s="35"/>
      <c r="E32" s="36">
        <f t="shared" si="0"/>
        <v>-5844.0025555558041</v>
      </c>
      <c r="F32" s="36">
        <f t="shared" si="1"/>
        <v>-5844</v>
      </c>
      <c r="G32" s="36">
        <f t="shared" si="2"/>
        <v>-2.2132000012788922E-3</v>
      </c>
      <c r="H32" s="36">
        <f t="shared" si="3"/>
        <v>-2.2132000012788922E-3</v>
      </c>
      <c r="Q32" s="37">
        <f t="shared" si="4"/>
        <v>22886.873</v>
      </c>
      <c r="S32" s="36">
        <f t="shared" si="5"/>
        <v>4.8982542456608883E-6</v>
      </c>
    </row>
    <row r="33" spans="1:32" s="36" customFormat="1" ht="12.95" customHeight="1">
      <c r="A33" s="13" t="s">
        <v>97</v>
      </c>
      <c r="B33" s="33"/>
      <c r="C33" s="34">
        <v>37911.434200000003</v>
      </c>
      <c r="D33" s="35"/>
      <c r="E33" s="36">
        <f t="shared" si="0"/>
        <v>-5837.0037597800647</v>
      </c>
      <c r="F33" s="36">
        <f t="shared" si="1"/>
        <v>-5837</v>
      </c>
      <c r="G33" s="36">
        <f t="shared" si="2"/>
        <v>-3.2560999970883131E-3</v>
      </c>
      <c r="H33" s="36">
        <f t="shared" si="3"/>
        <v>-3.2560999970883131E-3</v>
      </c>
      <c r="Q33" s="37">
        <f t="shared" si="4"/>
        <v>22892.934200000003</v>
      </c>
      <c r="S33" s="36">
        <f t="shared" si="5"/>
        <v>1.0602187191038513E-5</v>
      </c>
    </row>
    <row r="34" spans="1:32" s="36" customFormat="1" ht="12.95" customHeight="1">
      <c r="A34" s="13" t="s">
        <v>97</v>
      </c>
      <c r="B34" s="33"/>
      <c r="C34" s="34">
        <v>37911.435299999997</v>
      </c>
      <c r="D34" s="35"/>
      <c r="E34" s="36">
        <f t="shared" si="0"/>
        <v>-5837.0024896231134</v>
      </c>
      <c r="F34" s="36">
        <f t="shared" si="1"/>
        <v>-5837</v>
      </c>
      <c r="G34" s="36">
        <f t="shared" si="2"/>
        <v>-2.1561000030487776E-3</v>
      </c>
      <c r="H34" s="36">
        <f t="shared" si="3"/>
        <v>-2.1561000030487776E-3</v>
      </c>
      <c r="Q34" s="37">
        <f t="shared" si="4"/>
        <v>22892.935299999997</v>
      </c>
      <c r="S34" s="36">
        <f t="shared" si="5"/>
        <v>4.6487672231469387E-6</v>
      </c>
    </row>
    <row r="35" spans="1:32" s="36" customFormat="1" ht="12.95" customHeight="1">
      <c r="A35" s="13" t="s">
        <v>29</v>
      </c>
      <c r="B35" s="33"/>
      <c r="C35" s="34">
        <v>40142.345000000001</v>
      </c>
      <c r="D35" s="35"/>
      <c r="E35" s="36">
        <f t="shared" si="0"/>
        <v>-3260.9975096840835</v>
      </c>
      <c r="F35" s="36">
        <f t="shared" si="1"/>
        <v>-3261</v>
      </c>
      <c r="G35" s="36">
        <f t="shared" si="2"/>
        <v>2.156700000341516E-3</v>
      </c>
      <c r="I35" s="36">
        <f>G35</f>
        <v>2.156700000341516E-3</v>
      </c>
      <c r="Q35" s="37">
        <f t="shared" si="4"/>
        <v>25123.845000000001</v>
      </c>
      <c r="S35" s="36">
        <f t="shared" si="5"/>
        <v>4.651354891473095E-6</v>
      </c>
      <c r="AB35" s="36">
        <v>12</v>
      </c>
      <c r="AD35" s="36" t="s">
        <v>28</v>
      </c>
      <c r="AF35" s="36" t="s">
        <v>30</v>
      </c>
    </row>
    <row r="36" spans="1:32" s="36" customFormat="1" ht="12.95" customHeight="1">
      <c r="A36" s="12" t="s">
        <v>101</v>
      </c>
      <c r="B36" s="11" t="s">
        <v>96</v>
      </c>
      <c r="C36" s="10">
        <v>40347.584000000003</v>
      </c>
      <c r="D36" s="10"/>
      <c r="E36" s="36">
        <f t="shared" si="0"/>
        <v>-3024.0104697883362</v>
      </c>
      <c r="F36" s="36">
        <f t="shared" si="1"/>
        <v>-3024</v>
      </c>
      <c r="G36" s="36">
        <f t="shared" si="2"/>
        <v>-9.067200000572484E-3</v>
      </c>
      <c r="I36" s="36">
        <f>G36</f>
        <v>-9.067200000572484E-3</v>
      </c>
      <c r="Q36" s="37">
        <f t="shared" si="4"/>
        <v>25329.084000000003</v>
      </c>
      <c r="S36" s="36">
        <f t="shared" si="5"/>
        <v>8.2214115850381652E-5</v>
      </c>
    </row>
    <row r="37" spans="1:32" s="36" customFormat="1" ht="12.95" customHeight="1">
      <c r="A37" s="13" t="s">
        <v>31</v>
      </c>
      <c r="B37" s="33"/>
      <c r="C37" s="34">
        <v>40354.517999999996</v>
      </c>
      <c r="D37" s="35"/>
      <c r="E37" s="36">
        <f t="shared" si="0"/>
        <v>-3016.0038622009106</v>
      </c>
      <c r="F37" s="36">
        <f t="shared" si="1"/>
        <v>-3016</v>
      </c>
      <c r="G37" s="36">
        <f t="shared" si="2"/>
        <v>-3.3448000103817321E-3</v>
      </c>
      <c r="I37" s="36">
        <f>G37</f>
        <v>-3.3448000103817321E-3</v>
      </c>
      <c r="Q37" s="37">
        <f t="shared" si="4"/>
        <v>25336.017999999996</v>
      </c>
      <c r="S37" s="36">
        <f t="shared" si="5"/>
        <v>1.1187687109449636E-5</v>
      </c>
      <c r="AB37" s="36">
        <v>8</v>
      </c>
      <c r="AD37" s="36" t="s">
        <v>28</v>
      </c>
      <c r="AF37" s="36" t="s">
        <v>30</v>
      </c>
    </row>
    <row r="38" spans="1:32" s="36" customFormat="1" ht="12.95" customHeight="1">
      <c r="A38" s="13" t="s">
        <v>102</v>
      </c>
      <c r="B38" s="11"/>
      <c r="C38" s="10">
        <v>40394.353000000003</v>
      </c>
      <c r="D38" s="10"/>
      <c r="E38" s="36">
        <f t="shared" si="0"/>
        <v>-2970.0068600022619</v>
      </c>
      <c r="F38" s="36">
        <f t="shared" si="1"/>
        <v>-2970</v>
      </c>
      <c r="G38" s="36">
        <f t="shared" si="2"/>
        <v>-5.9410000030766241E-3</v>
      </c>
      <c r="J38" s="36">
        <f>G38</f>
        <v>-5.9410000030766241E-3</v>
      </c>
      <c r="Q38" s="37">
        <f t="shared" si="4"/>
        <v>25375.853000000003</v>
      </c>
      <c r="S38" s="36">
        <f t="shared" si="5"/>
        <v>3.5295481036556447E-5</v>
      </c>
    </row>
    <row r="39" spans="1:32" s="36" customFormat="1" ht="12.75" customHeight="1">
      <c r="A39" s="13" t="s">
        <v>102</v>
      </c>
      <c r="B39" s="11"/>
      <c r="C39" s="10">
        <v>40419.466699999997</v>
      </c>
      <c r="D39" s="10"/>
      <c r="E39" s="36">
        <f t="shared" si="0"/>
        <v>-2941.0083683713901</v>
      </c>
      <c r="F39" s="36">
        <f t="shared" si="1"/>
        <v>-2941</v>
      </c>
      <c r="G39" s="36">
        <f t="shared" si="2"/>
        <v>-7.2473000036552548E-3</v>
      </c>
      <c r="J39" s="36">
        <f>G39</f>
        <v>-7.2473000036552548E-3</v>
      </c>
      <c r="Q39" s="37">
        <f t="shared" si="4"/>
        <v>25400.966699999997</v>
      </c>
      <c r="S39" s="36">
        <f t="shared" si="5"/>
        <v>5.2523357342981457E-5</v>
      </c>
    </row>
    <row r="40" spans="1:32" s="36" customFormat="1" ht="12.75" customHeight="1">
      <c r="A40" s="13" t="s">
        <v>32</v>
      </c>
      <c r="B40" s="33"/>
      <c r="C40" s="34">
        <v>40735.572</v>
      </c>
      <c r="D40" s="35"/>
      <c r="E40" s="36">
        <f t="shared" si="0"/>
        <v>-2576.0053263454724</v>
      </c>
      <c r="F40" s="36">
        <f t="shared" si="1"/>
        <v>-2576</v>
      </c>
      <c r="G40" s="36">
        <f t="shared" si="2"/>
        <v>-4.6128000030876137E-3</v>
      </c>
      <c r="I40" s="36">
        <f>G40</f>
        <v>-4.6128000030876137E-3</v>
      </c>
      <c r="Q40" s="37">
        <f t="shared" si="4"/>
        <v>25717.072</v>
      </c>
      <c r="S40" s="36">
        <f t="shared" si="5"/>
        <v>2.1277923868485088E-5</v>
      </c>
      <c r="AB40" s="36">
        <v>8</v>
      </c>
      <c r="AD40" s="36" t="s">
        <v>28</v>
      </c>
      <c r="AF40" s="36" t="s">
        <v>30</v>
      </c>
    </row>
    <row r="41" spans="1:32" s="36" customFormat="1" ht="12.75" customHeight="1">
      <c r="A41" s="12" t="s">
        <v>103</v>
      </c>
      <c r="B41" s="11"/>
      <c r="C41" s="10">
        <v>40814.382400000002</v>
      </c>
      <c r="D41" s="10"/>
      <c r="E41" s="36">
        <f t="shared" si="0"/>
        <v>-2485.0038918763894</v>
      </c>
      <c r="F41" s="36">
        <f t="shared" si="1"/>
        <v>-2485</v>
      </c>
      <c r="G41" s="36">
        <f t="shared" si="2"/>
        <v>-3.3705000023473985E-3</v>
      </c>
      <c r="J41" s="36">
        <f>G41</f>
        <v>-3.3705000023473985E-3</v>
      </c>
      <c r="Q41" s="37">
        <f t="shared" si="4"/>
        <v>25795.882400000002</v>
      </c>
      <c r="S41" s="36">
        <f t="shared" si="5"/>
        <v>1.1360270265823814E-5</v>
      </c>
    </row>
    <row r="42" spans="1:32" s="36" customFormat="1" ht="12.75" customHeight="1">
      <c r="A42" s="12" t="s">
        <v>103</v>
      </c>
      <c r="B42" s="11"/>
      <c r="C42" s="10">
        <v>40852.491999999998</v>
      </c>
      <c r="D42" s="10"/>
      <c r="E42" s="36">
        <f t="shared" si="0"/>
        <v>-2440.9991886006474</v>
      </c>
      <c r="F42" s="36">
        <f t="shared" si="1"/>
        <v>-2441</v>
      </c>
      <c r="G42" s="36">
        <f t="shared" si="2"/>
        <v>7.026999955996871E-4</v>
      </c>
      <c r="J42" s="36">
        <f>G42</f>
        <v>7.026999955996871E-4</v>
      </c>
      <c r="Q42" s="37">
        <f t="shared" si="4"/>
        <v>25833.991999999998</v>
      </c>
      <c r="S42" s="36">
        <f t="shared" si="5"/>
        <v>4.9378728381580027E-7</v>
      </c>
    </row>
    <row r="43" spans="1:32" s="36" customFormat="1" ht="12.75" customHeight="1">
      <c r="A43" s="12" t="s">
        <v>104</v>
      </c>
      <c r="B43" s="11"/>
      <c r="C43" s="10">
        <v>41131.352200000001</v>
      </c>
      <c r="D43" s="10"/>
      <c r="E43" s="36">
        <f t="shared" si="0"/>
        <v>-2119.0026219503702</v>
      </c>
      <c r="F43" s="36">
        <f t="shared" si="1"/>
        <v>-2119</v>
      </c>
      <c r="G43" s="36">
        <f t="shared" si="2"/>
        <v>-2.2707000025548041E-3</v>
      </c>
      <c r="J43" s="36">
        <f>G43</f>
        <v>-2.2707000025548041E-3</v>
      </c>
      <c r="Q43" s="37">
        <f t="shared" si="4"/>
        <v>26112.852200000001</v>
      </c>
      <c r="S43" s="36">
        <f t="shared" si="5"/>
        <v>5.1560785016023873E-6</v>
      </c>
    </row>
    <row r="44" spans="1:32" s="36" customFormat="1" ht="12.75" customHeight="1">
      <c r="A44" s="13" t="s">
        <v>33</v>
      </c>
      <c r="B44" s="33"/>
      <c r="C44" s="34">
        <v>41136.542000000001</v>
      </c>
      <c r="D44" s="35"/>
      <c r="E44" s="36">
        <f t="shared" si="0"/>
        <v>-2113.0100214229319</v>
      </c>
      <c r="F44" s="36">
        <f t="shared" si="1"/>
        <v>-2113</v>
      </c>
      <c r="G44" s="36">
        <f t="shared" si="2"/>
        <v>-8.6789000051794574E-3</v>
      </c>
      <c r="I44" s="36">
        <f t="shared" ref="I44:I50" si="6">G44</f>
        <v>-8.6789000051794574E-3</v>
      </c>
      <c r="Q44" s="37">
        <f t="shared" si="4"/>
        <v>26118.042000000001</v>
      </c>
      <c r="S44" s="36">
        <f t="shared" si="5"/>
        <v>7.532330529990398E-5</v>
      </c>
      <c r="AB44" s="36">
        <v>7</v>
      </c>
      <c r="AD44" s="36" t="s">
        <v>28</v>
      </c>
      <c r="AF44" s="36" t="s">
        <v>30</v>
      </c>
    </row>
    <row r="45" spans="1:32" s="36" customFormat="1" ht="12.75" customHeight="1">
      <c r="A45" s="13" t="s">
        <v>33</v>
      </c>
      <c r="B45" s="33"/>
      <c r="C45" s="34">
        <v>41143.472999999998</v>
      </c>
      <c r="D45" s="35"/>
      <c r="E45" s="36">
        <f t="shared" si="0"/>
        <v>-2105.0068778999334</v>
      </c>
      <c r="F45" s="36">
        <f t="shared" si="1"/>
        <v>-2105</v>
      </c>
      <c r="G45" s="36">
        <f t="shared" si="2"/>
        <v>-5.9565000046859495E-3</v>
      </c>
      <c r="I45" s="36">
        <f t="shared" si="6"/>
        <v>-5.9565000046859495E-3</v>
      </c>
      <c r="Q45" s="37">
        <f t="shared" si="4"/>
        <v>26124.972999999998</v>
      </c>
      <c r="S45" s="36">
        <f t="shared" si="5"/>
        <v>3.5479892305823716E-5</v>
      </c>
      <c r="AB45" s="36">
        <v>10</v>
      </c>
      <c r="AD45" s="36" t="s">
        <v>34</v>
      </c>
      <c r="AF45" s="36" t="s">
        <v>30</v>
      </c>
    </row>
    <row r="46" spans="1:32" s="36" customFormat="1" ht="12.75" customHeight="1">
      <c r="A46" s="13" t="s">
        <v>33</v>
      </c>
      <c r="B46" s="33"/>
      <c r="C46" s="34">
        <v>41176.373</v>
      </c>
      <c r="D46" s="35"/>
      <c r="E46" s="36">
        <f t="shared" si="0"/>
        <v>-2067.0176379768664</v>
      </c>
      <c r="F46" s="36">
        <f t="shared" si="1"/>
        <v>-2067</v>
      </c>
      <c r="G46" s="36">
        <f t="shared" si="2"/>
        <v>-1.5275100005965214E-2</v>
      </c>
      <c r="I46" s="36">
        <f t="shared" si="6"/>
        <v>-1.5275100005965214E-2</v>
      </c>
      <c r="Q46" s="37">
        <f t="shared" si="4"/>
        <v>26157.873</v>
      </c>
      <c r="S46" s="36">
        <f t="shared" si="5"/>
        <v>2.3332868019223848E-4</v>
      </c>
      <c r="AB46" s="36">
        <v>7</v>
      </c>
      <c r="AD46" s="36" t="s">
        <v>28</v>
      </c>
      <c r="AF46" s="36" t="s">
        <v>30</v>
      </c>
    </row>
    <row r="47" spans="1:32" s="36" customFormat="1" ht="12.75" customHeight="1">
      <c r="A47" s="13" t="s">
        <v>35</v>
      </c>
      <c r="B47" s="33"/>
      <c r="C47" s="34">
        <v>41202.364000000001</v>
      </c>
      <c r="D47" s="35"/>
      <c r="E47" s="36">
        <f t="shared" si="0"/>
        <v>-2037.0061384376424</v>
      </c>
      <c r="F47" s="36">
        <f t="shared" si="1"/>
        <v>-2037</v>
      </c>
      <c r="G47" s="36">
        <f t="shared" si="2"/>
        <v>-5.3161000032559969E-3</v>
      </c>
      <c r="I47" s="36">
        <f t="shared" si="6"/>
        <v>-5.3161000032559969E-3</v>
      </c>
      <c r="Q47" s="37">
        <f t="shared" si="4"/>
        <v>26183.864000000001</v>
      </c>
      <c r="S47" s="36">
        <f t="shared" si="5"/>
        <v>2.826091924461841E-5</v>
      </c>
      <c r="AB47" s="36">
        <v>10</v>
      </c>
      <c r="AD47" s="36" t="s">
        <v>34</v>
      </c>
      <c r="AF47" s="36" t="s">
        <v>30</v>
      </c>
    </row>
    <row r="48" spans="1:32" s="36" customFormat="1" ht="12.75" customHeight="1">
      <c r="A48" s="13" t="s">
        <v>35</v>
      </c>
      <c r="B48" s="33"/>
      <c r="C48" s="34">
        <v>41215.374000000003</v>
      </c>
      <c r="D48" s="35"/>
      <c r="E48" s="36">
        <f t="shared" si="0"/>
        <v>-2021.9836456899477</v>
      </c>
      <c r="F48" s="36">
        <f t="shared" si="1"/>
        <v>-2022</v>
      </c>
      <c r="G48" s="36">
        <f t="shared" si="2"/>
        <v>1.416340000287164E-2</v>
      </c>
      <c r="I48" s="36">
        <f t="shared" si="6"/>
        <v>1.416340000287164E-2</v>
      </c>
      <c r="Q48" s="37">
        <f t="shared" si="4"/>
        <v>26196.874000000003</v>
      </c>
      <c r="S48" s="36">
        <f t="shared" si="5"/>
        <v>2.0060189964134437E-4</v>
      </c>
      <c r="AB48" s="36">
        <v>14</v>
      </c>
      <c r="AD48" s="36" t="s">
        <v>34</v>
      </c>
      <c r="AF48" s="36" t="s">
        <v>30</v>
      </c>
    </row>
    <row r="49" spans="1:32" s="36" customFormat="1" ht="12.75" customHeight="1">
      <c r="A49" s="13" t="s">
        <v>36</v>
      </c>
      <c r="B49" s="33"/>
      <c r="C49" s="34">
        <v>41460.404000000002</v>
      </c>
      <c r="D49" s="35"/>
      <c r="E49" s="36">
        <f t="shared" si="0"/>
        <v>-1739.0504098738784</v>
      </c>
      <c r="F49" s="36">
        <f t="shared" si="1"/>
        <v>-1739</v>
      </c>
      <c r="G49" s="36">
        <f t="shared" si="2"/>
        <v>-4.3656699999701232E-2</v>
      </c>
      <c r="I49" s="36">
        <f t="shared" si="6"/>
        <v>-4.3656699999701232E-2</v>
      </c>
      <c r="Q49" s="37">
        <f t="shared" si="4"/>
        <v>26441.904000000002</v>
      </c>
      <c r="S49" s="36">
        <f t="shared" si="5"/>
        <v>1.9059074548639135E-3</v>
      </c>
      <c r="AB49" s="36">
        <v>7</v>
      </c>
      <c r="AD49" s="36" t="s">
        <v>28</v>
      </c>
      <c r="AF49" s="36" t="s">
        <v>30</v>
      </c>
    </row>
    <row r="50" spans="1:32" s="36" customFormat="1" ht="12.75" customHeight="1">
      <c r="A50" s="13" t="s">
        <v>36</v>
      </c>
      <c r="B50" s="33"/>
      <c r="C50" s="34">
        <v>41473.428</v>
      </c>
      <c r="D50" s="35"/>
      <c r="E50" s="36">
        <f t="shared" si="0"/>
        <v>-1724.0117514921787</v>
      </c>
      <c r="F50" s="36">
        <f t="shared" si="1"/>
        <v>-1724</v>
      </c>
      <c r="G50" s="36">
        <f t="shared" si="2"/>
        <v>-1.0177200005273335E-2</v>
      </c>
      <c r="I50" s="36">
        <f t="shared" si="6"/>
        <v>-1.0177200005273335E-2</v>
      </c>
      <c r="Q50" s="37">
        <f t="shared" si="4"/>
        <v>26454.928</v>
      </c>
      <c r="S50" s="36">
        <f t="shared" si="5"/>
        <v>1.0357539994733557E-4</v>
      </c>
      <c r="AB50" s="36">
        <v>11</v>
      </c>
      <c r="AD50" s="36" t="s">
        <v>28</v>
      </c>
      <c r="AF50" s="36" t="s">
        <v>30</v>
      </c>
    </row>
    <row r="51" spans="1:32" s="36" customFormat="1" ht="12.75" customHeight="1">
      <c r="A51" s="12" t="s">
        <v>105</v>
      </c>
      <c r="B51" s="11"/>
      <c r="C51" s="10">
        <v>41519.335099999997</v>
      </c>
      <c r="D51" s="10"/>
      <c r="E51" s="36">
        <f t="shared" si="0"/>
        <v>-1671.0033674170411</v>
      </c>
      <c r="F51" s="36">
        <f t="shared" si="1"/>
        <v>-1671</v>
      </c>
      <c r="G51" s="36">
        <f t="shared" si="2"/>
        <v>-2.9163000072003342E-3</v>
      </c>
      <c r="J51" s="36">
        <f>G51</f>
        <v>-2.9163000072003342E-3</v>
      </c>
      <c r="Q51" s="37">
        <f t="shared" si="4"/>
        <v>26500.835099999997</v>
      </c>
      <c r="S51" s="36">
        <f t="shared" si="5"/>
        <v>8.5048057319966698E-6</v>
      </c>
    </row>
    <row r="52" spans="1:32" s="36" customFormat="1" ht="12.75" customHeight="1">
      <c r="A52" s="12" t="s">
        <v>106</v>
      </c>
      <c r="B52" s="11"/>
      <c r="C52" s="10">
        <v>42184.45</v>
      </c>
      <c r="D52" s="10" t="s">
        <v>37</v>
      </c>
      <c r="E52" s="36">
        <f t="shared" si="0"/>
        <v>-903.00307828312941</v>
      </c>
      <c r="F52" s="36">
        <f t="shared" si="1"/>
        <v>-903</v>
      </c>
      <c r="G52" s="36">
        <f t="shared" si="2"/>
        <v>-2.6659000068320893E-3</v>
      </c>
      <c r="H52" s="36">
        <f>G52</f>
        <v>-2.6659000068320893E-3</v>
      </c>
      <c r="Q52" s="37">
        <f t="shared" si="4"/>
        <v>27165.949999999997</v>
      </c>
      <c r="S52" s="36">
        <f t="shared" si="5"/>
        <v>7.107022846427334E-6</v>
      </c>
    </row>
    <row r="53" spans="1:32" s="36" customFormat="1" ht="12.75" customHeight="1">
      <c r="A53" s="13" t="s">
        <v>38</v>
      </c>
      <c r="B53" s="33"/>
      <c r="C53" s="34">
        <v>42546.453999999998</v>
      </c>
      <c r="D53" s="35"/>
      <c r="E53" s="36">
        <f t="shared" si="0"/>
        <v>-485.00135156247859</v>
      </c>
      <c r="F53" s="36">
        <f t="shared" si="1"/>
        <v>-485</v>
      </c>
      <c r="G53" s="36">
        <f t="shared" ref="G53:G84" si="7">+C53-(C$7+F53*C$8)</f>
        <v>-1.1705000069923699E-3</v>
      </c>
      <c r="H53" s="36">
        <f>G53</f>
        <v>-1.1705000069923699E-3</v>
      </c>
      <c r="Q53" s="37">
        <f t="shared" si="4"/>
        <v>27527.953999999998</v>
      </c>
      <c r="S53" s="36">
        <f t="shared" si="5"/>
        <v>1.370070266369138E-6</v>
      </c>
      <c r="AA53" s="36" t="s">
        <v>37</v>
      </c>
      <c r="AF53" s="36" t="s">
        <v>39</v>
      </c>
    </row>
    <row r="54" spans="1:32" s="36" customFormat="1" ht="12.75" customHeight="1">
      <c r="A54" s="13" t="s">
        <v>99</v>
      </c>
      <c r="B54" s="33"/>
      <c r="C54" s="35">
        <v>42966.482000000004</v>
      </c>
      <c r="D54" s="35" t="s">
        <v>16</v>
      </c>
      <c r="E54" s="36">
        <f t="shared" si="0"/>
        <v>0</v>
      </c>
      <c r="F54" s="36">
        <f t="shared" si="1"/>
        <v>0</v>
      </c>
      <c r="G54" s="36">
        <f t="shared" si="7"/>
        <v>0</v>
      </c>
      <c r="H54" s="36">
        <f>+G54</f>
        <v>0</v>
      </c>
      <c r="Q54" s="37">
        <f t="shared" si="4"/>
        <v>27947.982000000004</v>
      </c>
      <c r="S54" s="36">
        <f t="shared" si="5"/>
        <v>0</v>
      </c>
    </row>
    <row r="55" spans="1:32" s="36" customFormat="1" ht="12.75" customHeight="1">
      <c r="A55" s="13" t="s">
        <v>42</v>
      </c>
      <c r="B55" s="33"/>
      <c r="C55" s="34">
        <v>42998.523999999998</v>
      </c>
      <c r="D55" s="35"/>
      <c r="E55" s="36">
        <f t="shared" si="0"/>
        <v>36.998517495885558</v>
      </c>
      <c r="F55" s="36">
        <f t="shared" si="1"/>
        <v>37</v>
      </c>
      <c r="G55" s="36">
        <f t="shared" si="7"/>
        <v>-1.283900004636962E-3</v>
      </c>
      <c r="I55" s="36">
        <f t="shared" ref="I55:I64" si="8">G55</f>
        <v>-1.283900004636962E-3</v>
      </c>
      <c r="Q55" s="37">
        <f t="shared" si="4"/>
        <v>27980.023999999998</v>
      </c>
      <c r="S55" s="36">
        <f t="shared" si="5"/>
        <v>1.6483992219067909E-6</v>
      </c>
      <c r="AA55" s="36" t="s">
        <v>41</v>
      </c>
      <c r="AF55" s="36" t="s">
        <v>39</v>
      </c>
    </row>
    <row r="56" spans="1:32" s="36" customFormat="1" ht="12.75" customHeight="1">
      <c r="A56" s="13" t="s">
        <v>42</v>
      </c>
      <c r="B56" s="33"/>
      <c r="C56" s="34">
        <v>43005.451000000001</v>
      </c>
      <c r="D56" s="35"/>
      <c r="E56" s="36">
        <f t="shared" si="0"/>
        <v>44.99704226631718</v>
      </c>
      <c r="F56" s="36">
        <f t="shared" si="1"/>
        <v>45</v>
      </c>
      <c r="G56" s="36">
        <f t="shared" si="7"/>
        <v>-2.5615000049583614E-3</v>
      </c>
      <c r="I56" s="36">
        <f t="shared" si="8"/>
        <v>-2.5615000049583614E-3</v>
      </c>
      <c r="Q56" s="37">
        <f t="shared" si="4"/>
        <v>27986.951000000001</v>
      </c>
      <c r="S56" s="36">
        <f t="shared" si="5"/>
        <v>6.5612822754016854E-6</v>
      </c>
      <c r="AA56" s="36" t="s">
        <v>41</v>
      </c>
      <c r="AF56" s="36" t="s">
        <v>39</v>
      </c>
    </row>
    <row r="57" spans="1:32" s="36" customFormat="1" ht="12.75" customHeight="1">
      <c r="A57" s="13" t="s">
        <v>42</v>
      </c>
      <c r="B57" s="33"/>
      <c r="C57" s="34">
        <v>43044.425999999999</v>
      </c>
      <c r="D57" s="35"/>
      <c r="E57" s="36">
        <f t="shared" si="0"/>
        <v>90.001012661497128</v>
      </c>
      <c r="F57" s="36">
        <f t="shared" si="1"/>
        <v>90</v>
      </c>
      <c r="G57" s="36">
        <f t="shared" si="7"/>
        <v>8.7699999858159572E-4</v>
      </c>
      <c r="I57" s="36">
        <f t="shared" si="8"/>
        <v>8.7699999858159572E-4</v>
      </c>
      <c r="Q57" s="37">
        <f t="shared" si="4"/>
        <v>28025.925999999999</v>
      </c>
      <c r="S57" s="36">
        <f t="shared" si="5"/>
        <v>7.6912899751211889E-7</v>
      </c>
      <c r="AA57" s="36" t="s">
        <v>41</v>
      </c>
      <c r="AF57" s="36" t="s">
        <v>39</v>
      </c>
    </row>
    <row r="58" spans="1:32" s="36" customFormat="1" ht="12.75" customHeight="1">
      <c r="A58" s="13" t="s">
        <v>43</v>
      </c>
      <c r="B58" s="33"/>
      <c r="C58" s="34">
        <v>43794.402000000002</v>
      </c>
      <c r="D58" s="35"/>
      <c r="E58" s="36">
        <f t="shared" si="0"/>
        <v>955.98940781471947</v>
      </c>
      <c r="F58" s="36">
        <f t="shared" si="1"/>
        <v>956</v>
      </c>
      <c r="G58" s="36">
        <f t="shared" si="7"/>
        <v>-9.173200000077486E-3</v>
      </c>
      <c r="I58" s="36">
        <f t="shared" si="8"/>
        <v>-9.173200000077486E-3</v>
      </c>
      <c r="Q58" s="37">
        <f t="shared" si="4"/>
        <v>28775.902000000002</v>
      </c>
      <c r="S58" s="36">
        <f t="shared" si="5"/>
        <v>8.414759824142159E-5</v>
      </c>
      <c r="AA58" s="36" t="s">
        <v>41</v>
      </c>
      <c r="AF58" s="36" t="s">
        <v>39</v>
      </c>
    </row>
    <row r="59" spans="1:32" s="36" customFormat="1" ht="12.75" customHeight="1">
      <c r="A59" s="13" t="s">
        <v>43</v>
      </c>
      <c r="B59" s="33"/>
      <c r="C59" s="34">
        <v>43794.41</v>
      </c>
      <c r="D59" s="35"/>
      <c r="E59" s="36">
        <f t="shared" si="0"/>
        <v>955.99864531986975</v>
      </c>
      <c r="F59" s="36">
        <f t="shared" si="1"/>
        <v>956</v>
      </c>
      <c r="G59" s="36">
        <f t="shared" si="7"/>
        <v>-1.1731999984476715E-3</v>
      </c>
      <c r="I59" s="36">
        <f t="shared" si="8"/>
        <v>-1.1731999984476715E-3</v>
      </c>
      <c r="Q59" s="37">
        <f t="shared" si="4"/>
        <v>28775.910000000003</v>
      </c>
      <c r="S59" s="36">
        <f t="shared" si="5"/>
        <v>1.3763982363576165E-6</v>
      </c>
      <c r="AA59" s="36" t="s">
        <v>41</v>
      </c>
      <c r="AF59" s="36" t="s">
        <v>39</v>
      </c>
    </row>
    <row r="60" spans="1:32" s="36" customFormat="1" ht="12.75" customHeight="1">
      <c r="A60" s="13" t="s">
        <v>45</v>
      </c>
      <c r="B60" s="33"/>
      <c r="C60" s="34">
        <v>44770.43</v>
      </c>
      <c r="D60" s="35"/>
      <c r="E60" s="36">
        <f t="shared" si="0"/>
        <v>2082.9973671955599</v>
      </c>
      <c r="F60" s="36">
        <f t="shared" si="1"/>
        <v>2083</v>
      </c>
      <c r="G60" s="36">
        <f t="shared" si="7"/>
        <v>-2.2801000013714656E-3</v>
      </c>
      <c r="I60" s="36">
        <f t="shared" si="8"/>
        <v>-2.2801000013714656E-3</v>
      </c>
      <c r="Q60" s="37">
        <f t="shared" si="4"/>
        <v>29751.93</v>
      </c>
      <c r="S60" s="36">
        <f t="shared" si="5"/>
        <v>5.1988560162541573E-6</v>
      </c>
      <c r="AA60" s="36" t="s">
        <v>41</v>
      </c>
      <c r="AB60" s="36">
        <v>6</v>
      </c>
      <c r="AD60" s="36" t="s">
        <v>44</v>
      </c>
      <c r="AF60" s="36" t="s">
        <v>30</v>
      </c>
    </row>
    <row r="61" spans="1:32" s="36" customFormat="1" ht="12.75" customHeight="1">
      <c r="A61" s="13" t="s">
        <v>46</v>
      </c>
      <c r="B61" s="33"/>
      <c r="C61" s="34">
        <v>44809.400999999998</v>
      </c>
      <c r="D61" s="35"/>
      <c r="E61" s="36">
        <f t="shared" si="0"/>
        <v>2127.9967188381647</v>
      </c>
      <c r="F61" s="36">
        <f t="shared" si="1"/>
        <v>2128</v>
      </c>
      <c r="G61" s="36">
        <f t="shared" si="7"/>
        <v>-2.8416000059223734E-3</v>
      </c>
      <c r="I61" s="36">
        <f t="shared" si="8"/>
        <v>-2.8416000059223734E-3</v>
      </c>
      <c r="Q61" s="37">
        <f t="shared" si="4"/>
        <v>29790.900999999998</v>
      </c>
      <c r="S61" s="36">
        <f t="shared" si="5"/>
        <v>8.074690593658032E-6</v>
      </c>
      <c r="AA61" s="36" t="s">
        <v>41</v>
      </c>
      <c r="AF61" s="36" t="s">
        <v>39</v>
      </c>
    </row>
    <row r="62" spans="1:32" s="36" customFormat="1" ht="12.75" customHeight="1">
      <c r="A62" s="13" t="s">
        <v>46</v>
      </c>
      <c r="B62" s="33"/>
      <c r="C62" s="34">
        <v>45164.474000000002</v>
      </c>
      <c r="D62" s="35"/>
      <c r="E62" s="36">
        <f t="shared" si="0"/>
        <v>2537.9953020358171</v>
      </c>
      <c r="F62" s="36">
        <f t="shared" si="1"/>
        <v>2538</v>
      </c>
      <c r="G62" s="36">
        <f t="shared" si="7"/>
        <v>-4.0685999993002042E-3</v>
      </c>
      <c r="I62" s="36">
        <f t="shared" si="8"/>
        <v>-4.0685999993002042E-3</v>
      </c>
      <c r="Q62" s="37">
        <f t="shared" si="4"/>
        <v>30145.974000000002</v>
      </c>
      <c r="S62" s="36">
        <f t="shared" si="5"/>
        <v>1.6553505954305622E-5</v>
      </c>
      <c r="AA62" s="36" t="s">
        <v>41</v>
      </c>
      <c r="AF62" s="36" t="s">
        <v>39</v>
      </c>
    </row>
    <row r="63" spans="1:32" s="36" customFormat="1" ht="12.75" customHeight="1">
      <c r="A63" s="13" t="s">
        <v>47</v>
      </c>
      <c r="B63" s="33"/>
      <c r="C63" s="34">
        <v>45223.343000000001</v>
      </c>
      <c r="D63" s="35"/>
      <c r="E63" s="36">
        <f t="shared" si="0"/>
        <v>2605.9706383589446</v>
      </c>
      <c r="F63" s="36">
        <f t="shared" si="1"/>
        <v>2606</v>
      </c>
      <c r="G63" s="36">
        <f t="shared" si="7"/>
        <v>-2.5428200002352241E-2</v>
      </c>
      <c r="I63" s="36">
        <f t="shared" si="8"/>
        <v>-2.5428200002352241E-2</v>
      </c>
      <c r="Q63" s="37">
        <f t="shared" si="4"/>
        <v>30204.843000000001</v>
      </c>
      <c r="S63" s="36">
        <f t="shared" si="5"/>
        <v>6.4659335535962648E-4</v>
      </c>
      <c r="AA63" s="36" t="s">
        <v>41</v>
      </c>
      <c r="AB63" s="36">
        <v>8</v>
      </c>
      <c r="AD63" s="36" t="s">
        <v>44</v>
      </c>
      <c r="AF63" s="36" t="s">
        <v>30</v>
      </c>
    </row>
    <row r="64" spans="1:32" s="36" customFormat="1" ht="12.75" customHeight="1">
      <c r="A64" s="13" t="s">
        <v>48</v>
      </c>
      <c r="B64" s="33"/>
      <c r="C64" s="34">
        <v>45275.328999999998</v>
      </c>
      <c r="D64" s="35"/>
      <c r="E64" s="36">
        <f t="shared" si="0"/>
        <v>2665.9982561899587</v>
      </c>
      <c r="F64" s="36">
        <f t="shared" si="1"/>
        <v>2666</v>
      </c>
      <c r="G64" s="36">
        <f t="shared" si="7"/>
        <v>-1.510200003394857E-3</v>
      </c>
      <c r="I64" s="36">
        <f t="shared" si="8"/>
        <v>-1.510200003394857E-3</v>
      </c>
      <c r="Q64" s="37">
        <f t="shared" si="4"/>
        <v>30256.828999999998</v>
      </c>
      <c r="S64" s="36">
        <f t="shared" si="5"/>
        <v>2.2807040502538262E-6</v>
      </c>
      <c r="AA64" s="36" t="s">
        <v>41</v>
      </c>
      <c r="AB64" s="36">
        <v>8</v>
      </c>
      <c r="AD64" s="36" t="s">
        <v>44</v>
      </c>
      <c r="AF64" s="36" t="s">
        <v>30</v>
      </c>
    </row>
    <row r="65" spans="1:32" s="36" customFormat="1" ht="12.75" customHeight="1">
      <c r="A65" s="13" t="s">
        <v>49</v>
      </c>
      <c r="B65" s="33"/>
      <c r="C65" s="34">
        <v>45478.844700000001</v>
      </c>
      <c r="D65" s="35"/>
      <c r="E65" s="36">
        <f t="shared" si="0"/>
        <v>2900.9954220079144</v>
      </c>
      <c r="F65" s="36">
        <f t="shared" si="1"/>
        <v>2901</v>
      </c>
      <c r="G65" s="36">
        <f t="shared" si="7"/>
        <v>-3.964700001233723E-3</v>
      </c>
      <c r="J65" s="36">
        <f>G65</f>
        <v>-3.964700001233723E-3</v>
      </c>
      <c r="Q65" s="37">
        <f t="shared" si="4"/>
        <v>30460.344700000001</v>
      </c>
      <c r="S65" s="36">
        <f t="shared" si="5"/>
        <v>1.5718846099782682E-5</v>
      </c>
      <c r="AA65" s="36" t="s">
        <v>40</v>
      </c>
      <c r="AF65" s="36" t="s">
        <v>39</v>
      </c>
    </row>
    <row r="66" spans="1:32" s="36" customFormat="1" ht="12.75" customHeight="1">
      <c r="A66" s="13" t="s">
        <v>50</v>
      </c>
      <c r="B66" s="33"/>
      <c r="C66" s="34">
        <v>45488.379200000003</v>
      </c>
      <c r="D66" s="35"/>
      <c r="E66" s="36">
        <f t="shared" si="0"/>
        <v>2912.0047961126725</v>
      </c>
      <c r="F66" s="36">
        <f t="shared" si="1"/>
        <v>2912</v>
      </c>
      <c r="G66" s="36">
        <f t="shared" si="7"/>
        <v>4.153599998971913E-3</v>
      </c>
      <c r="J66" s="36">
        <f>G66</f>
        <v>4.153599998971913E-3</v>
      </c>
      <c r="Q66" s="37">
        <f t="shared" si="4"/>
        <v>30469.879200000003</v>
      </c>
      <c r="S66" s="36">
        <f t="shared" si="5"/>
        <v>1.7252392951459474E-5</v>
      </c>
    </row>
    <row r="67" spans="1:32" s="36" customFormat="1" ht="12.75" customHeight="1">
      <c r="A67" s="13" t="s">
        <v>50</v>
      </c>
      <c r="B67" s="33"/>
      <c r="C67" s="34">
        <v>45495.3079</v>
      </c>
      <c r="D67" s="35"/>
      <c r="E67" s="36">
        <f t="shared" si="0"/>
        <v>2920.0052838529405</v>
      </c>
      <c r="F67" s="36">
        <f t="shared" si="1"/>
        <v>2920</v>
      </c>
      <c r="G67" s="36">
        <f t="shared" si="7"/>
        <v>4.5759999993606471E-3</v>
      </c>
      <c r="J67" s="36">
        <f>G67</f>
        <v>4.5759999993606471E-3</v>
      </c>
      <c r="Q67" s="37">
        <f t="shared" si="4"/>
        <v>30476.8079</v>
      </c>
      <c r="S67" s="36">
        <f t="shared" si="5"/>
        <v>2.0939775994148642E-5</v>
      </c>
      <c r="AA67" s="36" t="s">
        <v>40</v>
      </c>
      <c r="AF67" s="36" t="s">
        <v>39</v>
      </c>
    </row>
    <row r="68" spans="1:32" s="36" customFormat="1" ht="12.75" customHeight="1">
      <c r="A68" s="13" t="s">
        <v>50</v>
      </c>
      <c r="B68" s="33"/>
      <c r="C68" s="34">
        <v>45495.309699999998</v>
      </c>
      <c r="D68" s="35"/>
      <c r="E68" s="36">
        <f t="shared" si="0"/>
        <v>2920.0073622915966</v>
      </c>
      <c r="F68" s="36">
        <f t="shared" si="1"/>
        <v>2920</v>
      </c>
      <c r="G68" s="36">
        <f t="shared" si="7"/>
        <v>6.375999997544568E-3</v>
      </c>
      <c r="J68" s="36">
        <f>G68</f>
        <v>6.375999997544568E-3</v>
      </c>
      <c r="Q68" s="37">
        <f t="shared" si="4"/>
        <v>30476.809699999998</v>
      </c>
      <c r="S68" s="36">
        <f t="shared" si="5"/>
        <v>4.065337596868833E-5</v>
      </c>
    </row>
    <row r="69" spans="1:32" s="36" customFormat="1" ht="12.75" customHeight="1">
      <c r="A69" s="13" t="s">
        <v>50</v>
      </c>
      <c r="B69" s="33"/>
      <c r="C69" s="34">
        <v>45497.478600000002</v>
      </c>
      <c r="D69" s="35"/>
      <c r="E69" s="36">
        <f t="shared" si="0"/>
        <v>2922.5117654061651</v>
      </c>
      <c r="F69" s="36">
        <f t="shared" si="1"/>
        <v>2922.5</v>
      </c>
      <c r="G69" s="36">
        <f t="shared" si="7"/>
        <v>1.0189249995164573E-2</v>
      </c>
      <c r="J69" s="36">
        <f>G69</f>
        <v>1.0189249995164573E-2</v>
      </c>
      <c r="Q69" s="37">
        <f t="shared" si="4"/>
        <v>30478.978600000002</v>
      </c>
      <c r="S69" s="36">
        <f t="shared" si="5"/>
        <v>1.0382081546396125E-4</v>
      </c>
    </row>
    <row r="70" spans="1:32" s="36" customFormat="1" ht="12.75" customHeight="1">
      <c r="A70" s="13" t="s">
        <v>51</v>
      </c>
      <c r="B70" s="33"/>
      <c r="C70" s="34">
        <v>45546.396000000001</v>
      </c>
      <c r="D70" s="35"/>
      <c r="E70" s="36">
        <f t="shared" si="0"/>
        <v>2978.9961071998582</v>
      </c>
      <c r="F70" s="36">
        <f t="shared" si="1"/>
        <v>2979</v>
      </c>
      <c r="G70" s="36">
        <f t="shared" si="7"/>
        <v>-3.3713000011630356E-3</v>
      </c>
      <c r="I70" s="36">
        <f>G70</f>
        <v>-3.3713000011630356E-3</v>
      </c>
      <c r="Q70" s="37">
        <f t="shared" si="4"/>
        <v>30527.896000000001</v>
      </c>
      <c r="S70" s="36">
        <f t="shared" si="5"/>
        <v>1.1365663697841884E-5</v>
      </c>
      <c r="AA70" s="36" t="s">
        <v>41</v>
      </c>
      <c r="AF70" s="36" t="s">
        <v>39</v>
      </c>
    </row>
    <row r="71" spans="1:32" s="36" customFormat="1" ht="12.75" customHeight="1">
      <c r="A71" s="13" t="s">
        <v>50</v>
      </c>
      <c r="B71" s="33"/>
      <c r="C71" s="34">
        <v>45585.371700000003</v>
      </c>
      <c r="D71" s="35"/>
      <c r="E71" s="36">
        <f t="shared" si="0"/>
        <v>3024.0008858767433</v>
      </c>
      <c r="F71" s="36">
        <f t="shared" si="1"/>
        <v>3024</v>
      </c>
      <c r="G71" s="36">
        <f t="shared" si="7"/>
        <v>7.6719999924534932E-4</v>
      </c>
      <c r="J71" s="36">
        <f>G71</f>
        <v>7.6719999924534932E-4</v>
      </c>
      <c r="Q71" s="37">
        <f t="shared" si="4"/>
        <v>30566.871700000003</v>
      </c>
      <c r="S71" s="36">
        <f t="shared" si="5"/>
        <v>5.8859583884206394E-7</v>
      </c>
    </row>
    <row r="72" spans="1:32" s="36" customFormat="1" ht="12.75" customHeight="1">
      <c r="A72" s="13" t="s">
        <v>52</v>
      </c>
      <c r="B72" s="33"/>
      <c r="C72" s="34">
        <v>45888.477899999998</v>
      </c>
      <c r="D72" s="35"/>
      <c r="E72" s="36">
        <f t="shared" si="0"/>
        <v>3373.9940212557235</v>
      </c>
      <c r="F72" s="36">
        <f t="shared" si="1"/>
        <v>3374</v>
      </c>
      <c r="G72" s="36">
        <f t="shared" si="7"/>
        <v>-5.1778000051854178E-3</v>
      </c>
      <c r="J72" s="36">
        <f>G72</f>
        <v>-5.1778000051854178E-3</v>
      </c>
      <c r="Q72" s="37">
        <f t="shared" si="4"/>
        <v>30869.977899999998</v>
      </c>
      <c r="S72" s="36">
        <f t="shared" si="5"/>
        <v>2.6809612893698114E-5</v>
      </c>
      <c r="AA72" s="36" t="s">
        <v>40</v>
      </c>
      <c r="AF72" s="36" t="s">
        <v>39</v>
      </c>
    </row>
    <row r="73" spans="1:32" s="36" customFormat="1" ht="12.75" customHeight="1">
      <c r="A73" s="13" t="s">
        <v>53</v>
      </c>
      <c r="B73" s="33"/>
      <c r="C73" s="34">
        <v>45940.434999999998</v>
      </c>
      <c r="D73" s="35"/>
      <c r="E73" s="36">
        <f t="shared" si="0"/>
        <v>3433.9882685993921</v>
      </c>
      <c r="F73" s="36">
        <f t="shared" si="1"/>
        <v>3434</v>
      </c>
      <c r="G73" s="36">
        <f t="shared" si="7"/>
        <v>-1.0159800003748387E-2</v>
      </c>
      <c r="I73" s="36">
        <f t="shared" ref="I73:I112" si="9">G73</f>
        <v>-1.0159800003748387E-2</v>
      </c>
      <c r="Q73" s="37">
        <f t="shared" si="4"/>
        <v>30921.934999999998</v>
      </c>
      <c r="S73" s="36">
        <f t="shared" si="5"/>
        <v>1.0322153611616572E-4</v>
      </c>
      <c r="AA73" s="36" t="s">
        <v>41</v>
      </c>
      <c r="AF73" s="36" t="s">
        <v>39</v>
      </c>
    </row>
    <row r="74" spans="1:32" s="36" customFormat="1" ht="12.75" customHeight="1">
      <c r="A74" s="13" t="s">
        <v>53</v>
      </c>
      <c r="B74" s="33"/>
      <c r="C74" s="34">
        <v>45940.440999999999</v>
      </c>
      <c r="D74" s="35"/>
      <c r="E74" s="36">
        <f t="shared" si="0"/>
        <v>3433.995196728255</v>
      </c>
      <c r="F74" s="36">
        <f t="shared" si="1"/>
        <v>3434</v>
      </c>
      <c r="G74" s="36">
        <f t="shared" si="7"/>
        <v>-4.1598000025260262E-3</v>
      </c>
      <c r="I74" s="36">
        <f t="shared" si="9"/>
        <v>-4.1598000025260262E-3</v>
      </c>
      <c r="Q74" s="37">
        <f t="shared" si="4"/>
        <v>30921.940999999999</v>
      </c>
      <c r="S74" s="36">
        <f t="shared" si="5"/>
        <v>1.7303936061015528E-5</v>
      </c>
      <c r="AA74" s="36" t="s">
        <v>41</v>
      </c>
      <c r="AF74" s="36" t="s">
        <v>39</v>
      </c>
    </row>
    <row r="75" spans="1:32" s="36" customFormat="1" ht="12.75" customHeight="1">
      <c r="A75" s="13" t="s">
        <v>54</v>
      </c>
      <c r="B75" s="33"/>
      <c r="C75" s="34">
        <v>46205.440000000002</v>
      </c>
      <c r="D75" s="35"/>
      <c r="E75" s="36">
        <f t="shared" si="0"/>
        <v>3739.9864000830435</v>
      </c>
      <c r="F75" s="36">
        <f t="shared" si="1"/>
        <v>3740</v>
      </c>
      <c r="G75" s="36">
        <f t="shared" si="7"/>
        <v>-1.177800000004936E-2</v>
      </c>
      <c r="I75" s="36">
        <f t="shared" si="9"/>
        <v>-1.177800000004936E-2</v>
      </c>
      <c r="Q75" s="37">
        <f t="shared" si="4"/>
        <v>31186.940000000002</v>
      </c>
      <c r="S75" s="36">
        <f t="shared" si="5"/>
        <v>1.3872128400116272E-4</v>
      </c>
      <c r="AA75" s="36" t="s">
        <v>41</v>
      </c>
      <c r="AF75" s="36" t="s">
        <v>39</v>
      </c>
    </row>
    <row r="76" spans="1:32" s="36" customFormat="1" ht="12.75" customHeight="1">
      <c r="A76" s="13" t="s">
        <v>53</v>
      </c>
      <c r="B76" s="33"/>
      <c r="C76" s="34">
        <v>46270.417999999998</v>
      </c>
      <c r="D76" s="35"/>
      <c r="E76" s="36">
        <f t="shared" si="0"/>
        <v>3815.0157262751645</v>
      </c>
      <c r="F76" s="36">
        <f t="shared" si="1"/>
        <v>3815</v>
      </c>
      <c r="G76" s="36">
        <f t="shared" si="7"/>
        <v>1.3619499994092621E-2</v>
      </c>
      <c r="I76" s="36">
        <f t="shared" si="9"/>
        <v>1.3619499994092621E-2</v>
      </c>
      <c r="Q76" s="37">
        <f t="shared" si="4"/>
        <v>31251.917999999998</v>
      </c>
      <c r="S76" s="36">
        <f t="shared" si="5"/>
        <v>1.8549078008908891E-4</v>
      </c>
      <c r="AA76" s="36" t="s">
        <v>41</v>
      </c>
      <c r="AF76" s="36" t="s">
        <v>39</v>
      </c>
    </row>
    <row r="77" spans="1:32" s="36" customFormat="1" ht="12.75" customHeight="1">
      <c r="A77" s="13" t="s">
        <v>53</v>
      </c>
      <c r="B77" s="33"/>
      <c r="C77" s="34">
        <v>46282.527000000002</v>
      </c>
      <c r="D77" s="35"/>
      <c r="E77" s="36">
        <f t="shared" si="0"/>
        <v>3828.9978450055155</v>
      </c>
      <c r="F77" s="36">
        <f t="shared" si="1"/>
        <v>3829</v>
      </c>
      <c r="G77" s="36">
        <f t="shared" si="7"/>
        <v>-1.866300000983756E-3</v>
      </c>
      <c r="I77" s="36">
        <f t="shared" si="9"/>
        <v>-1.866300000983756E-3</v>
      </c>
      <c r="Q77" s="37">
        <f t="shared" si="4"/>
        <v>31264.027000000002</v>
      </c>
      <c r="S77" s="36">
        <f t="shared" si="5"/>
        <v>3.4830756936719677E-6</v>
      </c>
      <c r="AA77" s="36" t="s">
        <v>41</v>
      </c>
      <c r="AF77" s="36" t="s">
        <v>39</v>
      </c>
    </row>
    <row r="78" spans="1:32" s="36" customFormat="1" ht="12.75" customHeight="1">
      <c r="A78" s="13" t="s">
        <v>53</v>
      </c>
      <c r="B78" s="33"/>
      <c r="C78" s="34">
        <v>46283.387999999999</v>
      </c>
      <c r="D78" s="35"/>
      <c r="E78" s="36">
        <f t="shared" si="0"/>
        <v>3829.9920314971159</v>
      </c>
      <c r="F78" s="36">
        <f t="shared" si="1"/>
        <v>3830</v>
      </c>
      <c r="G78" s="36">
        <f t="shared" si="7"/>
        <v>-6.9010000079288147E-3</v>
      </c>
      <c r="I78" s="36">
        <f t="shared" si="9"/>
        <v>-6.9010000079288147E-3</v>
      </c>
      <c r="Q78" s="37">
        <f t="shared" si="4"/>
        <v>31264.887999999999</v>
      </c>
      <c r="S78" s="36">
        <f t="shared" si="5"/>
        <v>4.7623801109433498E-5</v>
      </c>
      <c r="AA78" s="36" t="s">
        <v>41</v>
      </c>
      <c r="AF78" s="36" t="s">
        <v>39</v>
      </c>
    </row>
    <row r="79" spans="1:32" s="36" customFormat="1" ht="12.75" customHeight="1">
      <c r="A79" s="13" t="s">
        <v>53</v>
      </c>
      <c r="B79" s="33"/>
      <c r="C79" s="34">
        <v>46283.394999999997</v>
      </c>
      <c r="D79" s="35"/>
      <c r="E79" s="36">
        <f t="shared" si="0"/>
        <v>3830.000114314118</v>
      </c>
      <c r="F79" s="36">
        <f t="shared" si="1"/>
        <v>3830</v>
      </c>
      <c r="G79" s="36">
        <f t="shared" si="7"/>
        <v>9.8999989859294146E-5</v>
      </c>
      <c r="I79" s="36">
        <f t="shared" si="9"/>
        <v>9.8999989859294146E-5</v>
      </c>
      <c r="Q79" s="37">
        <f t="shared" si="4"/>
        <v>31264.894999999997</v>
      </c>
      <c r="S79" s="36">
        <f t="shared" si="5"/>
        <v>9.8009979921403438E-9</v>
      </c>
      <c r="AA79" s="36" t="s">
        <v>41</v>
      </c>
      <c r="AF79" s="36" t="s">
        <v>39</v>
      </c>
    </row>
    <row r="80" spans="1:32" s="36" customFormat="1" ht="12.75" customHeight="1">
      <c r="A80" s="13" t="s">
        <v>53</v>
      </c>
      <c r="B80" s="33"/>
      <c r="C80" s="34">
        <v>46283.398000000001</v>
      </c>
      <c r="D80" s="35"/>
      <c r="E80" s="36">
        <f t="shared" si="0"/>
        <v>3830.0035783785538</v>
      </c>
      <c r="F80" s="36">
        <f t="shared" si="1"/>
        <v>3830</v>
      </c>
      <c r="G80" s="36">
        <f t="shared" si="7"/>
        <v>3.0989999941084534E-3</v>
      </c>
      <c r="I80" s="36">
        <f t="shared" si="9"/>
        <v>3.0989999941084534E-3</v>
      </c>
      <c r="Q80" s="37">
        <f t="shared" si="4"/>
        <v>31264.898000000001</v>
      </c>
      <c r="S80" s="36">
        <f t="shared" si="5"/>
        <v>9.6038009634841933E-6</v>
      </c>
      <c r="AA80" s="36" t="s">
        <v>41</v>
      </c>
      <c r="AF80" s="36" t="s">
        <v>39</v>
      </c>
    </row>
    <row r="81" spans="1:32" s="36" customFormat="1" ht="12.75" customHeight="1">
      <c r="A81" s="13" t="s">
        <v>53</v>
      </c>
      <c r="B81" s="33"/>
      <c r="C81" s="34">
        <v>46289.457999999999</v>
      </c>
      <c r="D81" s="35"/>
      <c r="E81" s="36">
        <f t="shared" si="0"/>
        <v>3837.000988528514</v>
      </c>
      <c r="F81" s="36">
        <f t="shared" si="1"/>
        <v>3837</v>
      </c>
      <c r="G81" s="36">
        <f t="shared" si="7"/>
        <v>8.5609999223379418E-4</v>
      </c>
      <c r="I81" s="36">
        <f t="shared" si="9"/>
        <v>8.5609999223379418E-4</v>
      </c>
      <c r="Q81" s="37">
        <f t="shared" si="4"/>
        <v>31270.957999999999</v>
      </c>
      <c r="S81" s="36">
        <f t="shared" si="5"/>
        <v>7.3290719670270241E-7</v>
      </c>
      <c r="AA81" s="36" t="s">
        <v>41</v>
      </c>
      <c r="AF81" s="36" t="s">
        <v>39</v>
      </c>
    </row>
    <row r="82" spans="1:32" s="36" customFormat="1" ht="12.75" customHeight="1">
      <c r="A82" s="13" t="s">
        <v>53</v>
      </c>
      <c r="B82" s="33"/>
      <c r="C82" s="34">
        <v>46289.47</v>
      </c>
      <c r="D82" s="35"/>
      <c r="E82" s="36">
        <f t="shared" si="0"/>
        <v>3837.0148447862393</v>
      </c>
      <c r="F82" s="36">
        <f t="shared" si="1"/>
        <v>3837</v>
      </c>
      <c r="G82" s="36">
        <f t="shared" si="7"/>
        <v>1.2856099994678516E-2</v>
      </c>
      <c r="I82" s="36">
        <f t="shared" si="9"/>
        <v>1.2856099994678516E-2</v>
      </c>
      <c r="Q82" s="37">
        <f t="shared" si="4"/>
        <v>31270.97</v>
      </c>
      <c r="S82" s="36">
        <f t="shared" si="5"/>
        <v>1.6527930707317293E-4</v>
      </c>
      <c r="AA82" s="36" t="s">
        <v>41</v>
      </c>
      <c r="AF82" s="36" t="s">
        <v>39</v>
      </c>
    </row>
    <row r="83" spans="1:32" s="36" customFormat="1" ht="12.75" customHeight="1">
      <c r="A83" s="13" t="s">
        <v>53</v>
      </c>
      <c r="B83" s="33"/>
      <c r="C83" s="34">
        <v>46296.377999999997</v>
      </c>
      <c r="D83" s="35"/>
      <c r="E83" s="36">
        <f t="shared" si="0"/>
        <v>3844.9914304819349</v>
      </c>
      <c r="F83" s="36">
        <f t="shared" si="1"/>
        <v>3845</v>
      </c>
      <c r="G83" s="36">
        <f t="shared" si="7"/>
        <v>-7.4215000058757141E-3</v>
      </c>
      <c r="I83" s="36">
        <f t="shared" si="9"/>
        <v>-7.4215000058757141E-3</v>
      </c>
      <c r="Q83" s="37">
        <f t="shared" si="4"/>
        <v>31277.877999999997</v>
      </c>
      <c r="S83" s="36">
        <f t="shared" si="5"/>
        <v>5.5078662337213223E-5</v>
      </c>
      <c r="AA83" s="36" t="s">
        <v>41</v>
      </c>
      <c r="AF83" s="36" t="s">
        <v>39</v>
      </c>
    </row>
    <row r="84" spans="1:32" s="36" customFormat="1" ht="12.75" customHeight="1">
      <c r="A84" s="13" t="s">
        <v>53</v>
      </c>
      <c r="B84" s="33"/>
      <c r="C84" s="34">
        <v>46296.381999999998</v>
      </c>
      <c r="D84" s="35"/>
      <c r="E84" s="36">
        <f t="shared" si="0"/>
        <v>3844.9960492345099</v>
      </c>
      <c r="F84" s="36">
        <f t="shared" si="1"/>
        <v>3845</v>
      </c>
      <c r="G84" s="36">
        <f t="shared" si="7"/>
        <v>-3.4215000050608069E-3</v>
      </c>
      <c r="I84" s="36">
        <f t="shared" si="9"/>
        <v>-3.4215000050608069E-3</v>
      </c>
      <c r="Q84" s="37">
        <f t="shared" si="4"/>
        <v>31277.881999999998</v>
      </c>
      <c r="S84" s="36">
        <f t="shared" si="5"/>
        <v>1.1706662284631101E-5</v>
      </c>
      <c r="AA84" s="36" t="s">
        <v>41</v>
      </c>
      <c r="AF84" s="36" t="s">
        <v>39</v>
      </c>
    </row>
    <row r="85" spans="1:32" s="36" customFormat="1" ht="12.75" customHeight="1">
      <c r="A85" s="13" t="s">
        <v>53</v>
      </c>
      <c r="B85" s="33"/>
      <c r="C85" s="34">
        <v>46296.383000000002</v>
      </c>
      <c r="D85" s="35"/>
      <c r="E85" s="36">
        <f t="shared" ref="E85:E148" si="10">+(C85-C$7)/C$8</f>
        <v>3844.9972039226577</v>
      </c>
      <c r="F85" s="36">
        <f t="shared" ref="F85:F148" si="11">ROUND(2*E85,0)/2</f>
        <v>3845</v>
      </c>
      <c r="G85" s="36">
        <f t="shared" ref="G85:G116" si="12">+C85-(C$7+F85*C$8)</f>
        <v>-2.4215000012191013E-3</v>
      </c>
      <c r="I85" s="36">
        <f t="shared" si="9"/>
        <v>-2.4215000012191013E-3</v>
      </c>
      <c r="Q85" s="37">
        <f t="shared" ref="Q85:Q148" si="13">+C85-15018.5</f>
        <v>31277.883000000002</v>
      </c>
      <c r="S85" s="36">
        <f t="shared" ref="S85:S148" si="14">+(O85-G85)^2</f>
        <v>5.8636622559041071E-6</v>
      </c>
      <c r="AA85" s="36" t="s">
        <v>41</v>
      </c>
      <c r="AF85" s="36" t="s">
        <v>39</v>
      </c>
    </row>
    <row r="86" spans="1:32" s="36" customFormat="1" ht="12.75" customHeight="1">
      <c r="A86" s="13" t="s">
        <v>53</v>
      </c>
      <c r="B86" s="33"/>
      <c r="C86" s="34">
        <v>46296.387000000002</v>
      </c>
      <c r="D86" s="35"/>
      <c r="E86" s="36">
        <f t="shared" si="10"/>
        <v>3845.0018226752331</v>
      </c>
      <c r="F86" s="36">
        <f t="shared" si="11"/>
        <v>3845</v>
      </c>
      <c r="G86" s="36">
        <f t="shared" si="12"/>
        <v>1.578499999595806E-3</v>
      </c>
      <c r="I86" s="36">
        <f t="shared" si="9"/>
        <v>1.578499999595806E-3</v>
      </c>
      <c r="Q86" s="37">
        <f t="shared" si="13"/>
        <v>31277.887000000002</v>
      </c>
      <c r="S86" s="36">
        <f t="shared" si="14"/>
        <v>2.4916622487239596E-6</v>
      </c>
      <c r="AA86" s="36" t="s">
        <v>41</v>
      </c>
      <c r="AF86" s="36" t="s">
        <v>39</v>
      </c>
    </row>
    <row r="87" spans="1:32" s="36" customFormat="1" ht="12.75" customHeight="1">
      <c r="A87" s="13" t="s">
        <v>53</v>
      </c>
      <c r="B87" s="33"/>
      <c r="C87" s="34">
        <v>46296.387999999999</v>
      </c>
      <c r="D87" s="35"/>
      <c r="E87" s="36">
        <f t="shared" si="10"/>
        <v>3845.0029773633728</v>
      </c>
      <c r="F87" s="36">
        <f t="shared" si="11"/>
        <v>3845</v>
      </c>
      <c r="G87" s="36">
        <f t="shared" si="12"/>
        <v>2.578499996161554E-3</v>
      </c>
      <c r="I87" s="36">
        <f t="shared" si="9"/>
        <v>2.578499996161554E-3</v>
      </c>
      <c r="Q87" s="37">
        <f t="shared" si="13"/>
        <v>31277.887999999999</v>
      </c>
      <c r="S87" s="36">
        <f t="shared" si="14"/>
        <v>6.6486622302051344E-6</v>
      </c>
      <c r="AA87" s="36" t="s">
        <v>41</v>
      </c>
      <c r="AF87" s="36" t="s">
        <v>39</v>
      </c>
    </row>
    <row r="88" spans="1:32" s="36" customFormat="1" ht="12.75" customHeight="1">
      <c r="A88" s="13" t="s">
        <v>53</v>
      </c>
      <c r="B88" s="33"/>
      <c r="C88" s="34">
        <v>46308.500999999997</v>
      </c>
      <c r="D88" s="35"/>
      <c r="E88" s="36">
        <f t="shared" si="10"/>
        <v>3858.9897148462906</v>
      </c>
      <c r="F88" s="36">
        <f t="shared" si="11"/>
        <v>3859</v>
      </c>
      <c r="G88" s="36">
        <f t="shared" si="12"/>
        <v>-8.9073000053758733E-3</v>
      </c>
      <c r="I88" s="36">
        <f t="shared" si="9"/>
        <v>-8.9073000053758733E-3</v>
      </c>
      <c r="Q88" s="37">
        <f t="shared" si="13"/>
        <v>31290.000999999997</v>
      </c>
      <c r="S88" s="36">
        <f t="shared" si="14"/>
        <v>7.9339993385769037E-5</v>
      </c>
      <c r="AA88" s="36" t="s">
        <v>41</v>
      </c>
      <c r="AF88" s="36" t="s">
        <v>39</v>
      </c>
    </row>
    <row r="89" spans="1:32" s="36" customFormat="1" ht="12.75" customHeight="1">
      <c r="A89" s="13" t="s">
        <v>53</v>
      </c>
      <c r="B89" s="33"/>
      <c r="C89" s="34">
        <v>46308.502999999997</v>
      </c>
      <c r="D89" s="35"/>
      <c r="E89" s="36">
        <f t="shared" si="10"/>
        <v>3858.992024222578</v>
      </c>
      <c r="F89" s="36">
        <f t="shared" si="11"/>
        <v>3859</v>
      </c>
      <c r="G89" s="36">
        <f t="shared" si="12"/>
        <v>-6.9073000049684197E-3</v>
      </c>
      <c r="I89" s="36">
        <f t="shared" si="9"/>
        <v>-6.9073000049684197E-3</v>
      </c>
      <c r="Q89" s="37">
        <f t="shared" si="13"/>
        <v>31290.002999999997</v>
      </c>
      <c r="S89" s="36">
        <f t="shared" si="14"/>
        <v>4.771079335863673E-5</v>
      </c>
      <c r="AA89" s="36" t="s">
        <v>41</v>
      </c>
      <c r="AF89" s="36" t="s">
        <v>39</v>
      </c>
    </row>
    <row r="90" spans="1:32" s="36" customFormat="1" ht="12.75" customHeight="1">
      <c r="A90" s="13" t="s">
        <v>53</v>
      </c>
      <c r="B90" s="33"/>
      <c r="C90" s="34">
        <v>46322.351000000002</v>
      </c>
      <c r="D90" s="35"/>
      <c r="E90" s="36">
        <f t="shared" si="10"/>
        <v>3874.9821456345785</v>
      </c>
      <c r="F90" s="36">
        <f t="shared" si="11"/>
        <v>3875</v>
      </c>
      <c r="G90" s="36">
        <f t="shared" si="12"/>
        <v>-1.5462499999557622E-2</v>
      </c>
      <c r="I90" s="36">
        <f t="shared" si="9"/>
        <v>-1.5462499999557622E-2</v>
      </c>
      <c r="Q90" s="37">
        <f t="shared" si="13"/>
        <v>31303.851000000002</v>
      </c>
      <c r="S90" s="36">
        <f t="shared" si="14"/>
        <v>2.3908890623631945E-4</v>
      </c>
      <c r="AA90" s="36" t="s">
        <v>41</v>
      </c>
      <c r="AF90" s="36" t="s">
        <v>39</v>
      </c>
    </row>
    <row r="91" spans="1:32" s="36" customFormat="1" ht="12.75" customHeight="1">
      <c r="A91" s="13" t="s">
        <v>53</v>
      </c>
      <c r="B91" s="33"/>
      <c r="C91" s="34">
        <v>46322.353999999999</v>
      </c>
      <c r="D91" s="35"/>
      <c r="E91" s="36">
        <f t="shared" si="10"/>
        <v>3874.9856096990056</v>
      </c>
      <c r="F91" s="36">
        <f t="shared" si="11"/>
        <v>3875</v>
      </c>
      <c r="G91" s="36">
        <f t="shared" si="12"/>
        <v>-1.246250000258442E-2</v>
      </c>
      <c r="I91" s="36">
        <f t="shared" si="9"/>
        <v>-1.246250000258442E-2</v>
      </c>
      <c r="Q91" s="37">
        <f t="shared" si="13"/>
        <v>31303.853999999999</v>
      </c>
      <c r="S91" s="36">
        <f t="shared" si="14"/>
        <v>1.5531390631441669E-4</v>
      </c>
      <c r="AA91" s="36" t="s">
        <v>41</v>
      </c>
      <c r="AF91" s="36" t="s">
        <v>39</v>
      </c>
    </row>
    <row r="92" spans="1:32" s="36" customFormat="1" ht="12.75" customHeight="1">
      <c r="A92" s="13" t="s">
        <v>53</v>
      </c>
      <c r="B92" s="33"/>
      <c r="C92" s="34">
        <v>46322.358999999997</v>
      </c>
      <c r="D92" s="35"/>
      <c r="E92" s="36">
        <f t="shared" si="10"/>
        <v>3874.9913831397207</v>
      </c>
      <c r="F92" s="36">
        <f t="shared" si="11"/>
        <v>3875</v>
      </c>
      <c r="G92" s="36">
        <f t="shared" si="12"/>
        <v>-7.4625000052037649E-3</v>
      </c>
      <c r="I92" s="36">
        <f t="shared" si="9"/>
        <v>-7.4625000052037649E-3</v>
      </c>
      <c r="Q92" s="37">
        <f t="shared" si="13"/>
        <v>31303.858999999997</v>
      </c>
      <c r="S92" s="36">
        <f t="shared" si="14"/>
        <v>5.5688906327666189E-5</v>
      </c>
      <c r="AA92" s="36" t="s">
        <v>41</v>
      </c>
      <c r="AF92" s="36" t="s">
        <v>39</v>
      </c>
    </row>
    <row r="93" spans="1:32" s="36" customFormat="1" ht="12.75" customHeight="1">
      <c r="A93" s="13" t="s">
        <v>53</v>
      </c>
      <c r="B93" s="33"/>
      <c r="C93" s="34">
        <v>46322.368999999999</v>
      </c>
      <c r="D93" s="35"/>
      <c r="E93" s="36">
        <f t="shared" si="10"/>
        <v>3875.0029300211586</v>
      </c>
      <c r="F93" s="36">
        <f t="shared" si="11"/>
        <v>3875</v>
      </c>
      <c r="G93" s="36">
        <f t="shared" si="12"/>
        <v>2.5374999968335032E-3</v>
      </c>
      <c r="I93" s="36">
        <f t="shared" si="9"/>
        <v>2.5374999968335032E-3</v>
      </c>
      <c r="Q93" s="37">
        <f t="shared" si="13"/>
        <v>31303.868999999999</v>
      </c>
      <c r="S93" s="36">
        <f t="shared" si="14"/>
        <v>6.438906233930029E-6</v>
      </c>
      <c r="AA93" s="36" t="s">
        <v>41</v>
      </c>
      <c r="AF93" s="36" t="s">
        <v>39</v>
      </c>
    </row>
    <row r="94" spans="1:32" s="36" customFormat="1" ht="12.75" customHeight="1">
      <c r="A94" s="13" t="s">
        <v>53</v>
      </c>
      <c r="B94" s="33"/>
      <c r="C94" s="34">
        <v>46322.375999999997</v>
      </c>
      <c r="D94" s="35"/>
      <c r="E94" s="36">
        <f t="shared" si="10"/>
        <v>3875.0110128381607</v>
      </c>
      <c r="F94" s="36">
        <f t="shared" si="11"/>
        <v>3875</v>
      </c>
      <c r="G94" s="36">
        <f t="shared" si="12"/>
        <v>9.5374999946216121E-3</v>
      </c>
      <c r="I94" s="36">
        <f t="shared" si="9"/>
        <v>9.5374999946216121E-3</v>
      </c>
      <c r="Q94" s="37">
        <f t="shared" si="13"/>
        <v>31303.875999999997</v>
      </c>
      <c r="S94" s="36">
        <f t="shared" si="14"/>
        <v>9.0963906147407248E-5</v>
      </c>
      <c r="AA94" s="36" t="s">
        <v>41</v>
      </c>
      <c r="AF94" s="36" t="s">
        <v>39</v>
      </c>
    </row>
    <row r="95" spans="1:32" s="36" customFormat="1" ht="12.75" customHeight="1">
      <c r="A95" s="13" t="s">
        <v>98</v>
      </c>
      <c r="B95" s="33"/>
      <c r="C95" s="34">
        <v>46335.313999999998</v>
      </c>
      <c r="D95" s="35"/>
      <c r="E95" s="36">
        <f t="shared" si="10"/>
        <v>3889.9503680395192</v>
      </c>
      <c r="F95" s="36">
        <f t="shared" si="11"/>
        <v>3890</v>
      </c>
      <c r="G95" s="36">
        <f t="shared" si="12"/>
        <v>-4.2983000006643124E-2</v>
      </c>
      <c r="I95" s="36">
        <f t="shared" si="9"/>
        <v>-4.2983000006643124E-2</v>
      </c>
      <c r="Q95" s="37">
        <f t="shared" si="13"/>
        <v>31316.813999999998</v>
      </c>
      <c r="S95" s="36">
        <f t="shared" si="14"/>
        <v>1.8475382895710827E-3</v>
      </c>
    </row>
    <row r="96" spans="1:32" s="36" customFormat="1" ht="12.75" customHeight="1">
      <c r="A96" s="13" t="s">
        <v>55</v>
      </c>
      <c r="B96" s="33"/>
      <c r="C96" s="34">
        <v>46335.341</v>
      </c>
      <c r="D96" s="35"/>
      <c r="E96" s="36">
        <f t="shared" si="10"/>
        <v>3889.9815446193975</v>
      </c>
      <c r="F96" s="36">
        <f t="shared" si="11"/>
        <v>3890</v>
      </c>
      <c r="G96" s="36">
        <f t="shared" si="12"/>
        <v>-1.5983000004780479E-2</v>
      </c>
      <c r="I96" s="36">
        <f t="shared" si="9"/>
        <v>-1.5983000004780479E-2</v>
      </c>
      <c r="Q96" s="37">
        <f t="shared" si="13"/>
        <v>31316.841</v>
      </c>
      <c r="S96" s="36">
        <f t="shared" si="14"/>
        <v>2.5545628915281279E-4</v>
      </c>
      <c r="AA96" s="36" t="s">
        <v>41</v>
      </c>
      <c r="AB96" s="36">
        <v>7</v>
      </c>
      <c r="AD96" s="36" t="s">
        <v>44</v>
      </c>
      <c r="AF96" s="36" t="s">
        <v>30</v>
      </c>
    </row>
    <row r="97" spans="1:32" s="36" customFormat="1" ht="12.75" customHeight="1">
      <c r="A97" s="13" t="s">
        <v>53</v>
      </c>
      <c r="B97" s="33"/>
      <c r="C97" s="34">
        <v>46381.25</v>
      </c>
      <c r="D97" s="35"/>
      <c r="E97" s="36">
        <f t="shared" si="10"/>
        <v>3942.9921226020115</v>
      </c>
      <c r="F97" s="36">
        <f t="shared" si="11"/>
        <v>3943</v>
      </c>
      <c r="G97" s="36">
        <f t="shared" si="12"/>
        <v>-6.8221000037738122E-3</v>
      </c>
      <c r="I97" s="36">
        <f t="shared" si="9"/>
        <v>-6.8221000037738122E-3</v>
      </c>
      <c r="Q97" s="37">
        <f t="shared" si="13"/>
        <v>31362.75</v>
      </c>
      <c r="S97" s="36">
        <f t="shared" si="14"/>
        <v>4.6541048461490646E-5</v>
      </c>
      <c r="AA97" s="36" t="s">
        <v>41</v>
      </c>
      <c r="AF97" s="36" t="s">
        <v>39</v>
      </c>
    </row>
    <row r="98" spans="1:32" s="36" customFormat="1" ht="12.75" customHeight="1">
      <c r="A98" s="13" t="s">
        <v>53</v>
      </c>
      <c r="B98" s="33"/>
      <c r="C98" s="34">
        <v>46381.258000000002</v>
      </c>
      <c r="D98" s="35"/>
      <c r="E98" s="36">
        <f t="shared" si="10"/>
        <v>3943.0013601071619</v>
      </c>
      <c r="F98" s="36">
        <f t="shared" si="11"/>
        <v>3943</v>
      </c>
      <c r="G98" s="36">
        <f t="shared" si="12"/>
        <v>1.1778999978560023E-3</v>
      </c>
      <c r="I98" s="36">
        <f t="shared" si="9"/>
        <v>1.1778999978560023E-3</v>
      </c>
      <c r="Q98" s="37">
        <f t="shared" si="13"/>
        <v>31362.758000000002</v>
      </c>
      <c r="S98" s="36">
        <f t="shared" si="14"/>
        <v>1.3874484049491702E-6</v>
      </c>
      <c r="AA98" s="36" t="s">
        <v>41</v>
      </c>
      <c r="AF98" s="36" t="s">
        <v>39</v>
      </c>
    </row>
    <row r="99" spans="1:32" s="36" customFormat="1" ht="12.75" customHeight="1">
      <c r="A99" s="13" t="s">
        <v>56</v>
      </c>
      <c r="B99" s="33"/>
      <c r="C99" s="34">
        <v>46554.451000000001</v>
      </c>
      <c r="D99" s="35"/>
      <c r="E99" s="36">
        <f t="shared" si="10"/>
        <v>4142.98526375444</v>
      </c>
      <c r="F99" s="36">
        <f t="shared" si="11"/>
        <v>4143</v>
      </c>
      <c r="G99" s="36">
        <f t="shared" si="12"/>
        <v>-1.2762099999235943E-2</v>
      </c>
      <c r="I99" s="36">
        <f t="shared" si="9"/>
        <v>-1.2762099999235943E-2</v>
      </c>
      <c r="Q99" s="37">
        <f t="shared" si="13"/>
        <v>31535.951000000001</v>
      </c>
      <c r="S99" s="36">
        <f t="shared" si="14"/>
        <v>1.6287119639049805E-4</v>
      </c>
      <c r="AA99" s="36" t="s">
        <v>41</v>
      </c>
      <c r="AF99" s="36" t="s">
        <v>39</v>
      </c>
    </row>
    <row r="100" spans="1:32" s="36" customFormat="1" ht="12.75" customHeight="1">
      <c r="A100" s="13" t="s">
        <v>57</v>
      </c>
      <c r="B100" s="33"/>
      <c r="C100" s="34">
        <v>46554.455000000002</v>
      </c>
      <c r="D100" s="35"/>
      <c r="E100" s="36">
        <f t="shared" si="10"/>
        <v>4142.989882507015</v>
      </c>
      <c r="F100" s="36">
        <f t="shared" si="11"/>
        <v>4143</v>
      </c>
      <c r="G100" s="36">
        <f t="shared" si="12"/>
        <v>-8.7620999984210357E-3</v>
      </c>
      <c r="I100" s="36">
        <f t="shared" si="9"/>
        <v>-8.7620999984210357E-3</v>
      </c>
      <c r="Q100" s="37">
        <f t="shared" si="13"/>
        <v>31535.955000000002</v>
      </c>
      <c r="S100" s="36">
        <f t="shared" si="14"/>
        <v>7.6774396382329921E-5</v>
      </c>
      <c r="AA100" s="36" t="s">
        <v>41</v>
      </c>
      <c r="AF100" s="36" t="s">
        <v>39</v>
      </c>
    </row>
    <row r="101" spans="1:32" s="36" customFormat="1" ht="12.75" customHeight="1">
      <c r="A101" s="13" t="s">
        <v>58</v>
      </c>
      <c r="B101" s="33"/>
      <c r="C101" s="34">
        <v>46606.413</v>
      </c>
      <c r="D101" s="35"/>
      <c r="E101" s="36">
        <f t="shared" si="10"/>
        <v>4202.9851690700116</v>
      </c>
      <c r="F101" s="36">
        <f t="shared" si="11"/>
        <v>4203</v>
      </c>
      <c r="G101" s="36">
        <f t="shared" si="12"/>
        <v>-1.2844100005168002E-2</v>
      </c>
      <c r="I101" s="36">
        <f t="shared" si="9"/>
        <v>-1.2844100005168002E-2</v>
      </c>
      <c r="Q101" s="37">
        <f t="shared" si="13"/>
        <v>31587.913</v>
      </c>
      <c r="S101" s="36">
        <f t="shared" si="14"/>
        <v>1.6497090494275668E-4</v>
      </c>
      <c r="AA101" s="36" t="s">
        <v>41</v>
      </c>
      <c r="AF101" s="36" t="s">
        <v>39</v>
      </c>
    </row>
    <row r="102" spans="1:32" s="36" customFormat="1" ht="12.75" customHeight="1">
      <c r="A102" s="13" t="s">
        <v>56</v>
      </c>
      <c r="B102" s="33"/>
      <c r="C102" s="34">
        <v>46612.472999999998</v>
      </c>
      <c r="D102" s="35"/>
      <c r="E102" s="36">
        <f t="shared" si="10"/>
        <v>4209.9825792199717</v>
      </c>
      <c r="F102" s="36">
        <f t="shared" si="11"/>
        <v>4210</v>
      </c>
      <c r="G102" s="36">
        <f t="shared" si="12"/>
        <v>-1.5087000007042661E-2</v>
      </c>
      <c r="I102" s="36">
        <f t="shared" si="9"/>
        <v>-1.5087000007042661E-2</v>
      </c>
      <c r="Q102" s="37">
        <f t="shared" si="13"/>
        <v>31593.972999999998</v>
      </c>
      <c r="S102" s="36">
        <f t="shared" si="14"/>
        <v>2.2761756921250525E-4</v>
      </c>
      <c r="AA102" s="36" t="s">
        <v>41</v>
      </c>
      <c r="AF102" s="36" t="s">
        <v>39</v>
      </c>
    </row>
    <row r="103" spans="1:32" s="36" customFormat="1" ht="12.75" customHeight="1">
      <c r="A103" s="13" t="s">
        <v>56</v>
      </c>
      <c r="B103" s="33"/>
      <c r="C103" s="34">
        <v>46612.480000000003</v>
      </c>
      <c r="D103" s="35"/>
      <c r="E103" s="36">
        <f t="shared" si="10"/>
        <v>4209.990662036982</v>
      </c>
      <c r="F103" s="36">
        <f t="shared" si="11"/>
        <v>4210</v>
      </c>
      <c r="G103" s="36">
        <f t="shared" si="12"/>
        <v>-8.0870000019785948E-3</v>
      </c>
      <c r="I103" s="36">
        <f t="shared" si="9"/>
        <v>-8.0870000019785948E-3</v>
      </c>
      <c r="Q103" s="37">
        <f t="shared" si="13"/>
        <v>31593.980000000003</v>
      </c>
      <c r="S103" s="36">
        <f t="shared" si="14"/>
        <v>6.5399569032001791E-5</v>
      </c>
      <c r="AA103" s="36" t="s">
        <v>41</v>
      </c>
      <c r="AF103" s="36" t="s">
        <v>39</v>
      </c>
    </row>
    <row r="104" spans="1:32" s="36" customFormat="1" ht="12.75" customHeight="1">
      <c r="A104" s="13" t="s">
        <v>56</v>
      </c>
      <c r="B104" s="33"/>
      <c r="C104" s="34">
        <v>46612.487000000001</v>
      </c>
      <c r="D104" s="35"/>
      <c r="E104" s="36">
        <f t="shared" si="10"/>
        <v>4209.998744853985</v>
      </c>
      <c r="F104" s="36">
        <f t="shared" si="11"/>
        <v>4210</v>
      </c>
      <c r="G104" s="36">
        <f t="shared" si="12"/>
        <v>-1.0870000041904859E-3</v>
      </c>
      <c r="I104" s="36">
        <f t="shared" si="9"/>
        <v>-1.0870000041904859E-3</v>
      </c>
      <c r="Q104" s="37">
        <f t="shared" si="13"/>
        <v>31593.987000000001</v>
      </c>
      <c r="S104" s="36">
        <f t="shared" si="14"/>
        <v>1.1815690091101164E-6</v>
      </c>
      <c r="AA104" s="36" t="s">
        <v>41</v>
      </c>
      <c r="AF104" s="36" t="s">
        <v>39</v>
      </c>
    </row>
    <row r="105" spans="1:32" s="36" customFormat="1" ht="12.75" customHeight="1">
      <c r="A105" s="13" t="s">
        <v>56</v>
      </c>
      <c r="B105" s="33"/>
      <c r="C105" s="34">
        <v>46612.493999999999</v>
      </c>
      <c r="D105" s="35"/>
      <c r="E105" s="36">
        <f t="shared" si="10"/>
        <v>4210.0068276709871</v>
      </c>
      <c r="F105" s="36">
        <f t="shared" si="11"/>
        <v>4210</v>
      </c>
      <c r="G105" s="36">
        <f t="shared" si="12"/>
        <v>5.912999993597623E-3</v>
      </c>
      <c r="I105" s="36">
        <f t="shared" si="9"/>
        <v>5.912999993597623E-3</v>
      </c>
      <c r="Q105" s="37">
        <f t="shared" si="13"/>
        <v>31593.993999999999</v>
      </c>
      <c r="S105" s="36">
        <f t="shared" si="14"/>
        <v>3.4963568924285487E-5</v>
      </c>
      <c r="AA105" s="36" t="s">
        <v>41</v>
      </c>
      <c r="AF105" s="36" t="s">
        <v>39</v>
      </c>
    </row>
    <row r="106" spans="1:32" s="36" customFormat="1" ht="12.75" customHeight="1">
      <c r="A106" s="13" t="s">
        <v>60</v>
      </c>
      <c r="B106" s="33"/>
      <c r="C106" s="34">
        <v>46657.523000000001</v>
      </c>
      <c r="D106" s="35"/>
      <c r="E106" s="36">
        <f t="shared" si="10"/>
        <v>4262.0012800872728</v>
      </c>
      <c r="F106" s="36">
        <f t="shared" si="11"/>
        <v>4262</v>
      </c>
      <c r="G106" s="36">
        <f t="shared" si="12"/>
        <v>1.10859999404056E-3</v>
      </c>
      <c r="I106" s="36">
        <f t="shared" si="9"/>
        <v>1.10859999404056E-3</v>
      </c>
      <c r="Q106" s="37">
        <f t="shared" si="13"/>
        <v>31639.023000000001</v>
      </c>
      <c r="S106" s="36">
        <f t="shared" si="14"/>
        <v>1.2289939467867296E-6</v>
      </c>
      <c r="AA106" s="36" t="s">
        <v>41</v>
      </c>
      <c r="AB106" s="36">
        <v>10</v>
      </c>
      <c r="AD106" s="36" t="s">
        <v>59</v>
      </c>
      <c r="AF106" s="36" t="s">
        <v>30</v>
      </c>
    </row>
    <row r="107" spans="1:32" s="36" customFormat="1" ht="12.75" customHeight="1">
      <c r="A107" s="13" t="s">
        <v>58</v>
      </c>
      <c r="B107" s="33"/>
      <c r="C107" s="34">
        <v>46863.627</v>
      </c>
      <c r="D107" s="35"/>
      <c r="E107" s="36">
        <f t="shared" si="10"/>
        <v>4499.9871252271951</v>
      </c>
      <c r="F107" s="36">
        <f t="shared" si="11"/>
        <v>4500</v>
      </c>
      <c r="G107" s="36">
        <f t="shared" si="12"/>
        <v>-1.1150000005727634E-2</v>
      </c>
      <c r="I107" s="36">
        <f t="shared" si="9"/>
        <v>-1.1150000005727634E-2</v>
      </c>
      <c r="Q107" s="37">
        <f t="shared" si="13"/>
        <v>31845.127</v>
      </c>
      <c r="S107" s="36">
        <f t="shared" si="14"/>
        <v>1.2432250012772624E-4</v>
      </c>
      <c r="AA107" s="36" t="s">
        <v>41</v>
      </c>
      <c r="AF107" s="36" t="s">
        <v>39</v>
      </c>
    </row>
    <row r="108" spans="1:32" s="36" customFormat="1" ht="12.75" customHeight="1">
      <c r="A108" s="13" t="s">
        <v>58</v>
      </c>
      <c r="B108" s="33"/>
      <c r="C108" s="34">
        <v>46903.457999999999</v>
      </c>
      <c r="D108" s="35"/>
      <c r="E108" s="36">
        <f t="shared" si="10"/>
        <v>4545.9795086732611</v>
      </c>
      <c r="F108" s="36">
        <f t="shared" si="11"/>
        <v>4546</v>
      </c>
      <c r="G108" s="36">
        <f t="shared" si="12"/>
        <v>-1.7746200006513391E-2</v>
      </c>
      <c r="I108" s="36">
        <f t="shared" si="9"/>
        <v>-1.7746200006513391E-2</v>
      </c>
      <c r="Q108" s="37">
        <f t="shared" si="13"/>
        <v>31884.957999999999</v>
      </c>
      <c r="S108" s="36">
        <f t="shared" si="14"/>
        <v>3.1492761467117589E-4</v>
      </c>
      <c r="AA108" s="36" t="s">
        <v>41</v>
      </c>
      <c r="AF108" s="36" t="s">
        <v>39</v>
      </c>
    </row>
    <row r="109" spans="1:32" s="36" customFormat="1" ht="12.75" customHeight="1">
      <c r="A109" s="13" t="s">
        <v>62</v>
      </c>
      <c r="B109" s="33"/>
      <c r="C109" s="34">
        <v>46962.349000000002</v>
      </c>
      <c r="D109" s="35"/>
      <c r="E109" s="36">
        <f t="shared" si="10"/>
        <v>4613.9802481355518</v>
      </c>
      <c r="F109" s="36">
        <f t="shared" si="11"/>
        <v>4614</v>
      </c>
      <c r="G109" s="36">
        <f t="shared" si="12"/>
        <v>-1.7105800005083438E-2</v>
      </c>
      <c r="I109" s="36">
        <f t="shared" si="9"/>
        <v>-1.7105800005083438E-2</v>
      </c>
      <c r="Q109" s="37">
        <f t="shared" si="13"/>
        <v>31943.849000000002</v>
      </c>
      <c r="S109" s="36">
        <f t="shared" si="14"/>
        <v>2.9260839381391255E-4</v>
      </c>
      <c r="AA109" s="36" t="s">
        <v>41</v>
      </c>
      <c r="AB109" s="36">
        <v>7</v>
      </c>
      <c r="AD109" s="36" t="s">
        <v>61</v>
      </c>
      <c r="AF109" s="36" t="s">
        <v>30</v>
      </c>
    </row>
    <row r="110" spans="1:32" s="36" customFormat="1" ht="12.75" customHeight="1">
      <c r="A110" s="13" t="s">
        <v>62</v>
      </c>
      <c r="B110" s="33"/>
      <c r="C110" s="34">
        <v>46981.411</v>
      </c>
      <c r="D110" s="35"/>
      <c r="E110" s="36">
        <f t="shared" si="10"/>
        <v>4635.9909135280568</v>
      </c>
      <c r="F110" s="36">
        <f t="shared" si="11"/>
        <v>4636</v>
      </c>
      <c r="G110" s="36">
        <f t="shared" si="12"/>
        <v>-7.8692000024602748E-3</v>
      </c>
      <c r="I110" s="36">
        <f t="shared" si="9"/>
        <v>-7.8692000024602748E-3</v>
      </c>
      <c r="Q110" s="37">
        <f t="shared" si="13"/>
        <v>31962.911</v>
      </c>
      <c r="S110" s="36">
        <f t="shared" si="14"/>
        <v>6.1924308678720793E-5</v>
      </c>
      <c r="AA110" s="36" t="s">
        <v>41</v>
      </c>
      <c r="AB110" s="36">
        <v>7</v>
      </c>
      <c r="AD110" s="36" t="s">
        <v>61</v>
      </c>
      <c r="AF110" s="36" t="s">
        <v>30</v>
      </c>
    </row>
    <row r="111" spans="1:32" s="36" customFormat="1" ht="12.75" customHeight="1">
      <c r="A111" s="13" t="s">
        <v>63</v>
      </c>
      <c r="B111" s="33"/>
      <c r="C111" s="34">
        <v>46987.48</v>
      </c>
      <c r="D111" s="35"/>
      <c r="E111" s="36">
        <f t="shared" si="10"/>
        <v>4642.9987158713147</v>
      </c>
      <c r="F111" s="36">
        <f t="shared" si="11"/>
        <v>4643</v>
      </c>
      <c r="G111" s="36">
        <f t="shared" si="12"/>
        <v>-1.1120999988634139E-3</v>
      </c>
      <c r="I111" s="36">
        <f t="shared" si="9"/>
        <v>-1.1120999988634139E-3</v>
      </c>
      <c r="Q111" s="37">
        <f t="shared" si="13"/>
        <v>31968.980000000003</v>
      </c>
      <c r="S111" s="36">
        <f t="shared" si="14"/>
        <v>1.2367664074720053E-6</v>
      </c>
      <c r="AA111" s="36" t="s">
        <v>41</v>
      </c>
      <c r="AF111" s="36" t="s">
        <v>39</v>
      </c>
    </row>
    <row r="112" spans="1:32" s="36" customFormat="1" ht="12.75" customHeight="1">
      <c r="A112" s="13" t="s">
        <v>64</v>
      </c>
      <c r="B112" s="33"/>
      <c r="C112" s="34">
        <v>47000.468999999997</v>
      </c>
      <c r="D112" s="35"/>
      <c r="E112" s="36">
        <f t="shared" si="10"/>
        <v>4657.9969601679859</v>
      </c>
      <c r="F112" s="36">
        <f t="shared" si="11"/>
        <v>4658</v>
      </c>
      <c r="G112" s="36">
        <f t="shared" si="12"/>
        <v>-2.6326000079279765E-3</v>
      </c>
      <c r="I112" s="36">
        <f t="shared" si="9"/>
        <v>-2.6326000079279765E-3</v>
      </c>
      <c r="Q112" s="37">
        <f t="shared" si="13"/>
        <v>31981.968999999997</v>
      </c>
      <c r="S112" s="36">
        <f t="shared" si="14"/>
        <v>6.930582801742382E-6</v>
      </c>
      <c r="AA112" s="36" t="s">
        <v>41</v>
      </c>
      <c r="AB112" s="36">
        <v>6</v>
      </c>
      <c r="AD112" s="36" t="s">
        <v>61</v>
      </c>
      <c r="AF112" s="36" t="s">
        <v>30</v>
      </c>
    </row>
    <row r="113" spans="1:32" s="36" customFormat="1" ht="12.75" customHeight="1">
      <c r="A113" s="13" t="s">
        <v>65</v>
      </c>
      <c r="B113" s="33"/>
      <c r="C113" s="34">
        <v>47071.482000000004</v>
      </c>
      <c r="D113" s="35"/>
      <c r="E113" s="36">
        <f t="shared" si="10"/>
        <v>4739.9948293064926</v>
      </c>
      <c r="F113" s="36">
        <f t="shared" si="11"/>
        <v>4740</v>
      </c>
      <c r="G113" s="36">
        <f t="shared" si="12"/>
        <v>-4.478000002563931E-3</v>
      </c>
      <c r="J113" s="36">
        <f>G113</f>
        <v>-4.478000002563931E-3</v>
      </c>
      <c r="Q113" s="37">
        <f t="shared" si="13"/>
        <v>32052.982000000004</v>
      </c>
      <c r="S113" s="36">
        <f t="shared" si="14"/>
        <v>2.0052484022962566E-5</v>
      </c>
      <c r="AA113" s="36" t="s">
        <v>40</v>
      </c>
      <c r="AF113" s="36" t="s">
        <v>39</v>
      </c>
    </row>
    <row r="114" spans="1:32" s="36" customFormat="1" ht="12.75" customHeight="1">
      <c r="A114" s="13" t="s">
        <v>66</v>
      </c>
      <c r="B114" s="33"/>
      <c r="C114" s="34">
        <v>47304.451999999997</v>
      </c>
      <c r="D114" s="35"/>
      <c r="E114" s="36">
        <f t="shared" si="10"/>
        <v>5009.0025261112442</v>
      </c>
      <c r="F114" s="36">
        <f t="shared" si="11"/>
        <v>5009</v>
      </c>
      <c r="G114" s="36">
        <f t="shared" si="12"/>
        <v>2.1876999962842092E-3</v>
      </c>
      <c r="I114" s="36">
        <f t="shared" ref="I114:I145" si="15">G114</f>
        <v>2.1876999962842092E-3</v>
      </c>
      <c r="Q114" s="37">
        <f t="shared" si="13"/>
        <v>32285.951999999997</v>
      </c>
      <c r="S114" s="36">
        <f t="shared" si="14"/>
        <v>4.7860312737419287E-6</v>
      </c>
      <c r="AA114" s="36" t="s">
        <v>41</v>
      </c>
      <c r="AB114" s="36">
        <v>8</v>
      </c>
      <c r="AD114" s="36" t="s">
        <v>34</v>
      </c>
      <c r="AF114" s="36" t="s">
        <v>30</v>
      </c>
    </row>
    <row r="115" spans="1:32" s="36" customFormat="1" ht="12.75" customHeight="1">
      <c r="A115" s="13" t="s">
        <v>66</v>
      </c>
      <c r="B115" s="33"/>
      <c r="C115" s="34">
        <v>47324.372000000003</v>
      </c>
      <c r="D115" s="35"/>
      <c r="E115" s="36">
        <f t="shared" si="10"/>
        <v>5032.0039139309301</v>
      </c>
      <c r="F115" s="36">
        <f t="shared" si="11"/>
        <v>5032</v>
      </c>
      <c r="G115" s="36">
        <f t="shared" si="12"/>
        <v>3.3896000022650696E-3</v>
      </c>
      <c r="I115" s="36">
        <f t="shared" si="15"/>
        <v>3.3896000022650696E-3</v>
      </c>
      <c r="Q115" s="37">
        <f t="shared" si="13"/>
        <v>32305.872000000003</v>
      </c>
      <c r="S115" s="36">
        <f t="shared" si="14"/>
        <v>1.148938817535536E-5</v>
      </c>
      <c r="AA115" s="36" t="s">
        <v>41</v>
      </c>
      <c r="AB115" s="36">
        <v>8</v>
      </c>
      <c r="AD115" s="36" t="s">
        <v>61</v>
      </c>
      <c r="AF115" s="36" t="s">
        <v>30</v>
      </c>
    </row>
    <row r="116" spans="1:32" s="36" customFormat="1" ht="12.75" customHeight="1">
      <c r="A116" s="13" t="s">
        <v>68</v>
      </c>
      <c r="B116" s="33"/>
      <c r="C116" s="34">
        <v>47330.423000000003</v>
      </c>
      <c r="D116" s="35"/>
      <c r="E116" s="36">
        <f t="shared" si="10"/>
        <v>5038.9909318876007</v>
      </c>
      <c r="F116" s="36">
        <f t="shared" si="11"/>
        <v>5039</v>
      </c>
      <c r="G116" s="36">
        <f t="shared" si="12"/>
        <v>-7.8532999978051521E-3</v>
      </c>
      <c r="I116" s="36">
        <f t="shared" si="15"/>
        <v>-7.8532999978051521E-3</v>
      </c>
      <c r="Q116" s="37">
        <f t="shared" si="13"/>
        <v>32311.923000000003</v>
      </c>
      <c r="S116" s="36">
        <f t="shared" si="14"/>
        <v>6.1674320855526399E-5</v>
      </c>
      <c r="AA116" s="36" t="s">
        <v>41</v>
      </c>
      <c r="AB116" s="36">
        <v>6</v>
      </c>
      <c r="AD116" s="36" t="s">
        <v>67</v>
      </c>
      <c r="AF116" s="36" t="s">
        <v>30</v>
      </c>
    </row>
    <row r="117" spans="1:32" s="36" customFormat="1" ht="12.75" customHeight="1">
      <c r="A117" s="13" t="s">
        <v>68</v>
      </c>
      <c r="B117" s="33"/>
      <c r="C117" s="34">
        <v>47362.474000000002</v>
      </c>
      <c r="D117" s="35"/>
      <c r="E117" s="36">
        <f t="shared" si="10"/>
        <v>5075.999841576785</v>
      </c>
      <c r="F117" s="36">
        <f t="shared" si="11"/>
        <v>5076</v>
      </c>
      <c r="G117" s="36">
        <f t="shared" ref="G117:G148" si="16">+C117-(C$7+F117*C$8)</f>
        <v>-1.3720000424655154E-4</v>
      </c>
      <c r="I117" s="36">
        <f t="shared" si="15"/>
        <v>-1.3720000424655154E-4</v>
      </c>
      <c r="Q117" s="37">
        <f t="shared" si="13"/>
        <v>32343.974000000002</v>
      </c>
      <c r="S117" s="36">
        <f t="shared" si="14"/>
        <v>1.8823841165253762E-8</v>
      </c>
      <c r="AA117" s="36" t="s">
        <v>41</v>
      </c>
      <c r="AB117" s="36">
        <v>7</v>
      </c>
      <c r="AD117" s="36" t="s">
        <v>61</v>
      </c>
      <c r="AF117" s="36" t="s">
        <v>30</v>
      </c>
    </row>
    <row r="118" spans="1:32" s="36" customFormat="1" ht="12.75" customHeight="1">
      <c r="A118" s="13" t="s">
        <v>68</v>
      </c>
      <c r="B118" s="33"/>
      <c r="C118" s="34">
        <v>47369.404000000002</v>
      </c>
      <c r="D118" s="35"/>
      <c r="E118" s="36">
        <f t="shared" si="10"/>
        <v>5084.0018304116429</v>
      </c>
      <c r="F118" s="36">
        <f t="shared" si="11"/>
        <v>5084</v>
      </c>
      <c r="G118" s="36">
        <f t="shared" si="16"/>
        <v>1.5851999996812083E-3</v>
      </c>
      <c r="I118" s="36">
        <f t="shared" si="15"/>
        <v>1.5851999996812083E-3</v>
      </c>
      <c r="Q118" s="37">
        <f t="shared" si="13"/>
        <v>32350.904000000002</v>
      </c>
      <c r="S118" s="36">
        <f t="shared" si="14"/>
        <v>2.5128590389893027E-6</v>
      </c>
      <c r="AA118" s="36" t="s">
        <v>41</v>
      </c>
      <c r="AB118" s="36">
        <v>5</v>
      </c>
      <c r="AD118" s="36" t="s">
        <v>61</v>
      </c>
      <c r="AF118" s="36" t="s">
        <v>30</v>
      </c>
    </row>
    <row r="119" spans="1:32" s="36" customFormat="1" ht="12.75" customHeight="1">
      <c r="A119" s="13" t="s">
        <v>68</v>
      </c>
      <c r="B119" s="33"/>
      <c r="C119" s="34">
        <v>47382.377</v>
      </c>
      <c r="D119" s="35"/>
      <c r="E119" s="36">
        <f t="shared" si="10"/>
        <v>5098.9815996980224</v>
      </c>
      <c r="F119" s="36">
        <f t="shared" si="11"/>
        <v>5099</v>
      </c>
      <c r="G119" s="36">
        <f t="shared" si="16"/>
        <v>-1.5935300005367026E-2</v>
      </c>
      <c r="I119" s="36">
        <f t="shared" si="15"/>
        <v>-1.5935300005367026E-2</v>
      </c>
      <c r="Q119" s="37">
        <f t="shared" si="13"/>
        <v>32363.877</v>
      </c>
      <c r="S119" s="36">
        <f t="shared" si="14"/>
        <v>2.5393378626105032E-4</v>
      </c>
      <c r="AA119" s="36" t="s">
        <v>41</v>
      </c>
      <c r="AB119" s="36">
        <v>7</v>
      </c>
      <c r="AD119" s="36" t="s">
        <v>34</v>
      </c>
      <c r="AF119" s="36" t="s">
        <v>30</v>
      </c>
    </row>
    <row r="120" spans="1:32" s="36" customFormat="1" ht="12.75" customHeight="1">
      <c r="A120" s="13" t="s">
        <v>69</v>
      </c>
      <c r="B120" s="33"/>
      <c r="C120" s="34">
        <v>47387.576000000001</v>
      </c>
      <c r="D120" s="35"/>
      <c r="E120" s="36">
        <f t="shared" si="10"/>
        <v>5104.9848233563816</v>
      </c>
      <c r="F120" s="36">
        <f t="shared" si="11"/>
        <v>5105</v>
      </c>
      <c r="G120" s="36">
        <f t="shared" si="16"/>
        <v>-1.3143500000296626E-2</v>
      </c>
      <c r="I120" s="36">
        <f t="shared" si="15"/>
        <v>-1.3143500000296626E-2</v>
      </c>
      <c r="Q120" s="37">
        <f t="shared" si="13"/>
        <v>32369.076000000001</v>
      </c>
      <c r="S120" s="36">
        <f t="shared" si="14"/>
        <v>1.7275159225779742E-4</v>
      </c>
      <c r="AA120" s="36" t="s">
        <v>41</v>
      </c>
      <c r="AF120" s="36" t="s">
        <v>39</v>
      </c>
    </row>
    <row r="121" spans="1:32" s="36" customFormat="1" ht="12.75" customHeight="1">
      <c r="A121" s="13" t="s">
        <v>70</v>
      </c>
      <c r="B121" s="33"/>
      <c r="C121" s="34">
        <v>47388.442000000003</v>
      </c>
      <c r="D121" s="35"/>
      <c r="E121" s="36">
        <f t="shared" si="10"/>
        <v>5105.9847832887053</v>
      </c>
      <c r="F121" s="36">
        <f t="shared" si="11"/>
        <v>5106</v>
      </c>
      <c r="G121" s="36">
        <f t="shared" si="16"/>
        <v>-1.3178200002585072E-2</v>
      </c>
      <c r="I121" s="36">
        <f t="shared" si="15"/>
        <v>-1.3178200002585072E-2</v>
      </c>
      <c r="Q121" s="37">
        <f t="shared" si="13"/>
        <v>32369.942000000003</v>
      </c>
      <c r="S121" s="36">
        <f t="shared" si="14"/>
        <v>1.7366495530813319E-4</v>
      </c>
      <c r="AA121" s="36" t="s">
        <v>41</v>
      </c>
      <c r="AF121" s="36" t="s">
        <v>39</v>
      </c>
    </row>
    <row r="122" spans="1:32" s="36" customFormat="1" ht="12.75" customHeight="1">
      <c r="A122" s="13" t="s">
        <v>70</v>
      </c>
      <c r="B122" s="33"/>
      <c r="C122" s="34">
        <v>47388.446000000004</v>
      </c>
      <c r="D122" s="35"/>
      <c r="E122" s="36">
        <f t="shared" si="10"/>
        <v>5105.9894020412803</v>
      </c>
      <c r="F122" s="36">
        <f t="shared" si="11"/>
        <v>5106</v>
      </c>
      <c r="G122" s="36">
        <f t="shared" si="16"/>
        <v>-9.1782000017701648E-3</v>
      </c>
      <c r="I122" s="36">
        <f t="shared" si="15"/>
        <v>-9.1782000017701648E-3</v>
      </c>
      <c r="Q122" s="37">
        <f t="shared" si="13"/>
        <v>32369.946000000004</v>
      </c>
      <c r="S122" s="36">
        <f t="shared" si="14"/>
        <v>8.4239355272493856E-5</v>
      </c>
      <c r="AA122" s="36" t="s">
        <v>41</v>
      </c>
      <c r="AF122" s="36" t="s">
        <v>39</v>
      </c>
    </row>
    <row r="123" spans="1:32" s="36" customFormat="1" ht="12.75" customHeight="1">
      <c r="A123" s="13" t="s">
        <v>70</v>
      </c>
      <c r="B123" s="33"/>
      <c r="C123" s="34">
        <v>47388.447999999997</v>
      </c>
      <c r="D123" s="35"/>
      <c r="E123" s="36">
        <f t="shared" si="10"/>
        <v>5105.9917114175596</v>
      </c>
      <c r="F123" s="36">
        <f t="shared" si="11"/>
        <v>5106</v>
      </c>
      <c r="G123" s="36">
        <f t="shared" si="16"/>
        <v>-7.1782000086386688E-3</v>
      </c>
      <c r="I123" s="36">
        <f t="shared" si="15"/>
        <v>-7.1782000086386688E-3</v>
      </c>
      <c r="Q123" s="37">
        <f t="shared" si="13"/>
        <v>32369.947999999997</v>
      </c>
      <c r="S123" s="36">
        <f t="shared" si="14"/>
        <v>5.1526555364020187E-5</v>
      </c>
      <c r="AA123" s="36" t="s">
        <v>41</v>
      </c>
      <c r="AF123" s="36" t="s">
        <v>39</v>
      </c>
    </row>
    <row r="124" spans="1:32" s="36" customFormat="1" ht="12.75" customHeight="1">
      <c r="A124" s="13" t="s">
        <v>70</v>
      </c>
      <c r="B124" s="33"/>
      <c r="C124" s="34">
        <v>47388.455000000002</v>
      </c>
      <c r="D124" s="35"/>
      <c r="E124" s="36">
        <f t="shared" si="10"/>
        <v>5105.9997942345708</v>
      </c>
      <c r="F124" s="36">
        <f t="shared" si="11"/>
        <v>5106</v>
      </c>
      <c r="G124" s="36">
        <f t="shared" si="16"/>
        <v>-1.7820000357460231E-4</v>
      </c>
      <c r="I124" s="36">
        <f t="shared" si="15"/>
        <v>-1.7820000357460231E-4</v>
      </c>
      <c r="Q124" s="37">
        <f t="shared" si="13"/>
        <v>32369.955000000002</v>
      </c>
      <c r="S124" s="36">
        <f t="shared" si="14"/>
        <v>3.1755241273988275E-8</v>
      </c>
      <c r="AA124" s="36" t="s">
        <v>41</v>
      </c>
      <c r="AF124" s="36" t="s">
        <v>39</v>
      </c>
    </row>
    <row r="125" spans="1:32" s="36" customFormat="1" ht="12.75" customHeight="1">
      <c r="A125" s="13" t="s">
        <v>70</v>
      </c>
      <c r="B125" s="33"/>
      <c r="C125" s="34">
        <v>47388.455999999998</v>
      </c>
      <c r="D125" s="35"/>
      <c r="E125" s="36">
        <f t="shared" si="10"/>
        <v>5106.0009489227095</v>
      </c>
      <c r="F125" s="36">
        <f t="shared" si="11"/>
        <v>5106</v>
      </c>
      <c r="G125" s="36">
        <f t="shared" si="16"/>
        <v>8.217999929911457E-4</v>
      </c>
      <c r="I125" s="36">
        <f t="shared" si="15"/>
        <v>8.217999929911457E-4</v>
      </c>
      <c r="Q125" s="37">
        <f t="shared" si="13"/>
        <v>32369.955999999998</v>
      </c>
      <c r="S125" s="36">
        <f t="shared" si="14"/>
        <v>6.7535522848024707E-7</v>
      </c>
      <c r="AA125" s="36" t="s">
        <v>41</v>
      </c>
      <c r="AF125" s="36" t="s">
        <v>39</v>
      </c>
    </row>
    <row r="126" spans="1:32" s="36" customFormat="1" ht="12.75" customHeight="1">
      <c r="A126" s="13" t="s">
        <v>70</v>
      </c>
      <c r="B126" s="33"/>
      <c r="C126" s="34">
        <v>47388.46</v>
      </c>
      <c r="D126" s="35"/>
      <c r="E126" s="36">
        <f t="shared" si="10"/>
        <v>5106.0055676752854</v>
      </c>
      <c r="F126" s="36">
        <f t="shared" si="11"/>
        <v>5106</v>
      </c>
      <c r="G126" s="36">
        <f t="shared" si="16"/>
        <v>4.821799993806053E-3</v>
      </c>
      <c r="I126" s="36">
        <f t="shared" si="15"/>
        <v>4.821799993806053E-3</v>
      </c>
      <c r="Q126" s="37">
        <f t="shared" si="13"/>
        <v>32369.96</v>
      </c>
      <c r="S126" s="36">
        <f t="shared" si="14"/>
        <v>2.3249755180268051E-5</v>
      </c>
      <c r="AA126" s="36" t="s">
        <v>41</v>
      </c>
      <c r="AF126" s="36" t="s">
        <v>39</v>
      </c>
    </row>
    <row r="127" spans="1:32" s="36" customFormat="1" ht="12.75" customHeight="1">
      <c r="A127" s="13" t="s">
        <v>71</v>
      </c>
      <c r="B127" s="33"/>
      <c r="C127" s="34">
        <v>47467.275999999998</v>
      </c>
      <c r="D127" s="35"/>
      <c r="E127" s="36">
        <f t="shared" si="10"/>
        <v>5197.0134683979686</v>
      </c>
      <c r="F127" s="36">
        <f t="shared" si="11"/>
        <v>5197</v>
      </c>
      <c r="G127" s="36">
        <f t="shared" si="16"/>
        <v>1.1664099991321564E-2</v>
      </c>
      <c r="I127" s="36">
        <f t="shared" si="15"/>
        <v>1.1664099991321564E-2</v>
      </c>
      <c r="Q127" s="37">
        <f t="shared" si="13"/>
        <v>32448.775999999998</v>
      </c>
      <c r="S127" s="36">
        <f t="shared" si="14"/>
        <v>1.360512286075477E-4</v>
      </c>
      <c r="AA127" s="36" t="s">
        <v>41</v>
      </c>
      <c r="AB127" s="36">
        <v>8</v>
      </c>
      <c r="AD127" s="36" t="s">
        <v>34</v>
      </c>
      <c r="AF127" s="36" t="s">
        <v>30</v>
      </c>
    </row>
    <row r="128" spans="1:32" s="36" customFormat="1" ht="12.75" customHeight="1">
      <c r="A128" s="13" t="s">
        <v>71</v>
      </c>
      <c r="B128" s="33"/>
      <c r="C128" s="34">
        <v>47480.247000000003</v>
      </c>
      <c r="D128" s="35"/>
      <c r="E128" s="36">
        <f t="shared" si="10"/>
        <v>5211.9909283080679</v>
      </c>
      <c r="F128" s="36">
        <f t="shared" si="11"/>
        <v>5212</v>
      </c>
      <c r="G128" s="36">
        <f t="shared" si="16"/>
        <v>-7.8563999995822087E-3</v>
      </c>
      <c r="I128" s="36">
        <f t="shared" si="15"/>
        <v>-7.8563999995822087E-3</v>
      </c>
      <c r="Q128" s="37">
        <f t="shared" si="13"/>
        <v>32461.747000000003</v>
      </c>
      <c r="S128" s="36">
        <f t="shared" si="14"/>
        <v>6.1723020953435335E-5</v>
      </c>
      <c r="AA128" s="36" t="s">
        <v>41</v>
      </c>
      <c r="AB128" s="36">
        <v>7</v>
      </c>
      <c r="AD128" s="36" t="s">
        <v>34</v>
      </c>
      <c r="AF128" s="36" t="s">
        <v>30</v>
      </c>
    </row>
    <row r="129" spans="1:32" s="36" customFormat="1" ht="12.75" customHeight="1">
      <c r="A129" s="13" t="s">
        <v>70</v>
      </c>
      <c r="B129" s="33"/>
      <c r="C129" s="34">
        <v>47737.457000000002</v>
      </c>
      <c r="D129" s="35"/>
      <c r="E129" s="36">
        <f t="shared" si="10"/>
        <v>5508.9882657126764</v>
      </c>
      <c r="F129" s="36">
        <f t="shared" si="11"/>
        <v>5509</v>
      </c>
      <c r="G129" s="36">
        <f t="shared" si="16"/>
        <v>-1.0162300000956748E-2</v>
      </c>
      <c r="I129" s="36">
        <f t="shared" si="15"/>
        <v>-1.0162300000956748E-2</v>
      </c>
      <c r="Q129" s="37">
        <f t="shared" si="13"/>
        <v>32718.957000000002</v>
      </c>
      <c r="S129" s="36">
        <f t="shared" si="14"/>
        <v>1.0327234130944552E-4</v>
      </c>
      <c r="AA129" s="36" t="s">
        <v>41</v>
      </c>
      <c r="AF129" s="36" t="s">
        <v>39</v>
      </c>
    </row>
    <row r="130" spans="1:32" s="36" customFormat="1" ht="12.75" customHeight="1">
      <c r="A130" s="13" t="s">
        <v>70</v>
      </c>
      <c r="B130" s="33"/>
      <c r="C130" s="34">
        <v>47737.457999999999</v>
      </c>
      <c r="D130" s="35"/>
      <c r="E130" s="36">
        <f t="shared" si="10"/>
        <v>5508.989420400816</v>
      </c>
      <c r="F130" s="36">
        <f t="shared" si="11"/>
        <v>5509</v>
      </c>
      <c r="G130" s="36">
        <f t="shared" si="16"/>
        <v>-9.1623000043909997E-3</v>
      </c>
      <c r="I130" s="36">
        <f t="shared" si="15"/>
        <v>-9.1623000043909997E-3</v>
      </c>
      <c r="Q130" s="37">
        <f t="shared" si="13"/>
        <v>32718.957999999999</v>
      </c>
      <c r="S130" s="36">
        <f t="shared" si="14"/>
        <v>8.3947741370463312E-5</v>
      </c>
      <c r="AA130" s="36" t="s">
        <v>41</v>
      </c>
      <c r="AF130" s="36" t="s">
        <v>39</v>
      </c>
    </row>
    <row r="131" spans="1:32" s="36" customFormat="1" ht="12.75" customHeight="1">
      <c r="A131" s="13" t="s">
        <v>70</v>
      </c>
      <c r="B131" s="33"/>
      <c r="C131" s="34">
        <v>47737.459000000003</v>
      </c>
      <c r="D131" s="35"/>
      <c r="E131" s="36">
        <f t="shared" si="10"/>
        <v>5508.9905750889648</v>
      </c>
      <c r="F131" s="36">
        <f t="shared" si="11"/>
        <v>5509</v>
      </c>
      <c r="G131" s="36">
        <f t="shared" si="16"/>
        <v>-8.1623000005492941E-3</v>
      </c>
      <c r="I131" s="36">
        <f t="shared" si="15"/>
        <v>-8.1623000005492941E-3</v>
      </c>
      <c r="Q131" s="37">
        <f t="shared" si="13"/>
        <v>32718.959000000003</v>
      </c>
      <c r="S131" s="36">
        <f t="shared" si="14"/>
        <v>6.6623141298967009E-5</v>
      </c>
      <c r="AA131" s="36" t="s">
        <v>41</v>
      </c>
      <c r="AF131" s="36" t="s">
        <v>39</v>
      </c>
    </row>
    <row r="132" spans="1:32" s="36" customFormat="1" ht="12.75" customHeight="1">
      <c r="A132" s="13" t="s">
        <v>70</v>
      </c>
      <c r="B132" s="33"/>
      <c r="C132" s="34">
        <v>47737.463000000003</v>
      </c>
      <c r="D132" s="35"/>
      <c r="E132" s="36">
        <f t="shared" si="10"/>
        <v>5508.9951938415397</v>
      </c>
      <c r="F132" s="36">
        <f t="shared" si="11"/>
        <v>5509</v>
      </c>
      <c r="G132" s="36">
        <f t="shared" si="16"/>
        <v>-4.1622999997343868E-3</v>
      </c>
      <c r="I132" s="36">
        <f t="shared" si="15"/>
        <v>-4.1622999997343868E-3</v>
      </c>
      <c r="Q132" s="37">
        <f t="shared" si="13"/>
        <v>32718.963000000003</v>
      </c>
      <c r="S132" s="36">
        <f t="shared" si="14"/>
        <v>1.7324741287788876E-5</v>
      </c>
      <c r="AA132" s="36" t="s">
        <v>41</v>
      </c>
      <c r="AF132" s="36" t="s">
        <v>39</v>
      </c>
    </row>
    <row r="133" spans="1:32" s="36" customFormat="1" ht="12.75" customHeight="1">
      <c r="A133" s="13" t="s">
        <v>70</v>
      </c>
      <c r="B133" s="33"/>
      <c r="C133" s="34">
        <v>47737.466</v>
      </c>
      <c r="D133" s="35"/>
      <c r="E133" s="36">
        <f t="shared" si="10"/>
        <v>5508.9986579059669</v>
      </c>
      <c r="F133" s="36">
        <f t="shared" si="11"/>
        <v>5509</v>
      </c>
      <c r="G133" s="36">
        <f t="shared" si="16"/>
        <v>-1.1623000027611852E-3</v>
      </c>
      <c r="I133" s="36">
        <f t="shared" si="15"/>
        <v>-1.1623000027611852E-3</v>
      </c>
      <c r="Q133" s="37">
        <f t="shared" si="13"/>
        <v>32718.966</v>
      </c>
      <c r="S133" s="36">
        <f t="shared" si="14"/>
        <v>1.3509412964186511E-6</v>
      </c>
      <c r="AA133" s="36" t="s">
        <v>41</v>
      </c>
      <c r="AF133" s="36" t="s">
        <v>39</v>
      </c>
    </row>
    <row r="134" spans="1:32" s="36" customFormat="1" ht="12.75" customHeight="1">
      <c r="A134" s="13" t="s">
        <v>72</v>
      </c>
      <c r="B134" s="33"/>
      <c r="C134" s="34">
        <v>47757.383000000002</v>
      </c>
      <c r="D134" s="35"/>
      <c r="E134" s="36">
        <f t="shared" si="10"/>
        <v>5531.9965816612175</v>
      </c>
      <c r="F134" s="36">
        <f t="shared" si="11"/>
        <v>5532</v>
      </c>
      <c r="G134" s="36">
        <f t="shared" si="16"/>
        <v>-2.960400001029484E-3</v>
      </c>
      <c r="I134" s="36">
        <f t="shared" si="15"/>
        <v>-2.960400001029484E-3</v>
      </c>
      <c r="Q134" s="37">
        <f t="shared" si="13"/>
        <v>32738.883000000002</v>
      </c>
      <c r="S134" s="36">
        <f t="shared" si="14"/>
        <v>8.7639681660953685E-6</v>
      </c>
      <c r="AA134" s="36" t="s">
        <v>41</v>
      </c>
      <c r="AB134" s="36">
        <v>8</v>
      </c>
      <c r="AD134" s="36" t="s">
        <v>34</v>
      </c>
      <c r="AF134" s="36" t="s">
        <v>30</v>
      </c>
    </row>
    <row r="135" spans="1:32" s="36" customFormat="1" ht="12.75" customHeight="1">
      <c r="A135" s="13" t="s">
        <v>70</v>
      </c>
      <c r="B135" s="33"/>
      <c r="C135" s="34">
        <v>47763.455000000002</v>
      </c>
      <c r="D135" s="35"/>
      <c r="E135" s="36">
        <f t="shared" si="10"/>
        <v>5539.0078480689026</v>
      </c>
      <c r="F135" s="36">
        <f t="shared" si="11"/>
        <v>5539</v>
      </c>
      <c r="G135" s="36">
        <f t="shared" si="16"/>
        <v>6.7966999995405786E-3</v>
      </c>
      <c r="I135" s="36">
        <f t="shared" si="15"/>
        <v>6.7966999995405786E-3</v>
      </c>
      <c r="Q135" s="37">
        <f t="shared" si="13"/>
        <v>32744.955000000002</v>
      </c>
      <c r="S135" s="36">
        <f t="shared" si="14"/>
        <v>4.6195130883754898E-5</v>
      </c>
      <c r="AA135" s="36" t="s">
        <v>41</v>
      </c>
      <c r="AF135" s="36" t="s">
        <v>39</v>
      </c>
    </row>
    <row r="136" spans="1:32" s="36" customFormat="1" ht="12.75" customHeight="1">
      <c r="A136" s="13" t="s">
        <v>72</v>
      </c>
      <c r="B136" s="33"/>
      <c r="C136" s="34">
        <v>47770.372000000003</v>
      </c>
      <c r="D136" s="35"/>
      <c r="E136" s="36">
        <f t="shared" si="10"/>
        <v>5546.9948259578969</v>
      </c>
      <c r="F136" s="36">
        <f t="shared" si="11"/>
        <v>5547</v>
      </c>
      <c r="G136" s="36">
        <f t="shared" si="16"/>
        <v>-4.480900002818089E-3</v>
      </c>
      <c r="I136" s="36">
        <f t="shared" si="15"/>
        <v>-4.480900002818089E-3</v>
      </c>
      <c r="Q136" s="37">
        <f t="shared" si="13"/>
        <v>32751.872000000003</v>
      </c>
      <c r="S136" s="36">
        <f t="shared" si="14"/>
        <v>2.007846483525515E-5</v>
      </c>
      <c r="AA136" s="36" t="s">
        <v>41</v>
      </c>
      <c r="AB136" s="36">
        <v>9</v>
      </c>
      <c r="AD136" s="36" t="s">
        <v>34</v>
      </c>
      <c r="AF136" s="36" t="s">
        <v>30</v>
      </c>
    </row>
    <row r="137" spans="1:32" s="36" customFormat="1" ht="12.75" customHeight="1">
      <c r="A137" s="13" t="s">
        <v>70</v>
      </c>
      <c r="B137" s="33"/>
      <c r="C137" s="34">
        <v>47770.379000000001</v>
      </c>
      <c r="D137" s="35"/>
      <c r="E137" s="36">
        <f t="shared" si="10"/>
        <v>5547.002908774899</v>
      </c>
      <c r="F137" s="36">
        <f t="shared" si="11"/>
        <v>5547</v>
      </c>
      <c r="G137" s="36">
        <f t="shared" si="16"/>
        <v>2.5190999949700199E-3</v>
      </c>
      <c r="I137" s="36">
        <f t="shared" si="15"/>
        <v>2.5190999949700199E-3</v>
      </c>
      <c r="Q137" s="37">
        <f t="shared" si="13"/>
        <v>32751.879000000001</v>
      </c>
      <c r="S137" s="36">
        <f t="shared" si="14"/>
        <v>6.3458647846579547E-6</v>
      </c>
      <c r="AA137" s="36" t="s">
        <v>41</v>
      </c>
      <c r="AF137" s="36" t="s">
        <v>39</v>
      </c>
    </row>
    <row r="138" spans="1:32" s="36" customFormat="1" ht="12.75" customHeight="1">
      <c r="A138" s="13" t="s">
        <v>73</v>
      </c>
      <c r="B138" s="33"/>
      <c r="C138" s="34">
        <v>47816.275000000001</v>
      </c>
      <c r="D138" s="35"/>
      <c r="E138" s="36">
        <f t="shared" si="10"/>
        <v>5599.9984758116479</v>
      </c>
      <c r="F138" s="36">
        <f t="shared" si="11"/>
        <v>5600</v>
      </c>
      <c r="G138" s="36">
        <f t="shared" si="16"/>
        <v>-1.3200000030337833E-3</v>
      </c>
      <c r="I138" s="36">
        <f t="shared" si="15"/>
        <v>-1.3200000030337833E-3</v>
      </c>
      <c r="Q138" s="37">
        <f t="shared" si="13"/>
        <v>32797.775000000001</v>
      </c>
      <c r="S138" s="36">
        <f t="shared" si="14"/>
        <v>1.7424000080091878E-6</v>
      </c>
      <c r="AA138" s="36" t="s">
        <v>41</v>
      </c>
      <c r="AB138" s="36">
        <v>7</v>
      </c>
      <c r="AD138" s="36" t="s">
        <v>34</v>
      </c>
      <c r="AF138" s="36" t="s">
        <v>30</v>
      </c>
    </row>
    <row r="139" spans="1:32" s="36" customFormat="1" ht="12.75" customHeight="1">
      <c r="A139" s="13" t="s">
        <v>74</v>
      </c>
      <c r="B139" s="33"/>
      <c r="C139" s="34">
        <v>48015.459000000003</v>
      </c>
      <c r="D139" s="35"/>
      <c r="E139" s="36">
        <f t="shared" si="10"/>
        <v>5829.9938789981497</v>
      </c>
      <c r="F139" s="36">
        <f t="shared" si="11"/>
        <v>5830</v>
      </c>
      <c r="G139" s="36">
        <f t="shared" si="16"/>
        <v>-5.3009999974165112E-3</v>
      </c>
      <c r="I139" s="36">
        <f t="shared" si="15"/>
        <v>-5.3009999974165112E-3</v>
      </c>
      <c r="Q139" s="37">
        <f t="shared" si="13"/>
        <v>32996.959000000003</v>
      </c>
      <c r="S139" s="36">
        <f t="shared" si="14"/>
        <v>2.8100600972609851E-5</v>
      </c>
      <c r="AA139" s="36" t="s">
        <v>41</v>
      </c>
      <c r="AF139" s="36" t="s">
        <v>39</v>
      </c>
    </row>
    <row r="140" spans="1:32" s="36" customFormat="1" ht="12.75" customHeight="1">
      <c r="A140" s="13" t="s">
        <v>75</v>
      </c>
      <c r="B140" s="33"/>
      <c r="C140" s="34">
        <v>48041.436000000002</v>
      </c>
      <c r="D140" s="35"/>
      <c r="E140" s="36">
        <f t="shared" si="10"/>
        <v>5859.9892129033606</v>
      </c>
      <c r="F140" s="36">
        <f t="shared" si="11"/>
        <v>5860</v>
      </c>
      <c r="G140" s="36">
        <f t="shared" si="16"/>
        <v>-9.3420000048354268E-3</v>
      </c>
      <c r="I140" s="36">
        <f t="shared" si="15"/>
        <v>-9.3420000048354268E-3</v>
      </c>
      <c r="Q140" s="37">
        <f t="shared" si="13"/>
        <v>33022.936000000002</v>
      </c>
      <c r="S140" s="36">
        <f t="shared" si="14"/>
        <v>8.7272964090345114E-5</v>
      </c>
      <c r="AA140" s="36" t="s">
        <v>41</v>
      </c>
      <c r="AB140" s="36">
        <v>10</v>
      </c>
      <c r="AD140" s="36" t="s">
        <v>34</v>
      </c>
      <c r="AF140" s="36" t="s">
        <v>30</v>
      </c>
    </row>
    <row r="141" spans="1:32" s="36" customFormat="1" ht="12.75" customHeight="1">
      <c r="A141" s="13" t="s">
        <v>76</v>
      </c>
      <c r="B141" s="33"/>
      <c r="C141" s="34">
        <v>48089.474000000002</v>
      </c>
      <c r="D141" s="35"/>
      <c r="E141" s="36">
        <f t="shared" si="10"/>
        <v>5915.4581219436104</v>
      </c>
      <c r="F141" s="36">
        <f t="shared" si="11"/>
        <v>5915.5</v>
      </c>
      <c r="G141" s="36">
        <f t="shared" si="16"/>
        <v>-3.6267850002332125E-2</v>
      </c>
      <c r="I141" s="36">
        <f t="shared" si="15"/>
        <v>-3.6267850002332125E-2</v>
      </c>
      <c r="Q141" s="37">
        <f t="shared" si="13"/>
        <v>33070.974000000002</v>
      </c>
      <c r="S141" s="36">
        <f t="shared" si="14"/>
        <v>1.3153569437916624E-3</v>
      </c>
      <c r="AA141" s="36" t="s">
        <v>41</v>
      </c>
      <c r="AF141" s="36" t="s">
        <v>39</v>
      </c>
    </row>
    <row r="142" spans="1:32" s="36" customFormat="1" ht="12.75" customHeight="1">
      <c r="A142" s="13" t="s">
        <v>74</v>
      </c>
      <c r="B142" s="33"/>
      <c r="C142" s="34">
        <v>48099.476000000002</v>
      </c>
      <c r="D142" s="35"/>
      <c r="E142" s="36">
        <f t="shared" si="10"/>
        <v>5927.0073127554806</v>
      </c>
      <c r="F142" s="36">
        <f t="shared" si="11"/>
        <v>5927</v>
      </c>
      <c r="G142" s="36">
        <f t="shared" si="16"/>
        <v>6.3330999983008951E-3</v>
      </c>
      <c r="I142" s="36">
        <f t="shared" si="15"/>
        <v>6.3330999983008951E-3</v>
      </c>
      <c r="Q142" s="37">
        <f t="shared" si="13"/>
        <v>33080.976000000002</v>
      </c>
      <c r="S142" s="36">
        <f t="shared" si="14"/>
        <v>4.0108155588478797E-5</v>
      </c>
      <c r="AA142" s="36" t="s">
        <v>41</v>
      </c>
      <c r="AF142" s="36" t="s">
        <v>39</v>
      </c>
    </row>
    <row r="143" spans="1:32" s="36" customFormat="1" ht="12.75" customHeight="1">
      <c r="A143" s="13" t="s">
        <v>74</v>
      </c>
      <c r="B143" s="33"/>
      <c r="C143" s="34">
        <v>48099.487000000001</v>
      </c>
      <c r="D143" s="35"/>
      <c r="E143" s="36">
        <f t="shared" si="10"/>
        <v>5927.0200143250577</v>
      </c>
      <c r="F143" s="36">
        <f t="shared" si="11"/>
        <v>5927</v>
      </c>
      <c r="G143" s="36">
        <f t="shared" si="16"/>
        <v>1.7333099996903911E-2</v>
      </c>
      <c r="I143" s="36">
        <f t="shared" si="15"/>
        <v>1.7333099996903911E-2</v>
      </c>
      <c r="Q143" s="37">
        <f t="shared" si="13"/>
        <v>33080.987000000001</v>
      </c>
      <c r="S143" s="36">
        <f t="shared" si="14"/>
        <v>3.0043635550267039E-4</v>
      </c>
      <c r="AA143" s="36" t="s">
        <v>41</v>
      </c>
      <c r="AF143" s="36" t="s">
        <v>39</v>
      </c>
    </row>
    <row r="144" spans="1:32" s="36" customFormat="1" ht="12.75" customHeight="1">
      <c r="A144" s="13" t="s">
        <v>77</v>
      </c>
      <c r="B144" s="33"/>
      <c r="C144" s="34">
        <v>48106.411</v>
      </c>
      <c r="D144" s="35"/>
      <c r="E144" s="36">
        <f t="shared" si="10"/>
        <v>5935.015075031054</v>
      </c>
      <c r="F144" s="36">
        <f t="shared" si="11"/>
        <v>5935</v>
      </c>
      <c r="G144" s="36">
        <f t="shared" si="16"/>
        <v>1.305549999960931E-2</v>
      </c>
      <c r="I144" s="36">
        <f t="shared" si="15"/>
        <v>1.305549999960931E-2</v>
      </c>
      <c r="Q144" s="37">
        <f t="shared" si="13"/>
        <v>33087.911</v>
      </c>
      <c r="S144" s="36">
        <f t="shared" si="14"/>
        <v>1.7044608023979871E-4</v>
      </c>
      <c r="AA144" s="36" t="s">
        <v>41</v>
      </c>
      <c r="AB144" s="36">
        <v>8</v>
      </c>
      <c r="AD144" s="36" t="s">
        <v>34</v>
      </c>
      <c r="AF144" s="36" t="s">
        <v>30</v>
      </c>
    </row>
    <row r="145" spans="1:32" s="36" customFormat="1" ht="12.75" customHeight="1">
      <c r="A145" s="13" t="s">
        <v>77</v>
      </c>
      <c r="B145" s="33"/>
      <c r="C145" s="34">
        <v>48112.466999999997</v>
      </c>
      <c r="D145" s="35"/>
      <c r="E145" s="36">
        <f t="shared" si="10"/>
        <v>5942.0078664284383</v>
      </c>
      <c r="F145" s="36">
        <f t="shared" si="11"/>
        <v>5942</v>
      </c>
      <c r="G145" s="36">
        <f t="shared" si="16"/>
        <v>6.8125999896437861E-3</v>
      </c>
      <c r="I145" s="36">
        <f t="shared" si="15"/>
        <v>6.8125999896437861E-3</v>
      </c>
      <c r="Q145" s="37">
        <f t="shared" si="13"/>
        <v>33093.966999999997</v>
      </c>
      <c r="S145" s="36">
        <f t="shared" si="14"/>
        <v>4.6411518618894513E-5</v>
      </c>
      <c r="AA145" s="36" t="s">
        <v>41</v>
      </c>
      <c r="AB145" s="36">
        <v>6</v>
      </c>
      <c r="AD145" s="36" t="s">
        <v>34</v>
      </c>
      <c r="AF145" s="36" t="s">
        <v>30</v>
      </c>
    </row>
    <row r="146" spans="1:32" s="36" customFormat="1" ht="12.75" customHeight="1">
      <c r="A146" s="13" t="s">
        <v>74</v>
      </c>
      <c r="B146" s="33"/>
      <c r="C146" s="34">
        <v>48119.381000000001</v>
      </c>
      <c r="D146" s="35"/>
      <c r="E146" s="36">
        <f t="shared" si="10"/>
        <v>5949.9913802530054</v>
      </c>
      <c r="F146" s="36">
        <f t="shared" si="11"/>
        <v>5950</v>
      </c>
      <c r="G146" s="36">
        <f t="shared" si="16"/>
        <v>-7.4650000024121255E-3</v>
      </c>
      <c r="I146" s="36">
        <f t="shared" ref="I146:I169" si="17">G146</f>
        <v>-7.4650000024121255E-3</v>
      </c>
      <c r="Q146" s="37">
        <f t="shared" si="13"/>
        <v>33100.881000000001</v>
      </c>
      <c r="S146" s="36">
        <f t="shared" si="14"/>
        <v>5.5726225036013032E-5</v>
      </c>
      <c r="AA146" s="36" t="s">
        <v>41</v>
      </c>
      <c r="AF146" s="36" t="s">
        <v>39</v>
      </c>
    </row>
    <row r="147" spans="1:32" s="36" customFormat="1" ht="12.75" customHeight="1">
      <c r="A147" s="13" t="s">
        <v>74</v>
      </c>
      <c r="B147" s="33"/>
      <c r="C147" s="34">
        <v>48119.385999999999</v>
      </c>
      <c r="D147" s="35"/>
      <c r="E147" s="36">
        <f t="shared" si="10"/>
        <v>5949.9971536937201</v>
      </c>
      <c r="F147" s="36">
        <f t="shared" si="11"/>
        <v>5950</v>
      </c>
      <c r="G147" s="36">
        <f t="shared" si="16"/>
        <v>-2.4650000050314702E-3</v>
      </c>
      <c r="I147" s="36">
        <f t="shared" si="17"/>
        <v>-2.4650000050314702E-3</v>
      </c>
      <c r="Q147" s="37">
        <f t="shared" si="13"/>
        <v>33100.885999999999</v>
      </c>
      <c r="S147" s="36">
        <f t="shared" si="14"/>
        <v>6.0762250248051485E-6</v>
      </c>
      <c r="AA147" s="36" t="s">
        <v>41</v>
      </c>
      <c r="AF147" s="36" t="s">
        <v>39</v>
      </c>
    </row>
    <row r="148" spans="1:32" s="36" customFormat="1" ht="12.75" customHeight="1">
      <c r="A148" s="13" t="s">
        <v>76</v>
      </c>
      <c r="B148" s="33"/>
      <c r="C148" s="34">
        <v>48119.387000000002</v>
      </c>
      <c r="D148" s="35"/>
      <c r="E148" s="36">
        <f t="shared" si="10"/>
        <v>5949.9983083818679</v>
      </c>
      <c r="F148" s="36">
        <f t="shared" si="11"/>
        <v>5950</v>
      </c>
      <c r="G148" s="36">
        <f t="shared" si="16"/>
        <v>-1.4650000011897646E-3</v>
      </c>
      <c r="I148" s="36">
        <f t="shared" si="17"/>
        <v>-1.4650000011897646E-3</v>
      </c>
      <c r="Q148" s="37">
        <f t="shared" si="13"/>
        <v>33100.887000000002</v>
      </c>
      <c r="S148" s="36">
        <f t="shared" si="14"/>
        <v>2.1462250034860102E-6</v>
      </c>
      <c r="AA148" s="36" t="s">
        <v>41</v>
      </c>
      <c r="AF148" s="36" t="s">
        <v>39</v>
      </c>
    </row>
    <row r="149" spans="1:32" s="36" customFormat="1" ht="12.75" customHeight="1">
      <c r="A149" s="13" t="s">
        <v>74</v>
      </c>
      <c r="B149" s="33"/>
      <c r="C149" s="34">
        <v>48119.392999999996</v>
      </c>
      <c r="D149" s="35"/>
      <c r="E149" s="36">
        <f t="shared" ref="E149:E212" si="18">+(C149-C$7)/C$8</f>
        <v>5950.0052365107222</v>
      </c>
      <c r="F149" s="36">
        <f t="shared" ref="F149:F212" si="19">ROUND(2*E149,0)/2</f>
        <v>5950</v>
      </c>
      <c r="G149" s="36">
        <f t="shared" ref="G149:G180" si="20">+C149-(C$7+F149*C$8)</f>
        <v>4.5349999927566387E-3</v>
      </c>
      <c r="I149" s="36">
        <f t="shared" si="17"/>
        <v>4.5349999927566387E-3</v>
      </c>
      <c r="Q149" s="37">
        <f t="shared" ref="Q149:Q212" si="21">+C149-15018.5</f>
        <v>33100.892999999996</v>
      </c>
      <c r="S149" s="36">
        <f t="shared" ref="S149:S212" si="22">+(O149-G149)^2</f>
        <v>2.0566224934302713E-5</v>
      </c>
      <c r="AA149" s="36" t="s">
        <v>41</v>
      </c>
      <c r="AF149" s="36" t="s">
        <v>39</v>
      </c>
    </row>
    <row r="150" spans="1:32" s="36" customFormat="1" ht="12.75" customHeight="1">
      <c r="A150" s="13" t="s">
        <v>74</v>
      </c>
      <c r="B150" s="33"/>
      <c r="C150" s="34">
        <v>48132.368999999999</v>
      </c>
      <c r="D150" s="35"/>
      <c r="E150" s="36">
        <f t="shared" si="18"/>
        <v>5964.9884698615369</v>
      </c>
      <c r="F150" s="36">
        <f t="shared" si="19"/>
        <v>5965</v>
      </c>
      <c r="G150" s="36">
        <f t="shared" si="20"/>
        <v>-9.9855000080424361E-3</v>
      </c>
      <c r="I150" s="36">
        <f t="shared" si="17"/>
        <v>-9.9855000080424361E-3</v>
      </c>
      <c r="Q150" s="37">
        <f t="shared" si="21"/>
        <v>33113.868999999999</v>
      </c>
      <c r="S150" s="36">
        <f t="shared" si="22"/>
        <v>9.9710210410615491E-5</v>
      </c>
      <c r="AA150" s="36" t="s">
        <v>41</v>
      </c>
      <c r="AF150" s="36" t="s">
        <v>39</v>
      </c>
    </row>
    <row r="151" spans="1:32" s="36" customFormat="1" ht="12.75" customHeight="1">
      <c r="A151" s="13" t="s">
        <v>74</v>
      </c>
      <c r="B151" s="33"/>
      <c r="C151" s="34">
        <v>48132.37</v>
      </c>
      <c r="D151" s="35"/>
      <c r="E151" s="36">
        <f t="shared" si="18"/>
        <v>5964.9896245496848</v>
      </c>
      <c r="F151" s="36">
        <f t="shared" si="19"/>
        <v>5965</v>
      </c>
      <c r="G151" s="36">
        <f t="shared" si="20"/>
        <v>-8.9855000042007305E-3</v>
      </c>
      <c r="I151" s="36">
        <f t="shared" si="17"/>
        <v>-8.9855000042007305E-3</v>
      </c>
      <c r="Q151" s="37">
        <f t="shared" si="21"/>
        <v>33113.870000000003</v>
      </c>
      <c r="S151" s="36">
        <f t="shared" si="22"/>
        <v>8.0739210325491331E-5</v>
      </c>
      <c r="AA151" s="36" t="s">
        <v>41</v>
      </c>
      <c r="AF151" s="36" t="s">
        <v>39</v>
      </c>
    </row>
    <row r="152" spans="1:32" s="36" customFormat="1" ht="12.75" customHeight="1">
      <c r="A152" s="13" t="s">
        <v>77</v>
      </c>
      <c r="B152" s="33"/>
      <c r="C152" s="34">
        <v>48178.284</v>
      </c>
      <c r="D152" s="35"/>
      <c r="E152" s="36">
        <f t="shared" si="18"/>
        <v>6018.0059759730129</v>
      </c>
      <c r="F152" s="36">
        <f t="shared" si="19"/>
        <v>6018</v>
      </c>
      <c r="G152" s="36">
        <f t="shared" si="20"/>
        <v>5.1753999941865914E-3</v>
      </c>
      <c r="I152" s="36">
        <f t="shared" si="17"/>
        <v>5.1753999941865914E-3</v>
      </c>
      <c r="Q152" s="37">
        <f t="shared" si="21"/>
        <v>33159.784</v>
      </c>
      <c r="S152" s="36">
        <f t="shared" si="22"/>
        <v>2.6784765099826569E-5</v>
      </c>
      <c r="AA152" s="36" t="s">
        <v>41</v>
      </c>
      <c r="AB152" s="36">
        <v>10</v>
      </c>
      <c r="AD152" s="36" t="s">
        <v>34</v>
      </c>
      <c r="AF152" s="36" t="s">
        <v>30</v>
      </c>
    </row>
    <row r="153" spans="1:32" s="36" customFormat="1" ht="12.75" customHeight="1">
      <c r="A153" s="13" t="s">
        <v>78</v>
      </c>
      <c r="B153" s="33"/>
      <c r="C153" s="34">
        <v>48338.498</v>
      </c>
      <c r="D153" s="35"/>
      <c r="E153" s="36">
        <f t="shared" si="18"/>
        <v>6203.0031822050496</v>
      </c>
      <c r="F153" s="36">
        <f t="shared" si="19"/>
        <v>6203</v>
      </c>
      <c r="G153" s="36">
        <f t="shared" si="20"/>
        <v>2.7558999936445616E-3</v>
      </c>
      <c r="I153" s="36">
        <f t="shared" si="17"/>
        <v>2.7558999936445616E-3</v>
      </c>
      <c r="Q153" s="37">
        <f t="shared" si="21"/>
        <v>33319.998</v>
      </c>
      <c r="S153" s="36">
        <f t="shared" si="22"/>
        <v>7.5949847749700951E-6</v>
      </c>
      <c r="AA153" s="36" t="s">
        <v>41</v>
      </c>
      <c r="AB153" s="36">
        <v>9</v>
      </c>
      <c r="AD153" s="36" t="s">
        <v>61</v>
      </c>
      <c r="AF153" s="36" t="s">
        <v>30</v>
      </c>
    </row>
    <row r="154" spans="1:32" s="36" customFormat="1" ht="12.75" customHeight="1">
      <c r="A154" s="13" t="s">
        <v>79</v>
      </c>
      <c r="B154" s="33"/>
      <c r="C154" s="34">
        <v>48442.413999999997</v>
      </c>
      <c r="D154" s="35">
        <v>5.0000000000000001E-3</v>
      </c>
      <c r="E154" s="36">
        <f t="shared" si="18"/>
        <v>6322.9937553310428</v>
      </c>
      <c r="F154" s="36">
        <f t="shared" si="19"/>
        <v>6323</v>
      </c>
      <c r="G154" s="36">
        <f t="shared" si="20"/>
        <v>-5.4081000052974559E-3</v>
      </c>
      <c r="I154" s="36">
        <f t="shared" si="17"/>
        <v>-5.4081000052974559E-3</v>
      </c>
      <c r="Q154" s="37">
        <f t="shared" si="21"/>
        <v>33423.913999999997</v>
      </c>
      <c r="S154" s="36">
        <f t="shared" si="22"/>
        <v>2.9247545667298343E-5</v>
      </c>
      <c r="AA154" s="36" t="s">
        <v>41</v>
      </c>
      <c r="AB154" s="36">
        <v>9</v>
      </c>
      <c r="AD154" s="36" t="s">
        <v>34</v>
      </c>
      <c r="AF154" s="36" t="s">
        <v>30</v>
      </c>
    </row>
    <row r="155" spans="1:32" s="36" customFormat="1" ht="12.75" customHeight="1">
      <c r="A155" s="13" t="s">
        <v>74</v>
      </c>
      <c r="B155" s="33"/>
      <c r="C155" s="34">
        <v>48448.482000000004</v>
      </c>
      <c r="D155" s="35"/>
      <c r="E155" s="36">
        <f t="shared" si="18"/>
        <v>6330.000402986162</v>
      </c>
      <c r="F155" s="36">
        <f t="shared" si="19"/>
        <v>6330</v>
      </c>
      <c r="G155" s="36">
        <f t="shared" si="20"/>
        <v>3.4900000173365697E-4</v>
      </c>
      <c r="I155" s="36">
        <f t="shared" si="17"/>
        <v>3.4900000173365697E-4</v>
      </c>
      <c r="Q155" s="37">
        <f t="shared" si="21"/>
        <v>33429.982000000004</v>
      </c>
      <c r="S155" s="36">
        <f t="shared" si="22"/>
        <v>1.2180100121009257E-7</v>
      </c>
      <c r="AA155" s="36" t="s">
        <v>41</v>
      </c>
      <c r="AF155" s="36" t="s">
        <v>39</v>
      </c>
    </row>
    <row r="156" spans="1:32" s="36" customFormat="1" ht="12.75" customHeight="1">
      <c r="A156" s="13" t="s">
        <v>74</v>
      </c>
      <c r="B156" s="33"/>
      <c r="C156" s="34">
        <v>48448.487000000001</v>
      </c>
      <c r="D156" s="35"/>
      <c r="E156" s="36">
        <f t="shared" si="18"/>
        <v>6330.0061764268767</v>
      </c>
      <c r="F156" s="36">
        <f t="shared" si="19"/>
        <v>6330</v>
      </c>
      <c r="G156" s="36">
        <f t="shared" si="20"/>
        <v>5.3489999991143122E-3</v>
      </c>
      <c r="I156" s="36">
        <f t="shared" si="17"/>
        <v>5.3489999991143122E-3</v>
      </c>
      <c r="Q156" s="37">
        <f t="shared" si="21"/>
        <v>33429.987000000001</v>
      </c>
      <c r="S156" s="36">
        <f t="shared" si="22"/>
        <v>2.8611800990524912E-5</v>
      </c>
      <c r="AA156" s="36" t="s">
        <v>41</v>
      </c>
      <c r="AF156" s="36" t="s">
        <v>39</v>
      </c>
    </row>
    <row r="157" spans="1:32" s="36" customFormat="1" ht="12.75" customHeight="1">
      <c r="A157" s="13" t="s">
        <v>74</v>
      </c>
      <c r="B157" s="33"/>
      <c r="C157" s="34">
        <v>48448.487000000001</v>
      </c>
      <c r="D157" s="35"/>
      <c r="E157" s="36">
        <f t="shared" si="18"/>
        <v>6330.0061764268767</v>
      </c>
      <c r="F157" s="36">
        <f t="shared" si="19"/>
        <v>6330</v>
      </c>
      <c r="G157" s="36">
        <f t="shared" si="20"/>
        <v>5.3489999991143122E-3</v>
      </c>
      <c r="I157" s="36">
        <f t="shared" si="17"/>
        <v>5.3489999991143122E-3</v>
      </c>
      <c r="Q157" s="37">
        <f t="shared" si="21"/>
        <v>33429.987000000001</v>
      </c>
      <c r="S157" s="36">
        <f t="shared" si="22"/>
        <v>2.8611800990524912E-5</v>
      </c>
      <c r="AA157" s="36" t="s">
        <v>41</v>
      </c>
      <c r="AF157" s="36" t="s">
        <v>39</v>
      </c>
    </row>
    <row r="158" spans="1:32" s="36" customFormat="1" ht="12.75" customHeight="1">
      <c r="A158" s="13" t="s">
        <v>74</v>
      </c>
      <c r="B158" s="33"/>
      <c r="C158" s="34">
        <v>48448.49</v>
      </c>
      <c r="D158" s="35"/>
      <c r="E158" s="36">
        <f t="shared" si="18"/>
        <v>6330.0096404913038</v>
      </c>
      <c r="F158" s="36">
        <f t="shared" si="19"/>
        <v>6330</v>
      </c>
      <c r="G158" s="36">
        <f t="shared" si="20"/>
        <v>8.3489999960875139E-3</v>
      </c>
      <c r="I158" s="36">
        <f t="shared" si="17"/>
        <v>8.3489999960875139E-3</v>
      </c>
      <c r="Q158" s="37">
        <f t="shared" si="21"/>
        <v>33429.99</v>
      </c>
      <c r="S158" s="36">
        <f t="shared" si="22"/>
        <v>6.9705800934669306E-5</v>
      </c>
      <c r="AA158" s="36" t="s">
        <v>41</v>
      </c>
      <c r="AF158" s="36" t="s">
        <v>39</v>
      </c>
    </row>
    <row r="159" spans="1:32" s="36" customFormat="1" ht="12.75" customHeight="1">
      <c r="A159" s="13" t="s">
        <v>80</v>
      </c>
      <c r="B159" s="33"/>
      <c r="C159" s="34">
        <v>48507.372000000003</v>
      </c>
      <c r="D159" s="35">
        <v>5.0000000000000001E-3</v>
      </c>
      <c r="E159" s="36">
        <f t="shared" si="18"/>
        <v>6397.999987760305</v>
      </c>
      <c r="F159" s="36">
        <f t="shared" si="19"/>
        <v>6398</v>
      </c>
      <c r="G159" s="36">
        <f t="shared" si="20"/>
        <v>-1.0600000678095967E-5</v>
      </c>
      <c r="I159" s="36">
        <f t="shared" si="17"/>
        <v>-1.0600000678095967E-5</v>
      </c>
      <c r="Q159" s="37">
        <f t="shared" si="21"/>
        <v>33488.872000000003</v>
      </c>
      <c r="S159" s="36">
        <f t="shared" si="22"/>
        <v>1.1236001437563495E-10</v>
      </c>
      <c r="AA159" s="36" t="s">
        <v>41</v>
      </c>
      <c r="AB159" s="36">
        <v>10</v>
      </c>
      <c r="AD159" s="36" t="s">
        <v>34</v>
      </c>
      <c r="AF159" s="36" t="s">
        <v>30</v>
      </c>
    </row>
    <row r="160" spans="1:32" s="36" customFormat="1" ht="12.75" customHeight="1">
      <c r="A160" s="13" t="s">
        <v>80</v>
      </c>
      <c r="B160" s="33"/>
      <c r="C160" s="34">
        <v>48546.337</v>
      </c>
      <c r="D160" s="35">
        <v>4.0000000000000001E-3</v>
      </c>
      <c r="E160" s="36">
        <f t="shared" si="18"/>
        <v>6442.9924112740464</v>
      </c>
      <c r="F160" s="36">
        <f t="shared" si="19"/>
        <v>6443</v>
      </c>
      <c r="G160" s="36">
        <f t="shared" si="20"/>
        <v>-6.5721000064513646E-3</v>
      </c>
      <c r="I160" s="36">
        <f t="shared" si="17"/>
        <v>-6.5721000064513646E-3</v>
      </c>
      <c r="Q160" s="37">
        <f t="shared" si="21"/>
        <v>33527.837</v>
      </c>
      <c r="S160" s="36">
        <f t="shared" si="22"/>
        <v>4.3192498494798028E-5</v>
      </c>
      <c r="AA160" s="36" t="s">
        <v>41</v>
      </c>
      <c r="AB160" s="36">
        <v>12</v>
      </c>
      <c r="AD160" s="36" t="s">
        <v>34</v>
      </c>
      <c r="AF160" s="36" t="s">
        <v>30</v>
      </c>
    </row>
    <row r="161" spans="1:32" s="36" customFormat="1" ht="12.75" customHeight="1">
      <c r="A161" s="13" t="s">
        <v>81</v>
      </c>
      <c r="B161" s="33"/>
      <c r="C161" s="34">
        <v>48817.413999999997</v>
      </c>
      <c r="D161" s="35">
        <v>4.0000000000000001E-3</v>
      </c>
      <c r="E161" s="36">
        <f t="shared" si="18"/>
        <v>6756.0018091653756</v>
      </c>
      <c r="F161" s="36">
        <f t="shared" si="19"/>
        <v>6756</v>
      </c>
      <c r="G161" s="36">
        <f t="shared" si="20"/>
        <v>1.5667999905417673E-3</v>
      </c>
      <c r="I161" s="36">
        <f t="shared" si="17"/>
        <v>1.5667999905417673E-3</v>
      </c>
      <c r="Q161" s="37">
        <f t="shared" si="21"/>
        <v>33798.913999999997</v>
      </c>
      <c r="S161" s="36">
        <f t="shared" si="22"/>
        <v>2.4548622103616821E-6</v>
      </c>
      <c r="AA161" s="36" t="s">
        <v>41</v>
      </c>
      <c r="AB161" s="36">
        <v>9</v>
      </c>
      <c r="AD161" s="36" t="s">
        <v>34</v>
      </c>
      <c r="AF161" s="36" t="s">
        <v>30</v>
      </c>
    </row>
    <row r="162" spans="1:32" s="36" customFormat="1" ht="12.75" customHeight="1">
      <c r="A162" s="13" t="s">
        <v>74</v>
      </c>
      <c r="B162" s="33"/>
      <c r="C162" s="34">
        <v>48823.462</v>
      </c>
      <c r="D162" s="35"/>
      <c r="E162" s="36">
        <f t="shared" si="18"/>
        <v>6762.9853630576181</v>
      </c>
      <c r="F162" s="36">
        <f t="shared" si="19"/>
        <v>6763</v>
      </c>
      <c r="G162" s="36">
        <f t="shared" si="20"/>
        <v>-1.2676100006501656E-2</v>
      </c>
      <c r="I162" s="36">
        <f t="shared" si="17"/>
        <v>-1.2676100006501656E-2</v>
      </c>
      <c r="Q162" s="37">
        <f t="shared" si="21"/>
        <v>33804.962</v>
      </c>
      <c r="S162" s="36">
        <f t="shared" si="22"/>
        <v>1.6068351137483129E-4</v>
      </c>
      <c r="AA162" s="36" t="s">
        <v>41</v>
      </c>
      <c r="AF162" s="36" t="s">
        <v>39</v>
      </c>
    </row>
    <row r="163" spans="1:32" s="36" customFormat="1" ht="12.75" customHeight="1">
      <c r="A163" s="13" t="s">
        <v>74</v>
      </c>
      <c r="B163" s="33"/>
      <c r="C163" s="34">
        <v>48823.466</v>
      </c>
      <c r="D163" s="35"/>
      <c r="E163" s="36">
        <f t="shared" si="18"/>
        <v>6762.989981810194</v>
      </c>
      <c r="F163" s="36">
        <f t="shared" si="19"/>
        <v>6763</v>
      </c>
      <c r="G163" s="36">
        <f t="shared" si="20"/>
        <v>-8.6761000056867488E-3</v>
      </c>
      <c r="I163" s="36">
        <f t="shared" si="17"/>
        <v>-8.6761000056867488E-3</v>
      </c>
      <c r="Q163" s="37">
        <f t="shared" si="21"/>
        <v>33804.966</v>
      </c>
      <c r="S163" s="36">
        <f t="shared" si="22"/>
        <v>7.5274711308677606E-5</v>
      </c>
      <c r="AA163" s="36" t="s">
        <v>41</v>
      </c>
      <c r="AF163" s="36" t="s">
        <v>39</v>
      </c>
    </row>
    <row r="164" spans="1:32" s="36" customFormat="1" ht="12.75" customHeight="1">
      <c r="A164" s="13" t="s">
        <v>81</v>
      </c>
      <c r="B164" s="33"/>
      <c r="C164" s="34">
        <v>48830.396999999997</v>
      </c>
      <c r="D164" s="35">
        <v>4.0000000000000001E-3</v>
      </c>
      <c r="E164" s="36">
        <f t="shared" si="18"/>
        <v>6770.9931253331915</v>
      </c>
      <c r="F164" s="36">
        <f t="shared" si="19"/>
        <v>6771</v>
      </c>
      <c r="G164" s="36">
        <f t="shared" si="20"/>
        <v>-5.9537000051932409E-3</v>
      </c>
      <c r="I164" s="36">
        <f t="shared" si="17"/>
        <v>-5.9537000051932409E-3</v>
      </c>
      <c r="Q164" s="37">
        <f t="shared" si="21"/>
        <v>33811.896999999997</v>
      </c>
      <c r="S164" s="36">
        <f t="shared" si="22"/>
        <v>3.5446543751837995E-5</v>
      </c>
      <c r="AA164" s="36" t="s">
        <v>41</v>
      </c>
      <c r="AB164" s="36">
        <v>8</v>
      </c>
      <c r="AD164" s="36" t="s">
        <v>34</v>
      </c>
      <c r="AF164" s="36" t="s">
        <v>30</v>
      </c>
    </row>
    <row r="165" spans="1:32" s="36" customFormat="1" ht="12.75" customHeight="1">
      <c r="A165" s="13" t="s">
        <v>74</v>
      </c>
      <c r="B165" s="33"/>
      <c r="C165" s="34">
        <v>48830.402999999998</v>
      </c>
      <c r="D165" s="35"/>
      <c r="E165" s="36">
        <f t="shared" si="18"/>
        <v>6771.0000534620549</v>
      </c>
      <c r="F165" s="36">
        <f t="shared" si="19"/>
        <v>6771</v>
      </c>
      <c r="G165" s="36">
        <f t="shared" si="20"/>
        <v>4.6299996029119939E-5</v>
      </c>
      <c r="I165" s="36">
        <f t="shared" si="17"/>
        <v>4.6299996029119939E-5</v>
      </c>
      <c r="Q165" s="37">
        <f t="shared" si="21"/>
        <v>33811.902999999998</v>
      </c>
      <c r="S165" s="36">
        <f t="shared" si="22"/>
        <v>2.1436896322965221E-9</v>
      </c>
      <c r="AA165" s="36" t="s">
        <v>41</v>
      </c>
      <c r="AF165" s="36" t="s">
        <v>39</v>
      </c>
    </row>
    <row r="166" spans="1:32" s="36" customFormat="1" ht="12.75" customHeight="1">
      <c r="A166" s="13" t="s">
        <v>82</v>
      </c>
      <c r="B166" s="50"/>
      <c r="C166" s="51">
        <v>48843.394999999997</v>
      </c>
      <c r="D166" s="12">
        <v>4.0000000000000001E-3</v>
      </c>
      <c r="E166" s="36">
        <f t="shared" si="18"/>
        <v>6786.0017618231614</v>
      </c>
      <c r="F166" s="36">
        <f t="shared" si="19"/>
        <v>6786</v>
      </c>
      <c r="G166" s="36">
        <f t="shared" si="20"/>
        <v>1.5257999912137166E-3</v>
      </c>
      <c r="I166" s="36">
        <f t="shared" si="17"/>
        <v>1.5257999912137166E-3</v>
      </c>
      <c r="Q166" s="37">
        <f t="shared" si="21"/>
        <v>33824.894999999997</v>
      </c>
      <c r="S166" s="36">
        <f t="shared" si="22"/>
        <v>2.3280656131877773E-6</v>
      </c>
      <c r="AA166" s="36" t="s">
        <v>41</v>
      </c>
      <c r="AB166" s="36">
        <v>9</v>
      </c>
      <c r="AD166" s="36" t="s">
        <v>34</v>
      </c>
      <c r="AF166" s="36" t="s">
        <v>30</v>
      </c>
    </row>
    <row r="167" spans="1:32" s="36" customFormat="1" ht="12.75" customHeight="1">
      <c r="A167" s="13" t="s">
        <v>82</v>
      </c>
      <c r="B167" s="50"/>
      <c r="C167" s="51">
        <v>48882.383000000002</v>
      </c>
      <c r="D167" s="12">
        <v>4.0000000000000001E-3</v>
      </c>
      <c r="E167" s="36">
        <f t="shared" si="18"/>
        <v>6831.0207431642148</v>
      </c>
      <c r="F167" s="36">
        <f t="shared" si="19"/>
        <v>6831</v>
      </c>
      <c r="G167" s="36">
        <f t="shared" si="20"/>
        <v>1.7964300001040101E-2</v>
      </c>
      <c r="I167" s="36">
        <f t="shared" si="17"/>
        <v>1.7964300001040101E-2</v>
      </c>
      <c r="Q167" s="37">
        <f t="shared" si="21"/>
        <v>33863.883000000002</v>
      </c>
      <c r="S167" s="36">
        <f t="shared" si="22"/>
        <v>3.2271607452736937E-4</v>
      </c>
      <c r="AA167" s="36" t="s">
        <v>41</v>
      </c>
      <c r="AB167" s="36">
        <v>9</v>
      </c>
      <c r="AD167" s="36" t="s">
        <v>34</v>
      </c>
      <c r="AF167" s="36" t="s">
        <v>30</v>
      </c>
    </row>
    <row r="168" spans="1:32" s="36" customFormat="1" ht="12.75" customHeight="1">
      <c r="A168" s="13" t="s">
        <v>74</v>
      </c>
      <c r="B168" s="50"/>
      <c r="C168" s="51">
        <v>49108.377999999997</v>
      </c>
      <c r="D168" s="12"/>
      <c r="E168" s="36">
        <f t="shared" si="18"/>
        <v>7091.9744901676495</v>
      </c>
      <c r="F168" s="36">
        <f t="shared" si="19"/>
        <v>7092</v>
      </c>
      <c r="G168" s="36">
        <f t="shared" si="20"/>
        <v>-2.2092400009569246E-2</v>
      </c>
      <c r="I168" s="36">
        <f t="shared" si="17"/>
        <v>-2.2092400009569246E-2</v>
      </c>
      <c r="Q168" s="37">
        <f t="shared" si="21"/>
        <v>34089.877999999997</v>
      </c>
      <c r="S168" s="36">
        <f t="shared" si="22"/>
        <v>4.8807413818281525E-4</v>
      </c>
      <c r="AA168" s="36" t="s">
        <v>41</v>
      </c>
      <c r="AF168" s="36" t="s">
        <v>39</v>
      </c>
    </row>
    <row r="169" spans="1:32" s="36" customFormat="1" ht="12.75" customHeight="1">
      <c r="A169" s="13" t="s">
        <v>74</v>
      </c>
      <c r="B169" s="50"/>
      <c r="C169" s="51">
        <v>49108.387999999999</v>
      </c>
      <c r="D169" s="12"/>
      <c r="E169" s="36">
        <f t="shared" si="18"/>
        <v>7091.9860370490869</v>
      </c>
      <c r="F169" s="36">
        <f t="shared" si="19"/>
        <v>7092</v>
      </c>
      <c r="G169" s="36">
        <f t="shared" si="20"/>
        <v>-1.2092400007531978E-2</v>
      </c>
      <c r="I169" s="36">
        <f t="shared" si="17"/>
        <v>-1.2092400007531978E-2</v>
      </c>
      <c r="Q169" s="37">
        <f t="shared" si="21"/>
        <v>34089.887999999999</v>
      </c>
      <c r="S169" s="36">
        <f t="shared" si="22"/>
        <v>1.4622613794215938E-4</v>
      </c>
      <c r="AA169" s="36" t="s">
        <v>41</v>
      </c>
      <c r="AF169" s="36" t="s">
        <v>39</v>
      </c>
    </row>
    <row r="170" spans="1:32" s="36" customFormat="1" ht="12.75" customHeight="1">
      <c r="A170" s="41" t="s">
        <v>83</v>
      </c>
      <c r="B170" s="40" t="s">
        <v>96</v>
      </c>
      <c r="C170" s="41">
        <v>49120.516799999998</v>
      </c>
      <c r="D170" s="41" t="s">
        <v>128</v>
      </c>
      <c r="E170" s="36">
        <f t="shared" si="18"/>
        <v>7105.9910186046745</v>
      </c>
      <c r="F170" s="36">
        <f t="shared" si="19"/>
        <v>7106</v>
      </c>
      <c r="G170" s="36">
        <f t="shared" si="20"/>
        <v>-7.7782000080333091E-3</v>
      </c>
      <c r="J170" s="36">
        <f>G170</f>
        <v>-7.7782000080333091E-3</v>
      </c>
      <c r="O170" s="36">
        <f ca="1">+C$11+C$12*F170</f>
        <v>1.143821205475188E-2</v>
      </c>
      <c r="Q170" s="37">
        <f t="shared" si="21"/>
        <v>34102.016799999998</v>
      </c>
      <c r="S170" s="36">
        <f t="shared" ca="1" si="22"/>
        <v>3.6927049256675609E-4</v>
      </c>
    </row>
    <row r="171" spans="1:32" s="36" customFormat="1" ht="12.75" customHeight="1">
      <c r="A171" s="13" t="s">
        <v>83</v>
      </c>
      <c r="B171" s="50" t="s">
        <v>96</v>
      </c>
      <c r="C171" s="12">
        <v>49120.516900000002</v>
      </c>
      <c r="D171" s="12"/>
      <c r="E171" s="36">
        <f t="shared" si="18"/>
        <v>7105.9911340734943</v>
      </c>
      <c r="F171" s="36">
        <f t="shared" si="19"/>
        <v>7106</v>
      </c>
      <c r="G171" s="36">
        <f t="shared" si="20"/>
        <v>-7.678200003283564E-3</v>
      </c>
      <c r="H171" s="33"/>
      <c r="I171" s="38"/>
      <c r="J171" s="36">
        <f>G171</f>
        <v>-7.678200003283564E-3</v>
      </c>
      <c r="Q171" s="37">
        <f t="shared" si="21"/>
        <v>34102.016900000002</v>
      </c>
      <c r="S171" s="36">
        <f t="shared" si="22"/>
        <v>5.8954755290423722E-5</v>
      </c>
    </row>
    <row r="172" spans="1:32" s="36" customFormat="1" ht="12.75" customHeight="1">
      <c r="A172" s="13" t="s">
        <v>83</v>
      </c>
      <c r="B172" s="50" t="s">
        <v>96</v>
      </c>
      <c r="C172" s="12">
        <v>49120.518900000003</v>
      </c>
      <c r="D172" s="12"/>
      <c r="E172" s="36">
        <f t="shared" si="18"/>
        <v>7105.9934434497818</v>
      </c>
      <c r="F172" s="36">
        <f t="shared" si="19"/>
        <v>7106</v>
      </c>
      <c r="G172" s="36">
        <f t="shared" si="20"/>
        <v>-5.6782000028761104E-3</v>
      </c>
      <c r="H172" s="33"/>
      <c r="J172" s="36">
        <f>G172</f>
        <v>-5.6782000028761104E-3</v>
      </c>
      <c r="Q172" s="37">
        <f t="shared" si="21"/>
        <v>34102.018900000003</v>
      </c>
      <c r="S172" s="36">
        <f t="shared" si="22"/>
        <v>3.2241955272662261E-5</v>
      </c>
    </row>
    <row r="173" spans="1:32" s="36" customFormat="1" ht="12.75" customHeight="1">
      <c r="A173" s="13" t="s">
        <v>84</v>
      </c>
      <c r="B173" s="50"/>
      <c r="C173" s="51">
        <v>49166.423000000003</v>
      </c>
      <c r="D173" s="12">
        <v>4.0000000000000001E-3</v>
      </c>
      <c r="E173" s="36">
        <f t="shared" si="18"/>
        <v>7158.9983634604923</v>
      </c>
      <c r="F173" s="36">
        <f t="shared" si="19"/>
        <v>7159</v>
      </c>
      <c r="G173" s="36">
        <f t="shared" si="20"/>
        <v>-1.4173000017763115E-3</v>
      </c>
      <c r="I173" s="36">
        <f t="shared" ref="I173:I194" si="23">G173</f>
        <v>-1.4173000017763115E-3</v>
      </c>
      <c r="Q173" s="37">
        <f t="shared" si="21"/>
        <v>34147.923000000003</v>
      </c>
      <c r="S173" s="36">
        <f t="shared" si="22"/>
        <v>2.0087392950351327E-6</v>
      </c>
      <c r="AA173" s="36" t="s">
        <v>41</v>
      </c>
      <c r="AB173" s="36">
        <v>9</v>
      </c>
      <c r="AD173" s="36" t="s">
        <v>34</v>
      </c>
      <c r="AF173" s="36" t="s">
        <v>30</v>
      </c>
    </row>
    <row r="174" spans="1:32" s="36" customFormat="1" ht="12.75" customHeight="1">
      <c r="A174" s="13" t="s">
        <v>85</v>
      </c>
      <c r="B174" s="50"/>
      <c r="C174" s="51">
        <v>49218.385999999999</v>
      </c>
      <c r="D174" s="12">
        <v>5.0000000000000001E-3</v>
      </c>
      <c r="E174" s="36">
        <f t="shared" si="18"/>
        <v>7218.9994234642036</v>
      </c>
      <c r="F174" s="36">
        <f t="shared" si="19"/>
        <v>7219</v>
      </c>
      <c r="G174" s="36">
        <f t="shared" si="20"/>
        <v>-4.9930000386666507E-4</v>
      </c>
      <c r="I174" s="36">
        <f t="shared" si="23"/>
        <v>-4.9930000386666507E-4</v>
      </c>
      <c r="Q174" s="37">
        <f t="shared" si="21"/>
        <v>34199.885999999999</v>
      </c>
      <c r="S174" s="36">
        <f t="shared" si="22"/>
        <v>2.4930049386125175E-7</v>
      </c>
      <c r="AA174" s="36" t="s">
        <v>41</v>
      </c>
      <c r="AB174" s="36">
        <v>8</v>
      </c>
      <c r="AD174" s="36" t="s">
        <v>34</v>
      </c>
      <c r="AF174" s="36" t="s">
        <v>30</v>
      </c>
    </row>
    <row r="175" spans="1:32" s="36" customFormat="1" ht="12.75" customHeight="1">
      <c r="A175" s="13" t="s">
        <v>86</v>
      </c>
      <c r="B175" s="33"/>
      <c r="C175" s="34">
        <v>49250.423000000003</v>
      </c>
      <c r="D175" s="35"/>
      <c r="E175" s="36">
        <f t="shared" si="18"/>
        <v>7255.9921675193827</v>
      </c>
      <c r="F175" s="36">
        <f t="shared" si="19"/>
        <v>7256</v>
      </c>
      <c r="G175" s="36">
        <f t="shared" si="20"/>
        <v>-6.7831999986083247E-3</v>
      </c>
      <c r="I175" s="36">
        <f t="shared" si="23"/>
        <v>-6.7831999986083247E-3</v>
      </c>
      <c r="Q175" s="37">
        <f t="shared" si="21"/>
        <v>34231.923000000003</v>
      </c>
      <c r="S175" s="36">
        <f t="shared" si="22"/>
        <v>4.6011802221119975E-5</v>
      </c>
      <c r="AA175" s="36" t="s">
        <v>41</v>
      </c>
      <c r="AF175" s="36" t="s">
        <v>39</v>
      </c>
    </row>
    <row r="176" spans="1:32" s="36" customFormat="1" ht="12.75" customHeight="1">
      <c r="A176" s="13" t="s">
        <v>86</v>
      </c>
      <c r="B176" s="33"/>
      <c r="C176" s="34">
        <v>49483.404999999999</v>
      </c>
      <c r="D176" s="35"/>
      <c r="E176" s="36">
        <f t="shared" si="18"/>
        <v>7525.0137205818601</v>
      </c>
      <c r="F176" s="36">
        <f t="shared" si="19"/>
        <v>7525</v>
      </c>
      <c r="G176" s="36">
        <f t="shared" si="20"/>
        <v>1.188249999540858E-2</v>
      </c>
      <c r="I176" s="36">
        <f t="shared" si="23"/>
        <v>1.188249999540858E-2</v>
      </c>
      <c r="Q176" s="37">
        <f t="shared" si="21"/>
        <v>34464.904999999999</v>
      </c>
      <c r="S176" s="36">
        <f t="shared" si="22"/>
        <v>1.4119380614088491E-4</v>
      </c>
      <c r="AA176" s="36" t="s">
        <v>41</v>
      </c>
      <c r="AF176" s="36" t="s">
        <v>39</v>
      </c>
    </row>
    <row r="177" spans="1:32" s="36" customFormat="1" ht="12.75" customHeight="1">
      <c r="A177" s="13" t="s">
        <v>74</v>
      </c>
      <c r="B177" s="33"/>
      <c r="C177" s="34">
        <v>49547.491999999998</v>
      </c>
      <c r="D177" s="35"/>
      <c r="E177" s="36">
        <f t="shared" si="18"/>
        <v>7599.0142196380748</v>
      </c>
      <c r="F177" s="36">
        <f t="shared" si="19"/>
        <v>7599</v>
      </c>
      <c r="G177" s="36">
        <f t="shared" si="20"/>
        <v>1.2314699997659773E-2</v>
      </c>
      <c r="I177" s="36">
        <f t="shared" si="23"/>
        <v>1.2314699997659773E-2</v>
      </c>
      <c r="Q177" s="37">
        <f t="shared" si="21"/>
        <v>34528.991999999998</v>
      </c>
      <c r="S177" s="36">
        <f t="shared" si="22"/>
        <v>1.516518360323616E-4</v>
      </c>
      <c r="AA177" s="36" t="s">
        <v>41</v>
      </c>
      <c r="AF177" s="36" t="s">
        <v>39</v>
      </c>
    </row>
    <row r="178" spans="1:32" s="36" customFormat="1" ht="12.75" customHeight="1">
      <c r="A178" s="13" t="s">
        <v>87</v>
      </c>
      <c r="B178" s="33"/>
      <c r="C178" s="34">
        <v>49560.47</v>
      </c>
      <c r="D178" s="35">
        <v>5.0000000000000001E-3</v>
      </c>
      <c r="E178" s="36">
        <f t="shared" si="18"/>
        <v>7613.999762365177</v>
      </c>
      <c r="F178" s="36">
        <f t="shared" si="19"/>
        <v>7614</v>
      </c>
      <c r="G178" s="36">
        <f t="shared" si="20"/>
        <v>-2.0580000273184851E-4</v>
      </c>
      <c r="I178" s="36">
        <f t="shared" si="23"/>
        <v>-2.0580000273184851E-4</v>
      </c>
      <c r="Q178" s="37">
        <f t="shared" si="21"/>
        <v>34541.97</v>
      </c>
      <c r="S178" s="36">
        <f t="shared" si="22"/>
        <v>4.2353641124428853E-8</v>
      </c>
      <c r="AA178" s="36" t="s">
        <v>41</v>
      </c>
      <c r="AB178" s="36">
        <v>7</v>
      </c>
      <c r="AD178" s="36" t="s">
        <v>34</v>
      </c>
      <c r="AF178" s="36" t="s">
        <v>30</v>
      </c>
    </row>
    <row r="179" spans="1:32" s="36" customFormat="1" ht="12.75" customHeight="1">
      <c r="A179" s="13" t="s">
        <v>74</v>
      </c>
      <c r="B179" s="33"/>
      <c r="C179" s="34">
        <v>49567.402999999998</v>
      </c>
      <c r="D179" s="35"/>
      <c r="E179" s="36">
        <f t="shared" si="18"/>
        <v>7622.005215264463</v>
      </c>
      <c r="F179" s="36">
        <f t="shared" si="19"/>
        <v>7622</v>
      </c>
      <c r="G179" s="36">
        <f t="shared" si="20"/>
        <v>4.516599998169113E-3</v>
      </c>
      <c r="I179" s="36">
        <f t="shared" si="23"/>
        <v>4.516599998169113E-3</v>
      </c>
      <c r="Q179" s="37">
        <f t="shared" si="21"/>
        <v>34548.902999999998</v>
      </c>
      <c r="S179" s="36">
        <f t="shared" si="22"/>
        <v>2.039967554346123E-5</v>
      </c>
      <c r="AA179" s="36" t="s">
        <v>41</v>
      </c>
      <c r="AF179" s="36" t="s">
        <v>39</v>
      </c>
    </row>
    <row r="180" spans="1:32" s="36" customFormat="1" ht="12.75" customHeight="1">
      <c r="A180" s="13" t="s">
        <v>74</v>
      </c>
      <c r="B180" s="33"/>
      <c r="C180" s="34">
        <v>49567.404000000002</v>
      </c>
      <c r="D180" s="35"/>
      <c r="E180" s="36">
        <f t="shared" si="18"/>
        <v>7622.0063699526108</v>
      </c>
      <c r="F180" s="36">
        <f t="shared" si="19"/>
        <v>7622</v>
      </c>
      <c r="G180" s="36">
        <f t="shared" si="20"/>
        <v>5.5166000020108186E-3</v>
      </c>
      <c r="I180" s="36">
        <f t="shared" si="23"/>
        <v>5.5166000020108186E-3</v>
      </c>
      <c r="Q180" s="37">
        <f t="shared" si="21"/>
        <v>34548.904000000002</v>
      </c>
      <c r="S180" s="36">
        <f t="shared" si="22"/>
        <v>3.0432875582185765E-5</v>
      </c>
      <c r="AA180" s="36" t="s">
        <v>41</v>
      </c>
      <c r="AF180" s="36" t="s">
        <v>39</v>
      </c>
    </row>
    <row r="181" spans="1:32" s="36" customFormat="1" ht="12.75" customHeight="1">
      <c r="A181" s="13" t="s">
        <v>74</v>
      </c>
      <c r="B181" s="33"/>
      <c r="C181" s="34">
        <v>49567.404000000002</v>
      </c>
      <c r="D181" s="35"/>
      <c r="E181" s="36">
        <f t="shared" si="18"/>
        <v>7622.0063699526108</v>
      </c>
      <c r="F181" s="36">
        <f t="shared" si="19"/>
        <v>7622</v>
      </c>
      <c r="G181" s="36">
        <f t="shared" ref="G181:G197" si="24">+C181-(C$7+F181*C$8)</f>
        <v>5.5166000020108186E-3</v>
      </c>
      <c r="I181" s="36">
        <f t="shared" si="23"/>
        <v>5.5166000020108186E-3</v>
      </c>
      <c r="Q181" s="37">
        <f t="shared" si="21"/>
        <v>34548.904000000002</v>
      </c>
      <c r="S181" s="36">
        <f t="shared" si="22"/>
        <v>3.0432875582185765E-5</v>
      </c>
      <c r="AA181" s="36" t="s">
        <v>41</v>
      </c>
      <c r="AF181" s="36" t="s">
        <v>39</v>
      </c>
    </row>
    <row r="182" spans="1:32" s="36" customFormat="1" ht="12.75" customHeight="1">
      <c r="A182" s="13" t="s">
        <v>74</v>
      </c>
      <c r="B182" s="33"/>
      <c r="C182" s="34">
        <v>49567.406000000003</v>
      </c>
      <c r="D182" s="35"/>
      <c r="E182" s="36">
        <f t="shared" si="18"/>
        <v>7622.0086793288983</v>
      </c>
      <c r="F182" s="36">
        <f t="shared" si="19"/>
        <v>7622</v>
      </c>
      <c r="G182" s="36">
        <f t="shared" si="24"/>
        <v>7.5166000024182722E-3</v>
      </c>
      <c r="I182" s="36">
        <f t="shared" si="23"/>
        <v>7.5166000024182722E-3</v>
      </c>
      <c r="Q182" s="37">
        <f t="shared" si="21"/>
        <v>34548.906000000003</v>
      </c>
      <c r="S182" s="36">
        <f t="shared" si="22"/>
        <v>5.6499275596354368E-5</v>
      </c>
      <c r="AA182" s="36" t="s">
        <v>41</v>
      </c>
      <c r="AF182" s="36" t="s">
        <v>39</v>
      </c>
    </row>
    <row r="183" spans="1:32" s="36" customFormat="1" ht="12.75" customHeight="1">
      <c r="A183" s="13" t="s">
        <v>87</v>
      </c>
      <c r="B183" s="33"/>
      <c r="C183" s="34">
        <v>49567.408000000003</v>
      </c>
      <c r="D183" s="35">
        <v>4.0000000000000001E-3</v>
      </c>
      <c r="E183" s="36">
        <f t="shared" si="18"/>
        <v>7622.0109887051858</v>
      </c>
      <c r="F183" s="36">
        <f t="shared" si="19"/>
        <v>7622</v>
      </c>
      <c r="G183" s="36">
        <f t="shared" si="24"/>
        <v>9.5166000028257258E-3</v>
      </c>
      <c r="I183" s="36">
        <f t="shared" si="23"/>
        <v>9.5166000028257258E-3</v>
      </c>
      <c r="Q183" s="37">
        <f t="shared" si="21"/>
        <v>34548.908000000003</v>
      </c>
      <c r="S183" s="36">
        <f t="shared" si="22"/>
        <v>9.0565675613782609E-5</v>
      </c>
      <c r="AB183" s="36">
        <v>10</v>
      </c>
      <c r="AD183" s="36" t="s">
        <v>34</v>
      </c>
      <c r="AF183" s="36" t="s">
        <v>30</v>
      </c>
    </row>
    <row r="184" spans="1:32" s="36" customFormat="1" ht="12.75" customHeight="1">
      <c r="A184" s="13" t="s">
        <v>74</v>
      </c>
      <c r="B184" s="33"/>
      <c r="C184" s="34">
        <v>49567.408000000003</v>
      </c>
      <c r="D184" s="35"/>
      <c r="E184" s="36">
        <f t="shared" si="18"/>
        <v>7622.0109887051858</v>
      </c>
      <c r="F184" s="36">
        <f t="shared" si="19"/>
        <v>7622</v>
      </c>
      <c r="G184" s="36">
        <f t="shared" si="24"/>
        <v>9.5166000028257258E-3</v>
      </c>
      <c r="I184" s="36">
        <f t="shared" si="23"/>
        <v>9.5166000028257258E-3</v>
      </c>
      <c r="Q184" s="37">
        <f t="shared" si="21"/>
        <v>34548.908000000003</v>
      </c>
      <c r="S184" s="36">
        <f t="shared" si="22"/>
        <v>9.0565675613782609E-5</v>
      </c>
      <c r="AA184" s="36" t="s">
        <v>41</v>
      </c>
      <c r="AF184" s="36" t="s">
        <v>39</v>
      </c>
    </row>
    <row r="185" spans="1:32" s="36" customFormat="1" ht="12.75" customHeight="1">
      <c r="A185" s="13" t="s">
        <v>74</v>
      </c>
      <c r="B185" s="33"/>
      <c r="C185" s="34">
        <v>49567.408000000003</v>
      </c>
      <c r="D185" s="35"/>
      <c r="E185" s="36">
        <f t="shared" si="18"/>
        <v>7622.0109887051858</v>
      </c>
      <c r="F185" s="36">
        <f t="shared" si="19"/>
        <v>7622</v>
      </c>
      <c r="G185" s="36">
        <f t="shared" si="24"/>
        <v>9.5166000028257258E-3</v>
      </c>
      <c r="I185" s="36">
        <f t="shared" si="23"/>
        <v>9.5166000028257258E-3</v>
      </c>
      <c r="Q185" s="37">
        <f t="shared" si="21"/>
        <v>34548.908000000003</v>
      </c>
      <c r="S185" s="36">
        <f t="shared" si="22"/>
        <v>9.0565675613782609E-5</v>
      </c>
      <c r="AA185" s="36" t="s">
        <v>41</v>
      </c>
      <c r="AF185" s="36" t="s">
        <v>39</v>
      </c>
    </row>
    <row r="186" spans="1:32" s="36" customFormat="1" ht="12.75" customHeight="1">
      <c r="A186" s="13" t="s">
        <v>74</v>
      </c>
      <c r="B186" s="33"/>
      <c r="C186" s="34">
        <v>49567.409</v>
      </c>
      <c r="D186" s="35"/>
      <c r="E186" s="36">
        <f t="shared" si="18"/>
        <v>7622.0121433933255</v>
      </c>
      <c r="F186" s="36">
        <f t="shared" si="19"/>
        <v>7622</v>
      </c>
      <c r="G186" s="36">
        <f t="shared" si="24"/>
        <v>1.0516599999391474E-2</v>
      </c>
      <c r="I186" s="36">
        <f t="shared" si="23"/>
        <v>1.0516599999391474E-2</v>
      </c>
      <c r="Q186" s="37">
        <f t="shared" si="21"/>
        <v>34548.909</v>
      </c>
      <c r="S186" s="36">
        <f t="shared" si="22"/>
        <v>1.1059887554720075E-4</v>
      </c>
      <c r="AA186" s="36" t="s">
        <v>41</v>
      </c>
      <c r="AF186" s="36" t="s">
        <v>39</v>
      </c>
    </row>
    <row r="187" spans="1:32" s="36" customFormat="1" ht="12.75" customHeight="1">
      <c r="A187" s="13" t="s">
        <v>74</v>
      </c>
      <c r="B187" s="33"/>
      <c r="C187" s="34">
        <v>49567.415999999997</v>
      </c>
      <c r="D187" s="35"/>
      <c r="E187" s="36">
        <f t="shared" si="18"/>
        <v>7622.0202262103276</v>
      </c>
      <c r="F187" s="36">
        <f t="shared" si="19"/>
        <v>7622</v>
      </c>
      <c r="G187" s="36">
        <f t="shared" si="24"/>
        <v>1.7516599997179583E-2</v>
      </c>
      <c r="I187" s="36">
        <f t="shared" si="23"/>
        <v>1.7516599997179583E-2</v>
      </c>
      <c r="Q187" s="37">
        <f t="shared" si="21"/>
        <v>34548.915999999997</v>
      </c>
      <c r="S187" s="36">
        <f t="shared" si="22"/>
        <v>3.0683127546119176E-4</v>
      </c>
      <c r="AA187" s="36" t="s">
        <v>41</v>
      </c>
      <c r="AF187" s="36" t="s">
        <v>39</v>
      </c>
    </row>
    <row r="188" spans="1:32" s="36" customFormat="1" ht="12.75" customHeight="1">
      <c r="A188" s="13" t="s">
        <v>88</v>
      </c>
      <c r="B188" s="33"/>
      <c r="C188" s="34">
        <v>49922.474000000002</v>
      </c>
      <c r="D188" s="35"/>
      <c r="E188" s="36">
        <f t="shared" si="18"/>
        <v>8032.0014890858274</v>
      </c>
      <c r="F188" s="36">
        <f t="shared" si="19"/>
        <v>8032</v>
      </c>
      <c r="G188" s="36">
        <f t="shared" si="24"/>
        <v>1.2895999971078709E-3</v>
      </c>
      <c r="I188" s="36">
        <f t="shared" si="23"/>
        <v>1.2895999971078709E-3</v>
      </c>
      <c r="Q188" s="37">
        <f t="shared" si="21"/>
        <v>34903.974000000002</v>
      </c>
      <c r="S188" s="36">
        <f t="shared" si="22"/>
        <v>1.6630681525406206E-6</v>
      </c>
      <c r="AA188" s="36" t="s">
        <v>41</v>
      </c>
      <c r="AF188" s="36" t="s">
        <v>39</v>
      </c>
    </row>
    <row r="189" spans="1:32" s="36" customFormat="1" ht="12.75" customHeight="1">
      <c r="A189" s="13" t="s">
        <v>89</v>
      </c>
      <c r="B189" s="33"/>
      <c r="C189" s="34">
        <v>49929.402999999998</v>
      </c>
      <c r="D189" s="35">
        <v>4.0000000000000001E-3</v>
      </c>
      <c r="E189" s="36">
        <f t="shared" si="18"/>
        <v>8040.0023232325384</v>
      </c>
      <c r="F189" s="36">
        <f t="shared" si="19"/>
        <v>8040</v>
      </c>
      <c r="G189" s="36">
        <f t="shared" si="24"/>
        <v>2.0119999971939251E-3</v>
      </c>
      <c r="I189" s="36">
        <f t="shared" si="23"/>
        <v>2.0119999971939251E-3</v>
      </c>
      <c r="Q189" s="37">
        <f t="shared" si="21"/>
        <v>34910.902999999998</v>
      </c>
      <c r="S189" s="36">
        <f t="shared" si="22"/>
        <v>4.0481439887083543E-6</v>
      </c>
      <c r="AA189" s="36" t="s">
        <v>41</v>
      </c>
      <c r="AB189" s="36">
        <v>6</v>
      </c>
      <c r="AD189" s="36" t="s">
        <v>34</v>
      </c>
      <c r="AF189" s="36" t="s">
        <v>30</v>
      </c>
    </row>
    <row r="190" spans="1:32" s="36" customFormat="1" ht="12.75" customHeight="1">
      <c r="A190" s="13" t="s">
        <v>89</v>
      </c>
      <c r="B190" s="33"/>
      <c r="C190" s="34">
        <v>50014.281000000003</v>
      </c>
      <c r="D190" s="35">
        <v>5.0000000000000001E-3</v>
      </c>
      <c r="E190" s="36">
        <f t="shared" si="18"/>
        <v>8138.0099434814783</v>
      </c>
      <c r="F190" s="36">
        <f t="shared" si="19"/>
        <v>8138</v>
      </c>
      <c r="G190" s="36">
        <f t="shared" si="24"/>
        <v>8.6114000005181879E-3</v>
      </c>
      <c r="I190" s="36">
        <f t="shared" si="23"/>
        <v>8.6114000005181879E-3</v>
      </c>
      <c r="Q190" s="37">
        <f t="shared" si="21"/>
        <v>34995.781000000003</v>
      </c>
      <c r="S190" s="36">
        <f t="shared" si="22"/>
        <v>7.4156209968924652E-5</v>
      </c>
      <c r="AA190" s="36" t="s">
        <v>41</v>
      </c>
      <c r="AB190" s="36">
        <v>7</v>
      </c>
      <c r="AD190" s="36" t="s">
        <v>34</v>
      </c>
      <c r="AF190" s="36" t="s">
        <v>30</v>
      </c>
    </row>
    <row r="191" spans="1:32" s="36" customFormat="1" ht="12.75" customHeight="1">
      <c r="A191" s="13" t="s">
        <v>90</v>
      </c>
      <c r="B191" s="33"/>
      <c r="C191" s="34">
        <v>50014.292000000001</v>
      </c>
      <c r="D191" s="35">
        <v>6.0000000000000001E-3</v>
      </c>
      <c r="E191" s="36">
        <f t="shared" si="18"/>
        <v>8138.0226450510554</v>
      </c>
      <c r="F191" s="36">
        <f t="shared" si="19"/>
        <v>8138</v>
      </c>
      <c r="G191" s="36">
        <f t="shared" si="24"/>
        <v>1.9611399999121204E-2</v>
      </c>
      <c r="I191" s="36">
        <f t="shared" si="23"/>
        <v>1.9611399999121204E-2</v>
      </c>
      <c r="Q191" s="37">
        <f t="shared" si="21"/>
        <v>34995.792000000001</v>
      </c>
      <c r="S191" s="36">
        <f t="shared" si="22"/>
        <v>3.8460700992553118E-4</v>
      </c>
      <c r="AA191" s="36" t="s">
        <v>41</v>
      </c>
      <c r="AB191" s="36">
        <v>7</v>
      </c>
      <c r="AD191" s="36" t="s">
        <v>59</v>
      </c>
      <c r="AF191" s="36" t="s">
        <v>30</v>
      </c>
    </row>
    <row r="192" spans="1:32" s="36" customFormat="1" ht="12.75" customHeight="1">
      <c r="A192" s="13" t="s">
        <v>91</v>
      </c>
      <c r="B192" s="33"/>
      <c r="C192" s="34">
        <v>50284.468999999997</v>
      </c>
      <c r="D192" s="35"/>
      <c r="E192" s="36">
        <f t="shared" si="18"/>
        <v>8449.99282361318</v>
      </c>
      <c r="F192" s="36">
        <f t="shared" si="19"/>
        <v>8450</v>
      </c>
      <c r="G192" s="36">
        <f t="shared" si="24"/>
        <v>-6.2150000085239299E-3</v>
      </c>
      <c r="I192" s="36">
        <f t="shared" si="23"/>
        <v>-6.2150000085239299E-3</v>
      </c>
      <c r="Q192" s="37">
        <f t="shared" si="21"/>
        <v>35265.968999999997</v>
      </c>
      <c r="S192" s="36">
        <f t="shared" si="22"/>
        <v>3.8626225105952446E-5</v>
      </c>
      <c r="AA192" s="36" t="s">
        <v>41</v>
      </c>
      <c r="AF192" s="36" t="s">
        <v>39</v>
      </c>
    </row>
    <row r="193" spans="1:32" s="36" customFormat="1" ht="12.75" customHeight="1">
      <c r="A193" s="13" t="s">
        <v>92</v>
      </c>
      <c r="B193" s="33"/>
      <c r="C193" s="34">
        <v>50679.39</v>
      </c>
      <c r="D193" s="35">
        <v>4.0000000000000001E-3</v>
      </c>
      <c r="E193" s="36">
        <f t="shared" si="18"/>
        <v>8906.0034199553374</v>
      </c>
      <c r="F193" s="36">
        <f t="shared" si="19"/>
        <v>8906</v>
      </c>
      <c r="G193" s="36">
        <f t="shared" si="24"/>
        <v>2.9617999971378595E-3</v>
      </c>
      <c r="I193" s="36">
        <f t="shared" si="23"/>
        <v>2.9617999971378595E-3</v>
      </c>
      <c r="Q193" s="37">
        <f t="shared" si="21"/>
        <v>35660.89</v>
      </c>
      <c r="S193" s="36">
        <f t="shared" si="22"/>
        <v>8.7722592230458235E-6</v>
      </c>
      <c r="AA193" s="36" t="s">
        <v>41</v>
      </c>
      <c r="AB193" s="36">
        <v>8</v>
      </c>
      <c r="AD193" s="36" t="s">
        <v>34</v>
      </c>
      <c r="AF193" s="36" t="s">
        <v>30</v>
      </c>
    </row>
    <row r="194" spans="1:32" s="36" customFormat="1" ht="12.75" customHeight="1">
      <c r="A194" s="13" t="s">
        <v>91</v>
      </c>
      <c r="B194" s="33"/>
      <c r="C194" s="34">
        <v>50712.307000000001</v>
      </c>
      <c r="D194" s="35"/>
      <c r="E194" s="36">
        <f t="shared" si="18"/>
        <v>8944.0122895768454</v>
      </c>
      <c r="F194" s="36">
        <f t="shared" si="19"/>
        <v>8944</v>
      </c>
      <c r="G194" s="36">
        <f t="shared" si="24"/>
        <v>1.0643199995683972E-2</v>
      </c>
      <c r="I194" s="36">
        <f t="shared" si="23"/>
        <v>1.0643199995683972E-2</v>
      </c>
      <c r="Q194" s="37">
        <f t="shared" si="21"/>
        <v>35693.807000000001</v>
      </c>
      <c r="S194" s="36">
        <f t="shared" si="22"/>
        <v>1.132777061481273E-4</v>
      </c>
      <c r="AA194" s="36" t="s">
        <v>41</v>
      </c>
      <c r="AF194" s="36" t="s">
        <v>39</v>
      </c>
    </row>
    <row r="195" spans="1:32" s="36" customFormat="1" ht="12.75" customHeight="1">
      <c r="A195" s="13" t="s">
        <v>93</v>
      </c>
      <c r="B195" s="33"/>
      <c r="C195" s="34">
        <v>50750.402699999999</v>
      </c>
      <c r="D195" s="35"/>
      <c r="E195" s="36">
        <f t="shared" si="18"/>
        <v>8988.0009426873949</v>
      </c>
      <c r="F195" s="36">
        <f t="shared" si="19"/>
        <v>8988</v>
      </c>
      <c r="G195" s="36">
        <f t="shared" si="24"/>
        <v>8.1639999552862719E-4</v>
      </c>
      <c r="J195" s="36">
        <f>G195</f>
        <v>8.1639999552862719E-4</v>
      </c>
      <c r="Q195" s="37">
        <f t="shared" si="21"/>
        <v>35731.902699999999</v>
      </c>
      <c r="S195" s="36">
        <f t="shared" si="22"/>
        <v>6.6650895269914244E-7</v>
      </c>
      <c r="AA195" s="36" t="s">
        <v>40</v>
      </c>
      <c r="AF195" s="36" t="s">
        <v>39</v>
      </c>
    </row>
    <row r="196" spans="1:32" s="36" customFormat="1" ht="12.75" customHeight="1">
      <c r="A196" s="13" t="s">
        <v>91</v>
      </c>
      <c r="B196" s="33"/>
      <c r="C196" s="34">
        <v>50750.402999999998</v>
      </c>
      <c r="D196" s="35"/>
      <c r="E196" s="36">
        <f t="shared" si="18"/>
        <v>8988.0012890938378</v>
      </c>
      <c r="F196" s="36">
        <f t="shared" si="19"/>
        <v>8988</v>
      </c>
      <c r="G196" s="36">
        <f t="shared" si="24"/>
        <v>1.1163999952259474E-3</v>
      </c>
      <c r="I196" s="36">
        <f>G196</f>
        <v>1.1163999952259474E-3</v>
      </c>
      <c r="Q196" s="37">
        <f t="shared" si="21"/>
        <v>35731.902999999998</v>
      </c>
      <c r="S196" s="36">
        <f t="shared" si="22"/>
        <v>1.2463489493404952E-6</v>
      </c>
      <c r="AA196" s="36" t="s">
        <v>41</v>
      </c>
      <c r="AF196" s="36" t="s">
        <v>39</v>
      </c>
    </row>
    <row r="197" spans="1:32" s="36" customFormat="1" ht="12.75" customHeight="1">
      <c r="A197" s="13" t="s">
        <v>94</v>
      </c>
      <c r="B197" s="33"/>
      <c r="C197" s="34">
        <v>50751.277000000002</v>
      </c>
      <c r="D197" s="35">
        <v>6.0000000000000001E-3</v>
      </c>
      <c r="E197" s="36">
        <f t="shared" si="18"/>
        <v>8989.0104865313115</v>
      </c>
      <c r="F197" s="36">
        <f t="shared" si="19"/>
        <v>8989</v>
      </c>
      <c r="G197" s="36">
        <f t="shared" si="24"/>
        <v>9.0817000018432736E-3</v>
      </c>
      <c r="I197" s="36">
        <f>G197</f>
        <v>9.0817000018432736E-3</v>
      </c>
      <c r="Q197" s="37">
        <f t="shared" si="21"/>
        <v>35732.777000000002</v>
      </c>
      <c r="S197" s="36">
        <f t="shared" si="22"/>
        <v>8.2477274923480116E-5</v>
      </c>
      <c r="AA197" s="36" t="s">
        <v>41</v>
      </c>
      <c r="AB197" s="36">
        <v>8</v>
      </c>
      <c r="AD197" s="36" t="s">
        <v>34</v>
      </c>
      <c r="AF197" s="36" t="s">
        <v>30</v>
      </c>
    </row>
    <row r="198" spans="1:32" s="36" customFormat="1" ht="12.75" customHeight="1">
      <c r="A198" s="43" t="s">
        <v>122</v>
      </c>
      <c r="B198" s="44" t="s">
        <v>96</v>
      </c>
      <c r="C198" s="43">
        <v>52049.455600000001</v>
      </c>
      <c r="D198" s="43" t="s">
        <v>123</v>
      </c>
      <c r="E198" s="36">
        <f t="shared" si="18"/>
        <v>10488.001924172318</v>
      </c>
      <c r="F198" s="36">
        <f t="shared" si="19"/>
        <v>10488</v>
      </c>
      <c r="K198" s="42">
        <v>1.6663999995216727E-3</v>
      </c>
      <c r="Q198" s="37">
        <f t="shared" si="21"/>
        <v>37030.955600000001</v>
      </c>
      <c r="S198" s="36">
        <f t="shared" si="22"/>
        <v>0</v>
      </c>
    </row>
    <row r="199" spans="1:32" s="36" customFormat="1" ht="12.75" customHeight="1">
      <c r="A199" s="43" t="s">
        <v>122</v>
      </c>
      <c r="B199" s="44" t="s">
        <v>96</v>
      </c>
      <c r="C199" s="43">
        <v>52133.466800000002</v>
      </c>
      <c r="D199" s="43" t="s">
        <v>123</v>
      </c>
      <c r="E199" s="36">
        <f t="shared" si="18"/>
        <v>10585.008660738418</v>
      </c>
      <c r="F199" s="36">
        <f t="shared" si="19"/>
        <v>10585</v>
      </c>
      <c r="K199" s="42">
        <v>7.5004999962402508E-3</v>
      </c>
      <c r="Q199" s="37">
        <f t="shared" si="21"/>
        <v>37114.966800000002</v>
      </c>
      <c r="S199" s="36">
        <f t="shared" si="22"/>
        <v>0</v>
      </c>
    </row>
    <row r="200" spans="1:32" s="36" customFormat="1" ht="12.75" customHeight="1">
      <c r="A200" s="43" t="s">
        <v>122</v>
      </c>
      <c r="B200" s="44" t="s">
        <v>96</v>
      </c>
      <c r="C200" s="43">
        <v>52140.404900000001</v>
      </c>
      <c r="D200" s="43" t="s">
        <v>123</v>
      </c>
      <c r="E200" s="36">
        <f t="shared" si="18"/>
        <v>10593.020002547239</v>
      </c>
      <c r="F200" s="36">
        <f t="shared" si="19"/>
        <v>10593</v>
      </c>
      <c r="K200" s="42">
        <v>1.7322899999271613E-2</v>
      </c>
      <c r="Q200" s="37">
        <f t="shared" si="21"/>
        <v>37121.904900000001</v>
      </c>
      <c r="S200" s="36">
        <f t="shared" si="22"/>
        <v>0</v>
      </c>
    </row>
    <row r="201" spans="1:32" s="36" customFormat="1" ht="12.75" customHeight="1">
      <c r="A201" s="57" t="s">
        <v>139</v>
      </c>
      <c r="B201" s="58" t="s">
        <v>96</v>
      </c>
      <c r="C201" s="57">
        <v>52424.435700000002</v>
      </c>
      <c r="D201" s="57">
        <v>2.0000000000000001E-4</v>
      </c>
      <c r="E201" s="36">
        <f t="shared" si="18"/>
        <v>10920.986999712595</v>
      </c>
      <c r="F201" s="36">
        <f t="shared" si="19"/>
        <v>10921</v>
      </c>
      <c r="G201" s="36">
        <f t="shared" ref="G201:G209" si="25">+C201-(C$7+F201*C$8)</f>
        <v>-1.1258700003963895E-2</v>
      </c>
      <c r="K201" s="36">
        <f>G201</f>
        <v>-1.1258700003963895E-2</v>
      </c>
      <c r="Q201" s="37">
        <f t="shared" si="21"/>
        <v>37405.935700000002</v>
      </c>
      <c r="S201" s="36">
        <f t="shared" si="22"/>
        <v>1.2675832577925661E-4</v>
      </c>
    </row>
    <row r="202" spans="1:32" s="36" customFormat="1" ht="12.75" customHeight="1">
      <c r="A202" s="57" t="s">
        <v>139</v>
      </c>
      <c r="B202" s="58" t="s">
        <v>120</v>
      </c>
      <c r="C202" s="57">
        <v>52446.516300000003</v>
      </c>
      <c r="D202" s="57">
        <v>8.9999999999999998E-4</v>
      </c>
      <c r="E202" s="36">
        <f t="shared" si="18"/>
        <v>10946.483206735249</v>
      </c>
      <c r="F202" s="36">
        <f t="shared" si="19"/>
        <v>10946.5</v>
      </c>
      <c r="G202" s="36">
        <f t="shared" si="25"/>
        <v>-1.4543550001690164E-2</v>
      </c>
      <c r="K202" s="36">
        <f>G202</f>
        <v>-1.4543550001690164E-2</v>
      </c>
      <c r="Q202" s="37">
        <f t="shared" si="21"/>
        <v>37428.016300000003</v>
      </c>
      <c r="S202" s="36">
        <f t="shared" si="22"/>
        <v>2.1151484665166197E-4</v>
      </c>
    </row>
    <row r="203" spans="1:32" s="36" customFormat="1" ht="12.75" customHeight="1">
      <c r="A203" s="52" t="s">
        <v>133</v>
      </c>
      <c r="B203" s="53" t="s">
        <v>96</v>
      </c>
      <c r="C203" s="54">
        <v>52494.5844</v>
      </c>
      <c r="D203" s="54">
        <v>2.9999999999999997E-4</v>
      </c>
      <c r="E203" s="39">
        <f t="shared" si="18"/>
        <v>11001.986871888615</v>
      </c>
      <c r="F203" s="36">
        <f t="shared" si="19"/>
        <v>11002</v>
      </c>
      <c r="G203" s="36">
        <f t="shared" si="25"/>
        <v>-1.1369400002877228E-2</v>
      </c>
      <c r="K203" s="36">
        <f>G203</f>
        <v>-1.1369400002877228E-2</v>
      </c>
      <c r="O203" s="36">
        <f ca="1">+C$11+C$12*F203</f>
        <v>-1.0029238789903847E-2</v>
      </c>
      <c r="Q203" s="37">
        <f t="shared" si="21"/>
        <v>37476.0844</v>
      </c>
      <c r="S203" s="36">
        <f t="shared" ca="1" si="22"/>
        <v>1.796032076758285E-6</v>
      </c>
    </row>
    <row r="204" spans="1:32" s="36" customFormat="1" ht="12.75" customHeight="1">
      <c r="A204" s="55" t="s">
        <v>132</v>
      </c>
      <c r="B204" s="44" t="s">
        <v>96</v>
      </c>
      <c r="C204" s="43">
        <v>52494.5844</v>
      </c>
      <c r="D204" s="43">
        <v>2.9999999999999997E-4</v>
      </c>
      <c r="E204" s="39">
        <f t="shared" si="18"/>
        <v>11001.986871888615</v>
      </c>
      <c r="F204" s="36">
        <f t="shared" si="19"/>
        <v>11002</v>
      </c>
      <c r="G204" s="36">
        <f t="shared" si="25"/>
        <v>-1.1369400002877228E-2</v>
      </c>
      <c r="K204" s="36">
        <f>G204</f>
        <v>-1.1369400002877228E-2</v>
      </c>
      <c r="O204" s="36">
        <f ca="1">+C$11+C$12*F204</f>
        <v>-1.0029238789903847E-2</v>
      </c>
      <c r="Q204" s="37">
        <f t="shared" si="21"/>
        <v>37476.0844</v>
      </c>
      <c r="S204" s="36">
        <f t="shared" ca="1" si="22"/>
        <v>1.796032076758285E-6</v>
      </c>
    </row>
    <row r="205" spans="1:32" s="36" customFormat="1" ht="12.75" customHeight="1">
      <c r="A205" s="39" t="s">
        <v>27</v>
      </c>
      <c r="B205" s="40"/>
      <c r="C205" s="41">
        <v>52747.462200000002</v>
      </c>
      <c r="D205" s="41">
        <v>1.6999999999999999E-3</v>
      </c>
      <c r="E205" s="36">
        <f t="shared" si="18"/>
        <v>11293.981869317704</v>
      </c>
      <c r="F205" s="36">
        <f t="shared" si="19"/>
        <v>11294</v>
      </c>
      <c r="G205" s="36">
        <f t="shared" si="25"/>
        <v>-1.5701800002716482E-2</v>
      </c>
      <c r="J205" s="36">
        <f>G205</f>
        <v>-1.5701800002716482E-2</v>
      </c>
      <c r="Q205" s="37">
        <f t="shared" si="21"/>
        <v>37728.962200000002</v>
      </c>
      <c r="S205" s="36">
        <f t="shared" si="22"/>
        <v>2.4654652332530729E-4</v>
      </c>
    </row>
    <row r="206" spans="1:32" s="36" customFormat="1" ht="12.75" customHeight="1">
      <c r="A206" s="43" t="s">
        <v>122</v>
      </c>
      <c r="B206" s="44" t="s">
        <v>96</v>
      </c>
      <c r="C206" s="43">
        <v>52902.483869999996</v>
      </c>
      <c r="D206" s="43">
        <v>1.2999999999999999E-3</v>
      </c>
      <c r="E206" s="36">
        <f t="shared" si="18"/>
        <v>11472.983553661294</v>
      </c>
      <c r="F206" s="36">
        <f t="shared" si="19"/>
        <v>11473</v>
      </c>
      <c r="G206" s="36">
        <f t="shared" si="25"/>
        <v>-1.424310000584228E-2</v>
      </c>
      <c r="K206" s="36">
        <f>G206</f>
        <v>-1.424310000584228E-2</v>
      </c>
      <c r="O206" s="36">
        <f t="shared" ref="O206:O244" ca="1" si="26">+C$11+C$12*F206</f>
        <v>-1.2624508129696677E-2</v>
      </c>
      <c r="Q206" s="37">
        <f t="shared" si="21"/>
        <v>37883.983869999996</v>
      </c>
      <c r="S206" s="36">
        <f t="shared" ca="1" si="22"/>
        <v>2.6198396615245434E-6</v>
      </c>
    </row>
    <row r="207" spans="1:32" s="36" customFormat="1" ht="12.75" customHeight="1">
      <c r="A207" s="39" t="s">
        <v>95</v>
      </c>
      <c r="B207" s="40" t="s">
        <v>96</v>
      </c>
      <c r="C207" s="41">
        <v>52917.208200000001</v>
      </c>
      <c r="D207" s="41">
        <v>8.0000000000000004E-4</v>
      </c>
      <c r="E207" s="39">
        <f t="shared" si="18"/>
        <v>11489.985562934138</v>
      </c>
      <c r="F207" s="36">
        <f t="shared" si="19"/>
        <v>11490</v>
      </c>
      <c r="G207" s="36">
        <f t="shared" si="25"/>
        <v>-1.2503000005381182E-2</v>
      </c>
      <c r="J207" s="36">
        <f>G207</f>
        <v>-1.2503000005381182E-2</v>
      </c>
      <c r="O207" s="36">
        <f t="shared" ca="1" si="26"/>
        <v>-1.2718180271472632E-2</v>
      </c>
      <c r="Q207" s="37">
        <f t="shared" si="21"/>
        <v>37898.708200000001</v>
      </c>
      <c r="S207" s="36">
        <f t="shared" ca="1" si="22"/>
        <v>4.6302546915187139E-8</v>
      </c>
    </row>
    <row r="208" spans="1:32" s="36" customFormat="1" ht="12.75" customHeight="1">
      <c r="A208" s="39" t="s">
        <v>109</v>
      </c>
      <c r="B208" s="45"/>
      <c r="C208" s="41">
        <v>53226.381300000001</v>
      </c>
      <c r="D208" s="41">
        <v>2.9999999999999997E-4</v>
      </c>
      <c r="E208" s="39">
        <f t="shared" si="18"/>
        <v>11846.984075811277</v>
      </c>
      <c r="F208" s="36">
        <f t="shared" si="19"/>
        <v>11847</v>
      </c>
      <c r="G208" s="36">
        <f t="shared" si="25"/>
        <v>-1.3790900004096329E-2</v>
      </c>
      <c r="J208" s="36">
        <f>G208</f>
        <v>-1.3790900004096329E-2</v>
      </c>
      <c r="O208" s="36">
        <f t="shared" ca="1" si="26"/>
        <v>-1.4685295248767827E-2</v>
      </c>
      <c r="Q208" s="37">
        <f t="shared" si="21"/>
        <v>38207.881300000001</v>
      </c>
      <c r="S208" s="36">
        <f t="shared" ca="1" si="22"/>
        <v>7.9994285369098796E-7</v>
      </c>
    </row>
    <row r="209" spans="1:19" s="36" customFormat="1" ht="12.75" customHeight="1">
      <c r="A209" s="39" t="s">
        <v>109</v>
      </c>
      <c r="B209" s="45"/>
      <c r="C209" s="41">
        <v>53226.381500000003</v>
      </c>
      <c r="D209" s="41">
        <v>5.9999999999999995E-4</v>
      </c>
      <c r="E209" s="39">
        <f t="shared" si="18"/>
        <v>11846.984306748909</v>
      </c>
      <c r="F209" s="36">
        <f t="shared" si="19"/>
        <v>11847</v>
      </c>
      <c r="G209" s="36">
        <f t="shared" si="25"/>
        <v>-1.3590900001872797E-2</v>
      </c>
      <c r="J209" s="36">
        <f>G209</f>
        <v>-1.3590900001872797E-2</v>
      </c>
      <c r="O209" s="36">
        <f t="shared" ca="1" si="26"/>
        <v>-1.4685295248767827E-2</v>
      </c>
      <c r="Q209" s="37">
        <f t="shared" si="21"/>
        <v>38207.881500000003</v>
      </c>
      <c r="S209" s="36">
        <f t="shared" ca="1" si="22"/>
        <v>1.1977009564264341E-6</v>
      </c>
    </row>
    <row r="210" spans="1:19" s="36" customFormat="1" ht="12.75" customHeight="1">
      <c r="A210" s="43" t="s">
        <v>124</v>
      </c>
      <c r="B210" s="44" t="s">
        <v>96</v>
      </c>
      <c r="C210" s="43">
        <v>53252.358999999997</v>
      </c>
      <c r="D210" s="43" t="s">
        <v>123</v>
      </c>
      <c r="E210" s="39">
        <f t="shared" si="18"/>
        <v>11876.980217998185</v>
      </c>
      <c r="F210" s="36">
        <f t="shared" si="19"/>
        <v>11877</v>
      </c>
      <c r="K210" s="42">
        <v>-1.7131900007370859E-2</v>
      </c>
      <c r="O210" s="36">
        <f t="shared" ca="1" si="26"/>
        <v>-1.4850599028372463E-2</v>
      </c>
      <c r="Q210" s="37">
        <f t="shared" si="21"/>
        <v>38233.858999999997</v>
      </c>
      <c r="S210" s="36">
        <f t="shared" ca="1" si="22"/>
        <v>2.2054029150149715E-4</v>
      </c>
    </row>
    <row r="211" spans="1:19" s="36" customFormat="1" ht="12.75" customHeight="1">
      <c r="A211" s="41" t="s">
        <v>131</v>
      </c>
      <c r="B211" s="40" t="s">
        <v>96</v>
      </c>
      <c r="C211" s="41">
        <v>53252.360999999997</v>
      </c>
      <c r="D211" s="41" t="s">
        <v>123</v>
      </c>
      <c r="E211" s="39">
        <f t="shared" si="18"/>
        <v>11876.982527374472</v>
      </c>
      <c r="F211" s="36">
        <f t="shared" si="19"/>
        <v>11877</v>
      </c>
      <c r="G211" s="36">
        <f t="shared" ref="G211:G244" si="27">+C211-(C$7+F211*C$8)</f>
        <v>-1.5131900006963406E-2</v>
      </c>
      <c r="I211" s="36">
        <f>G211</f>
        <v>-1.5131900006963406E-2</v>
      </c>
      <c r="O211" s="36">
        <f t="shared" ca="1" si="26"/>
        <v>-1.4850599028372463E-2</v>
      </c>
      <c r="Q211" s="37">
        <f t="shared" si="21"/>
        <v>38233.860999999997</v>
      </c>
      <c r="S211" s="36">
        <f t="shared" ca="1" si="22"/>
        <v>7.9130240556221951E-8</v>
      </c>
    </row>
    <row r="212" spans="1:19" s="36" customFormat="1" ht="12.75" customHeight="1">
      <c r="A212" s="41" t="s">
        <v>131</v>
      </c>
      <c r="B212" s="40" t="s">
        <v>96</v>
      </c>
      <c r="C212" s="41">
        <v>53252.374000000003</v>
      </c>
      <c r="D212" s="41" t="s">
        <v>123</v>
      </c>
      <c r="E212" s="39">
        <f t="shared" si="18"/>
        <v>11876.997538320345</v>
      </c>
      <c r="F212" s="36">
        <f t="shared" si="19"/>
        <v>11877</v>
      </c>
      <c r="G212" s="36">
        <f t="shared" si="27"/>
        <v>-2.1319000006769784E-3</v>
      </c>
      <c r="I212" s="36">
        <f>G212</f>
        <v>-2.1319000006769784E-3</v>
      </c>
      <c r="O212" s="36">
        <f t="shared" ca="1" si="26"/>
        <v>-1.4850599028372463E-2</v>
      </c>
      <c r="Q212" s="37">
        <f t="shared" si="21"/>
        <v>38233.874000000003</v>
      </c>
      <c r="S212" s="36">
        <f t="shared" ca="1" si="22"/>
        <v>1.6176530495710207E-4</v>
      </c>
    </row>
    <row r="213" spans="1:19" s="36" customFormat="1" ht="12.75" customHeight="1">
      <c r="A213" s="41" t="s">
        <v>131</v>
      </c>
      <c r="B213" s="40" t="s">
        <v>96</v>
      </c>
      <c r="C213" s="41">
        <v>53291.34</v>
      </c>
      <c r="D213" s="41" t="s">
        <v>123</v>
      </c>
      <c r="E213" s="39">
        <f t="shared" ref="E213:E244" si="28">+(C213-C$7)/C$8</f>
        <v>11921.991116522227</v>
      </c>
      <c r="F213" s="36">
        <f t="shared" ref="F213:F246" si="29">ROUND(2*E213,0)/2</f>
        <v>11922</v>
      </c>
      <c r="G213" s="36">
        <f t="shared" si="27"/>
        <v>-7.693400009884499E-3</v>
      </c>
      <c r="I213" s="36">
        <f>G213</f>
        <v>-7.693400009884499E-3</v>
      </c>
      <c r="O213" s="36">
        <f t="shared" ca="1" si="26"/>
        <v>-1.5098554697779432E-2</v>
      </c>
      <c r="Q213" s="37">
        <f t="shared" ref="Q213:Q244" si="30">+C213-15018.5</f>
        <v>38272.839999999997</v>
      </c>
      <c r="S213" s="36">
        <f t="shared" ref="S213:S244" ca="1" si="31">+(O213-G213)^2</f>
        <v>5.4836315951652294E-5</v>
      </c>
    </row>
    <row r="214" spans="1:19" s="36" customFormat="1" ht="12.75" customHeight="1">
      <c r="A214" s="52" t="s">
        <v>133</v>
      </c>
      <c r="B214" s="53" t="s">
        <v>96</v>
      </c>
      <c r="C214" s="54">
        <v>53309.519200000002</v>
      </c>
      <c r="D214" s="54">
        <v>2.9999999999999997E-4</v>
      </c>
      <c r="E214" s="39">
        <f t="shared" si="28"/>
        <v>11942.982423221609</v>
      </c>
      <c r="F214" s="36">
        <f t="shared" si="29"/>
        <v>11943</v>
      </c>
      <c r="G214" s="36">
        <f t="shared" si="27"/>
        <v>-1.5222100002574734E-2</v>
      </c>
      <c r="K214" s="36">
        <f>G214</f>
        <v>-1.5222100002574734E-2</v>
      </c>
      <c r="O214" s="36">
        <f t="shared" ca="1" si="26"/>
        <v>-1.5214267343502674E-2</v>
      </c>
      <c r="Q214" s="37">
        <f t="shared" si="30"/>
        <v>38291.019200000002</v>
      </c>
      <c r="S214" s="36">
        <f t="shared" ca="1" si="31"/>
        <v>6.1350548139125388E-11</v>
      </c>
    </row>
    <row r="215" spans="1:19" s="36" customFormat="1" ht="12.75" customHeight="1">
      <c r="A215" s="55" t="s">
        <v>132</v>
      </c>
      <c r="B215" s="44" t="s">
        <v>96</v>
      </c>
      <c r="C215" s="43">
        <v>53309.519200000002</v>
      </c>
      <c r="D215" s="43">
        <v>2.9999999999999997E-4</v>
      </c>
      <c r="E215" s="39">
        <f t="shared" si="28"/>
        <v>11942.982423221609</v>
      </c>
      <c r="F215" s="36">
        <f t="shared" si="29"/>
        <v>11943</v>
      </c>
      <c r="G215" s="36">
        <f t="shared" si="27"/>
        <v>-1.5222100002574734E-2</v>
      </c>
      <c r="K215" s="36">
        <f>G215</f>
        <v>-1.5222100002574734E-2</v>
      </c>
      <c r="O215" s="36">
        <f t="shared" ca="1" si="26"/>
        <v>-1.5214267343502674E-2</v>
      </c>
      <c r="Q215" s="37">
        <f t="shared" si="30"/>
        <v>38291.019200000002</v>
      </c>
      <c r="S215" s="36">
        <f t="shared" ca="1" si="31"/>
        <v>6.1350548139125388E-11</v>
      </c>
    </row>
    <row r="216" spans="1:19" s="36" customFormat="1" ht="12.75" customHeight="1">
      <c r="A216" s="39" t="s">
        <v>108</v>
      </c>
      <c r="B216" s="45" t="s">
        <v>96</v>
      </c>
      <c r="C216" s="46">
        <v>53466.27003</v>
      </c>
      <c r="D216" s="46">
        <v>6.9999999999999994E-5</v>
      </c>
      <c r="E216" s="39">
        <f t="shared" si="28"/>
        <v>12123.980748115515</v>
      </c>
      <c r="F216" s="36">
        <f t="shared" si="29"/>
        <v>12124</v>
      </c>
      <c r="G216" s="36">
        <f t="shared" si="27"/>
        <v>-1.6672800004016608E-2</v>
      </c>
      <c r="K216" s="36">
        <f>G216</f>
        <v>-1.6672800004016608E-2</v>
      </c>
      <c r="O216" s="36">
        <f t="shared" ca="1" si="26"/>
        <v>-1.6211600147117325E-2</v>
      </c>
      <c r="Q216" s="37">
        <f t="shared" si="30"/>
        <v>38447.77003</v>
      </c>
      <c r="S216" s="36">
        <f t="shared" ca="1" si="31"/>
        <v>2.1270530800391922E-7</v>
      </c>
    </row>
    <row r="217" spans="1:19" s="36" customFormat="1" ht="12.75" customHeight="1">
      <c r="A217" s="39" t="s">
        <v>109</v>
      </c>
      <c r="B217" s="45"/>
      <c r="C217" s="41">
        <v>53510.4375</v>
      </c>
      <c r="D217" s="41">
        <v>1.1000000000000001E-3</v>
      </c>
      <c r="E217" s="39">
        <f t="shared" si="28"/>
        <v>12174.980402055478</v>
      </c>
      <c r="F217" s="36">
        <f t="shared" si="29"/>
        <v>12175</v>
      </c>
      <c r="G217" s="36">
        <f t="shared" si="27"/>
        <v>-1.697250000142958E-2</v>
      </c>
      <c r="J217" s="36">
        <f>G217</f>
        <v>-1.697250000142958E-2</v>
      </c>
      <c r="O217" s="36">
        <f t="shared" ca="1" si="26"/>
        <v>-1.6492616572445218E-2</v>
      </c>
      <c r="Q217" s="37">
        <f t="shared" si="30"/>
        <v>38491.9375</v>
      </c>
      <c r="S217" s="36">
        <f t="shared" ca="1" si="31"/>
        <v>2.3028810541378951E-7</v>
      </c>
    </row>
    <row r="218" spans="1:19" s="36" customFormat="1" ht="12.75" customHeight="1">
      <c r="A218" s="39" t="s">
        <v>112</v>
      </c>
      <c r="B218" s="47"/>
      <c r="C218" s="41">
        <v>53523.425999999999</v>
      </c>
      <c r="D218" s="41">
        <v>1.6999999999999999E-3</v>
      </c>
      <c r="E218" s="39">
        <f t="shared" si="28"/>
        <v>12189.978069008084</v>
      </c>
      <c r="F218" s="36">
        <f t="shared" si="29"/>
        <v>12190</v>
      </c>
      <c r="G218" s="36">
        <f t="shared" si="27"/>
        <v>-1.8993000005139038E-2</v>
      </c>
      <c r="J218" s="36">
        <f>G218</f>
        <v>-1.8993000005139038E-2</v>
      </c>
      <c r="O218" s="36">
        <f t="shared" ca="1" si="26"/>
        <v>-1.6575268462247536E-2</v>
      </c>
      <c r="Q218" s="37">
        <f t="shared" si="30"/>
        <v>38504.925999999999</v>
      </c>
      <c r="S218" s="36">
        <f t="shared" ca="1" si="31"/>
        <v>5.8454258134925229E-6</v>
      </c>
    </row>
    <row r="219" spans="1:19" s="36" customFormat="1" ht="12.75" customHeight="1">
      <c r="A219" s="39" t="s">
        <v>112</v>
      </c>
      <c r="B219" s="47"/>
      <c r="C219" s="41">
        <v>53542.481699999997</v>
      </c>
      <c r="D219" s="41">
        <v>8.9999999999999998E-4</v>
      </c>
      <c r="E219" s="39">
        <f t="shared" si="28"/>
        <v>12211.981459865283</v>
      </c>
      <c r="F219" s="36">
        <f t="shared" si="29"/>
        <v>12212</v>
      </c>
      <c r="G219" s="36">
        <f t="shared" si="27"/>
        <v>-1.6056400003435556E-2</v>
      </c>
      <c r="J219" s="36">
        <f>G219</f>
        <v>-1.6056400003435556E-2</v>
      </c>
      <c r="O219" s="36">
        <f t="shared" ca="1" si="26"/>
        <v>-1.6696491233957597E-2</v>
      </c>
      <c r="Q219" s="37">
        <f t="shared" si="30"/>
        <v>38523.981699999997</v>
      </c>
      <c r="S219" s="36">
        <f t="shared" ca="1" si="31"/>
        <v>4.0971678339122104E-7</v>
      </c>
    </row>
    <row r="220" spans="1:19" s="36" customFormat="1" ht="12.75" customHeight="1">
      <c r="A220" s="39" t="s">
        <v>112</v>
      </c>
      <c r="B220" s="47"/>
      <c r="C220" s="41">
        <v>53614.359600000003</v>
      </c>
      <c r="D220" s="41">
        <v>1E-4</v>
      </c>
      <c r="E220" s="39">
        <f t="shared" si="28"/>
        <v>12294.978018779155</v>
      </c>
      <c r="F220" s="36">
        <f t="shared" si="29"/>
        <v>12295</v>
      </c>
      <c r="G220" s="36">
        <f t="shared" si="27"/>
        <v>-1.9036500001675449E-2</v>
      </c>
      <c r="J220" s="36">
        <f>G220</f>
        <v>-1.9036500001675449E-2</v>
      </c>
      <c r="O220" s="36">
        <f t="shared" ca="1" si="26"/>
        <v>-1.7153831690863763E-2</v>
      </c>
      <c r="Q220" s="37">
        <f t="shared" si="30"/>
        <v>38595.859600000003</v>
      </c>
      <c r="S220" s="36">
        <f t="shared" ca="1" si="31"/>
        <v>3.544439968534527E-6</v>
      </c>
    </row>
    <row r="221" spans="1:19" s="36" customFormat="1" ht="12.75" customHeight="1">
      <c r="A221" s="39" t="s">
        <v>112</v>
      </c>
      <c r="B221" s="47"/>
      <c r="C221" s="41">
        <v>53627.3511</v>
      </c>
      <c r="D221" s="41">
        <v>4.0000000000000002E-4</v>
      </c>
      <c r="E221" s="39">
        <f t="shared" si="28"/>
        <v>12309.979149796187</v>
      </c>
      <c r="F221" s="36">
        <f t="shared" si="29"/>
        <v>12310</v>
      </c>
      <c r="G221" s="36">
        <f t="shared" si="27"/>
        <v>-1.8057000008411705E-2</v>
      </c>
      <c r="J221" s="36">
        <f>G221</f>
        <v>-1.8057000008411705E-2</v>
      </c>
      <c r="O221" s="36">
        <f t="shared" ca="1" si="26"/>
        <v>-1.7236483580666082E-2</v>
      </c>
      <c r="Q221" s="37">
        <f t="shared" si="30"/>
        <v>38608.8511</v>
      </c>
      <c r="S221" s="36">
        <f t="shared" ca="1" si="31"/>
        <v>6.7324720820043977E-7</v>
      </c>
    </row>
    <row r="222" spans="1:19" s="36" customFormat="1" ht="12.75" customHeight="1">
      <c r="A222" s="39" t="s">
        <v>110</v>
      </c>
      <c r="B222" s="45" t="s">
        <v>96</v>
      </c>
      <c r="C222" s="46">
        <v>53634.280100000004</v>
      </c>
      <c r="D222" s="46">
        <v>6.9999999999999999E-4</v>
      </c>
      <c r="E222" s="39">
        <f t="shared" si="28"/>
        <v>12317.979983942905</v>
      </c>
      <c r="F222" s="36">
        <f t="shared" si="29"/>
        <v>12318</v>
      </c>
      <c r="G222" s="36">
        <f t="shared" si="27"/>
        <v>-1.7334600001049694E-2</v>
      </c>
      <c r="K222" s="36">
        <f t="shared" ref="K222:K230" si="32">G222</f>
        <v>-1.7334600001049694E-2</v>
      </c>
      <c r="O222" s="36">
        <f t="shared" ca="1" si="26"/>
        <v>-1.7280564588560657E-2</v>
      </c>
      <c r="Q222" s="37">
        <f t="shared" si="30"/>
        <v>38615.780100000004</v>
      </c>
      <c r="S222" s="36">
        <f t="shared" ca="1" si="31"/>
        <v>2.9198258028603618E-9</v>
      </c>
    </row>
    <row r="223" spans="1:19" s="36" customFormat="1" ht="12.75" customHeight="1">
      <c r="A223" s="48" t="s">
        <v>121</v>
      </c>
      <c r="B223" s="49" t="s">
        <v>120</v>
      </c>
      <c r="C223" s="48">
        <v>54204.562100000003</v>
      </c>
      <c r="D223" s="48">
        <v>2.0000000000000001E-4</v>
      </c>
      <c r="E223" s="39">
        <f t="shared" si="28"/>
        <v>12976.477847827575</v>
      </c>
      <c r="F223" s="36">
        <f t="shared" si="29"/>
        <v>12976.5</v>
      </c>
      <c r="G223" s="36">
        <f t="shared" si="27"/>
        <v>-1.9184550001227763E-2</v>
      </c>
      <c r="K223" s="36">
        <f t="shared" si="32"/>
        <v>-1.9184550001227763E-2</v>
      </c>
      <c r="O223" s="36">
        <f t="shared" ca="1" si="26"/>
        <v>-2.0908982550882471E-2</v>
      </c>
      <c r="Q223" s="37">
        <f t="shared" si="30"/>
        <v>39186.062100000003</v>
      </c>
      <c r="S223" s="36">
        <f t="shared" ca="1" si="31"/>
        <v>2.973667618308639E-6</v>
      </c>
    </row>
    <row r="224" spans="1:19" s="36" customFormat="1" ht="12.75" customHeight="1">
      <c r="A224" s="48" t="s">
        <v>121</v>
      </c>
      <c r="B224" s="49" t="s">
        <v>96</v>
      </c>
      <c r="C224" s="48">
        <v>54214.519699999997</v>
      </c>
      <c r="D224" s="48">
        <v>1E-4</v>
      </c>
      <c r="E224" s="39">
        <f t="shared" si="28"/>
        <v>12987.975770485862</v>
      </c>
      <c r="F224" s="36">
        <f t="shared" si="29"/>
        <v>12988</v>
      </c>
      <c r="G224" s="36">
        <f t="shared" si="27"/>
        <v>-2.098360000672983E-2</v>
      </c>
      <c r="K224" s="36">
        <f t="shared" si="32"/>
        <v>-2.098360000672983E-2</v>
      </c>
      <c r="O224" s="36">
        <f t="shared" ca="1" si="26"/>
        <v>-2.0972348999730911E-2</v>
      </c>
      <c r="Q224" s="37">
        <f t="shared" si="30"/>
        <v>39196.019699999997</v>
      </c>
      <c r="S224" s="36">
        <f t="shared" ca="1" si="31"/>
        <v>1.2658515848972707E-10</v>
      </c>
    </row>
    <row r="225" spans="1:19" s="36" customFormat="1" ht="12.75" customHeight="1">
      <c r="A225" s="39" t="s">
        <v>119</v>
      </c>
      <c r="B225" s="40" t="s">
        <v>120</v>
      </c>
      <c r="C225" s="41">
        <v>54570.883900000001</v>
      </c>
      <c r="D225" s="41">
        <v>2.9999999999999997E-4</v>
      </c>
      <c r="E225" s="39">
        <f t="shared" si="28"/>
        <v>13399.465287014476</v>
      </c>
      <c r="F225" s="36">
        <f t="shared" si="29"/>
        <v>13399.5</v>
      </c>
      <c r="G225" s="36">
        <f t="shared" si="27"/>
        <v>-3.0062650002946611E-2</v>
      </c>
      <c r="K225" s="36">
        <f t="shared" si="32"/>
        <v>-3.0062650002946611E-2</v>
      </c>
      <c r="O225" s="36">
        <f t="shared" ca="1" si="26"/>
        <v>-2.3239765843307877E-2</v>
      </c>
      <c r="Q225" s="37">
        <f t="shared" si="30"/>
        <v>39552.383900000001</v>
      </c>
      <c r="S225" s="36">
        <f t="shared" ca="1" si="31"/>
        <v>4.6551748255849156E-5</v>
      </c>
    </row>
    <row r="226" spans="1:19" s="36" customFormat="1" ht="12.75" customHeight="1">
      <c r="A226" s="39" t="s">
        <v>119</v>
      </c>
      <c r="B226" s="40" t="s">
        <v>96</v>
      </c>
      <c r="C226" s="41">
        <v>54573.919999999998</v>
      </c>
      <c r="D226" s="41">
        <v>2.9999999999999997E-4</v>
      </c>
      <c r="E226" s="39">
        <f t="shared" si="28"/>
        <v>13402.971035687131</v>
      </c>
      <c r="F226" s="36">
        <f t="shared" si="29"/>
        <v>13403</v>
      </c>
      <c r="G226" s="36">
        <f t="shared" si="27"/>
        <v>-2.5084100008825772E-2</v>
      </c>
      <c r="K226" s="36">
        <f t="shared" si="32"/>
        <v>-2.5084100008825772E-2</v>
      </c>
      <c r="O226" s="36">
        <f t="shared" ca="1" si="26"/>
        <v>-2.3259051284261742E-2</v>
      </c>
      <c r="Q226" s="37">
        <f t="shared" si="30"/>
        <v>39555.42</v>
      </c>
      <c r="S226" s="36">
        <f t="shared" ca="1" si="31"/>
        <v>3.330802847032791E-6</v>
      </c>
    </row>
    <row r="227" spans="1:19" s="36" customFormat="1" ht="12.75" customHeight="1">
      <c r="A227" s="39" t="s">
        <v>119</v>
      </c>
      <c r="B227" s="40" t="s">
        <v>120</v>
      </c>
      <c r="C227" s="41">
        <v>54583.878199999999</v>
      </c>
      <c r="D227" s="41">
        <v>2.9999999999999997E-4</v>
      </c>
      <c r="E227" s="39">
        <f t="shared" si="28"/>
        <v>13414.469651158313</v>
      </c>
      <c r="F227" s="36">
        <f t="shared" si="29"/>
        <v>13414.5</v>
      </c>
      <c r="G227" s="36">
        <f t="shared" si="27"/>
        <v>-2.6283150007657241E-2</v>
      </c>
      <c r="K227" s="36">
        <f t="shared" si="32"/>
        <v>-2.6283150007657241E-2</v>
      </c>
      <c r="O227" s="36">
        <f t="shared" ca="1" si="26"/>
        <v>-2.3322417733110196E-2</v>
      </c>
      <c r="Q227" s="37">
        <f t="shared" si="30"/>
        <v>39565.378199999999</v>
      </c>
      <c r="S227" s="36">
        <f t="shared" ca="1" si="31"/>
        <v>8.7659356015445211E-6</v>
      </c>
    </row>
    <row r="228" spans="1:19" s="36" customFormat="1" ht="12.75" customHeight="1">
      <c r="A228" s="48" t="s">
        <v>121</v>
      </c>
      <c r="B228" s="49" t="s">
        <v>120</v>
      </c>
      <c r="C228" s="48">
        <v>54658.358500000002</v>
      </c>
      <c r="D228" s="48">
        <v>4.0000000000000002E-4</v>
      </c>
      <c r="E228" s="39">
        <f t="shared" si="28"/>
        <v>13500.471170496976</v>
      </c>
      <c r="F228" s="36">
        <f t="shared" si="29"/>
        <v>13500.5</v>
      </c>
      <c r="G228" s="36">
        <f t="shared" si="27"/>
        <v>-2.4967350000224542E-2</v>
      </c>
      <c r="K228" s="36">
        <f t="shared" si="32"/>
        <v>-2.4967350000224542E-2</v>
      </c>
      <c r="O228" s="36">
        <f t="shared" ca="1" si="26"/>
        <v>-2.3796288567976817E-2</v>
      </c>
      <c r="Q228" s="37">
        <f t="shared" si="30"/>
        <v>39639.858500000002</v>
      </c>
      <c r="S228" s="36">
        <f t="shared" ca="1" si="31"/>
        <v>1.3713848780980925E-6</v>
      </c>
    </row>
    <row r="229" spans="1:19" s="36" customFormat="1" ht="12.75" customHeight="1">
      <c r="A229" s="48" t="s">
        <v>121</v>
      </c>
      <c r="B229" s="49" t="s">
        <v>96</v>
      </c>
      <c r="C229" s="48">
        <v>54661.387799999997</v>
      </c>
      <c r="D229" s="48">
        <v>1E-4</v>
      </c>
      <c r="E229" s="39">
        <f t="shared" si="28"/>
        <v>13503.969067290251</v>
      </c>
      <c r="F229" s="36">
        <f t="shared" si="29"/>
        <v>13504</v>
      </c>
      <c r="G229" s="36">
        <f t="shared" si="27"/>
        <v>-2.6788800008944236E-2</v>
      </c>
      <c r="K229" s="36">
        <f t="shared" si="32"/>
        <v>-2.6788800008944236E-2</v>
      </c>
      <c r="O229" s="36">
        <f t="shared" ca="1" si="26"/>
        <v>-2.3815574008930696E-2</v>
      </c>
      <c r="Q229" s="37">
        <f t="shared" si="30"/>
        <v>39642.887799999997</v>
      </c>
      <c r="S229" s="36">
        <f t="shared" ca="1" si="31"/>
        <v>8.8400728471565162E-6</v>
      </c>
    </row>
    <row r="230" spans="1:19" s="36" customFormat="1" ht="12.75" customHeight="1">
      <c r="A230" s="47" t="s">
        <v>127</v>
      </c>
      <c r="B230" s="45" t="s">
        <v>96</v>
      </c>
      <c r="C230" s="46">
        <v>55327.361900000004</v>
      </c>
      <c r="D230" s="46">
        <v>1E-3</v>
      </c>
      <c r="E230" s="39">
        <f t="shared" si="28"/>
        <v>14272.961464477115</v>
      </c>
      <c r="F230" s="36">
        <f t="shared" si="29"/>
        <v>14273</v>
      </c>
      <c r="G230" s="36">
        <f t="shared" si="27"/>
        <v>-3.3373099999153055E-2</v>
      </c>
      <c r="K230" s="36">
        <f t="shared" si="32"/>
        <v>-3.3373099999153055E-2</v>
      </c>
      <c r="O230" s="36">
        <f t="shared" ca="1" si="26"/>
        <v>-2.8052860892796266E-2</v>
      </c>
      <c r="Q230" s="37">
        <f t="shared" si="30"/>
        <v>40308.861900000004</v>
      </c>
      <c r="S230" s="36">
        <f t="shared" ca="1" si="31"/>
        <v>2.8304944148808084E-5</v>
      </c>
    </row>
    <row r="231" spans="1:19" s="36" customFormat="1" ht="12.75" customHeight="1">
      <c r="A231" s="41" t="s">
        <v>129</v>
      </c>
      <c r="B231" s="40" t="s">
        <v>96</v>
      </c>
      <c r="C231" s="41">
        <v>55391.450900000003</v>
      </c>
      <c r="D231" s="41">
        <v>1E-3</v>
      </c>
      <c r="E231" s="39">
        <f t="shared" si="28"/>
        <v>14346.964272909618</v>
      </c>
      <c r="F231" s="36">
        <f t="shared" si="29"/>
        <v>14347</v>
      </c>
      <c r="G231" s="36">
        <f t="shared" si="27"/>
        <v>-3.0940899996494409E-2</v>
      </c>
      <c r="J231" s="36">
        <f>G231</f>
        <v>-3.0940899996494409E-2</v>
      </c>
      <c r="O231" s="36">
        <f t="shared" ca="1" si="26"/>
        <v>-2.8460610215821039E-2</v>
      </c>
      <c r="Q231" s="37">
        <f t="shared" si="30"/>
        <v>40372.950900000003</v>
      </c>
      <c r="S231" s="36">
        <f t="shared" ca="1" si="31"/>
        <v>6.1518373961127526E-6</v>
      </c>
    </row>
    <row r="232" spans="1:19" s="36" customFormat="1" ht="12.75" customHeight="1">
      <c r="A232" s="67" t="s">
        <v>145</v>
      </c>
      <c r="B232" s="68" t="s">
        <v>96</v>
      </c>
      <c r="C232" s="69">
        <v>55528.284500000002</v>
      </c>
      <c r="D232" s="69">
        <v>2.0000000000000001E-4</v>
      </c>
      <c r="E232" s="36">
        <f t="shared" si="28"/>
        <v>14504.964408470003</v>
      </c>
      <c r="F232" s="36">
        <f t="shared" si="29"/>
        <v>14505</v>
      </c>
      <c r="G232" s="36">
        <f t="shared" si="27"/>
        <v>-3.0823500004771631E-2</v>
      </c>
      <c r="K232" s="36">
        <f>G232</f>
        <v>-3.0823500004771631E-2</v>
      </c>
      <c r="O232" s="36">
        <f t="shared" ca="1" si="26"/>
        <v>-2.933121012173881E-2</v>
      </c>
      <c r="Q232" s="37">
        <f t="shared" si="30"/>
        <v>40509.784500000002</v>
      </c>
      <c r="S232" s="36">
        <f t="shared" ca="1" si="31"/>
        <v>2.2269290950021112E-6</v>
      </c>
    </row>
    <row r="233" spans="1:19" s="36" customFormat="1" ht="12.75" customHeight="1">
      <c r="A233" s="41" t="s">
        <v>130</v>
      </c>
      <c r="B233" s="40" t="s">
        <v>96</v>
      </c>
      <c r="C233" s="41">
        <v>55682.4372</v>
      </c>
      <c r="D233" s="41">
        <v>2.2000000000000001E-3</v>
      </c>
      <c r="E233" s="39">
        <f t="shared" si="28"/>
        <v>14682.96270345749</v>
      </c>
      <c r="F233" s="36">
        <f t="shared" si="29"/>
        <v>14683</v>
      </c>
      <c r="G233" s="36">
        <f t="shared" si="27"/>
        <v>-3.2300100006978028E-2</v>
      </c>
      <c r="J233" s="36">
        <f t="shared" ref="J233:J241" si="33">G233</f>
        <v>-3.2300100006978028E-2</v>
      </c>
      <c r="O233" s="36">
        <f t="shared" ca="1" si="26"/>
        <v>-3.0312012547392991E-2</v>
      </c>
      <c r="Q233" s="37">
        <f t="shared" si="30"/>
        <v>40663.9372</v>
      </c>
      <c r="S233" s="36">
        <f t="shared" ca="1" si="31"/>
        <v>3.9524917469592828E-6</v>
      </c>
    </row>
    <row r="234" spans="1:19" s="36" customFormat="1" ht="12.75" customHeight="1">
      <c r="A234" s="55" t="s">
        <v>134</v>
      </c>
      <c r="B234" s="44" t="s">
        <v>120</v>
      </c>
      <c r="C234" s="43">
        <v>56157.4565</v>
      </c>
      <c r="D234" s="43">
        <v>7.4000000000000003E-3</v>
      </c>
      <c r="E234" s="39">
        <f t="shared" si="28"/>
        <v>15231.461857128816</v>
      </c>
      <c r="F234" s="36">
        <f t="shared" si="29"/>
        <v>15231.5</v>
      </c>
      <c r="G234" s="36">
        <f t="shared" si="27"/>
        <v>-3.3033050000085495E-2</v>
      </c>
      <c r="J234" s="36">
        <f t="shared" si="33"/>
        <v>-3.3033050000085495E-2</v>
      </c>
      <c r="O234" s="36">
        <f t="shared" ca="1" si="26"/>
        <v>-3.3334316651164472E-2</v>
      </c>
      <c r="Q234" s="37">
        <f t="shared" si="30"/>
        <v>41138.9565</v>
      </c>
      <c r="S234" s="36">
        <f t="shared" ca="1" si="31"/>
        <v>9.0761595052341993E-8</v>
      </c>
    </row>
    <row r="235" spans="1:19" s="36" customFormat="1" ht="12.75" customHeight="1">
      <c r="A235" s="43" t="s">
        <v>135</v>
      </c>
      <c r="B235" s="44" t="s">
        <v>96</v>
      </c>
      <c r="C235" s="43">
        <v>56461.429400000001</v>
      </c>
      <c r="D235" s="43">
        <v>3.0000000000000001E-3</v>
      </c>
      <c r="E235" s="39">
        <f t="shared" si="28"/>
        <v>15582.455760721823</v>
      </c>
      <c r="F235" s="36">
        <f t="shared" si="29"/>
        <v>15582.5</v>
      </c>
      <c r="G235" s="36">
        <f t="shared" si="27"/>
        <v>-3.8312750002660323E-2</v>
      </c>
      <c r="J235" s="36">
        <f t="shared" si="33"/>
        <v>-3.8312750002660323E-2</v>
      </c>
      <c r="O235" s="36">
        <f t="shared" ca="1" si="26"/>
        <v>-3.5268370872538743E-2</v>
      </c>
      <c r="Q235" s="37">
        <f t="shared" si="30"/>
        <v>41442.929400000001</v>
      </c>
      <c r="S235" s="36">
        <f t="shared" ca="1" si="31"/>
        <v>9.2682442879198285E-6</v>
      </c>
    </row>
    <row r="236" spans="1:19" s="36" customFormat="1" ht="12.75" customHeight="1">
      <c r="A236" s="43" t="s">
        <v>135</v>
      </c>
      <c r="B236" s="44" t="s">
        <v>96</v>
      </c>
      <c r="C236" s="43">
        <v>56483.515700000004</v>
      </c>
      <c r="D236" s="43">
        <v>2.3999999999999998E-3</v>
      </c>
      <c r="E236" s="39">
        <f t="shared" si="28"/>
        <v>15607.958549466897</v>
      </c>
      <c r="F236" s="36">
        <f t="shared" si="29"/>
        <v>15608</v>
      </c>
      <c r="G236" s="36">
        <f t="shared" si="27"/>
        <v>-3.5897599998861551E-2</v>
      </c>
      <c r="J236" s="36">
        <f t="shared" si="33"/>
        <v>-3.5897599998861551E-2</v>
      </c>
      <c r="O236" s="36">
        <f t="shared" ca="1" si="26"/>
        <v>-3.5408879085202682E-2</v>
      </c>
      <c r="Q236" s="37">
        <f t="shared" si="30"/>
        <v>41465.015700000004</v>
      </c>
      <c r="S236" s="36">
        <f t="shared" ca="1" si="31"/>
        <v>2.388481314475595E-7</v>
      </c>
    </row>
    <row r="237" spans="1:19" s="36" customFormat="1" ht="12.75" customHeight="1">
      <c r="A237" s="43" t="s">
        <v>135</v>
      </c>
      <c r="B237" s="44" t="s">
        <v>96</v>
      </c>
      <c r="C237" s="43">
        <v>56490.443500000001</v>
      </c>
      <c r="D237" s="43">
        <v>1.9E-3</v>
      </c>
      <c r="E237" s="39">
        <f t="shared" si="28"/>
        <v>15615.957997987836</v>
      </c>
      <c r="F237" s="36">
        <f t="shared" si="29"/>
        <v>15616</v>
      </c>
      <c r="G237" s="36">
        <f t="shared" si="27"/>
        <v>-3.6375200004840735E-2</v>
      </c>
      <c r="J237" s="36">
        <f t="shared" si="33"/>
        <v>-3.6375200004840735E-2</v>
      </c>
      <c r="O237" s="36">
        <f t="shared" ca="1" si="26"/>
        <v>-3.5452960093097244E-2</v>
      </c>
      <c r="Q237" s="37">
        <f t="shared" si="30"/>
        <v>41471.943500000001</v>
      </c>
      <c r="S237" s="36">
        <f t="shared" ca="1" si="31"/>
        <v>8.5052645481264297E-7</v>
      </c>
    </row>
    <row r="238" spans="1:19" s="36" customFormat="1" ht="12.75" customHeight="1">
      <c r="A238" s="56" t="s">
        <v>136</v>
      </c>
      <c r="B238" s="49" t="s">
        <v>96</v>
      </c>
      <c r="C238" s="43">
        <v>56496.506600000001</v>
      </c>
      <c r="D238" s="48">
        <v>1.9E-3</v>
      </c>
      <c r="E238" s="39">
        <f t="shared" si="28"/>
        <v>15622.958987671043</v>
      </c>
      <c r="F238" s="36">
        <f t="shared" si="29"/>
        <v>15623</v>
      </c>
      <c r="G238" s="36">
        <f t="shared" si="27"/>
        <v>-3.5518100004992448E-2</v>
      </c>
      <c r="J238" s="36">
        <f t="shared" si="33"/>
        <v>-3.5518100004992448E-2</v>
      </c>
      <c r="O238" s="36">
        <f t="shared" ca="1" si="26"/>
        <v>-3.5491530975005001E-2</v>
      </c>
      <c r="Q238" s="37">
        <f t="shared" si="30"/>
        <v>41478.006600000001</v>
      </c>
      <c r="S238" s="36">
        <f t="shared" ca="1" si="31"/>
        <v>7.0591335447386572E-10</v>
      </c>
    </row>
    <row r="239" spans="1:19" s="36" customFormat="1" ht="12.75" customHeight="1">
      <c r="A239" s="48" t="s">
        <v>137</v>
      </c>
      <c r="B239" s="49" t="s">
        <v>96</v>
      </c>
      <c r="C239" s="48">
        <v>56810.444100000001</v>
      </c>
      <c r="D239" s="48">
        <v>3.0000000000000001E-3</v>
      </c>
      <c r="E239" s="39">
        <f t="shared" si="28"/>
        <v>15985.458896739352</v>
      </c>
      <c r="F239" s="36">
        <f t="shared" si="29"/>
        <v>15985.5</v>
      </c>
      <c r="G239" s="36">
        <f t="shared" si="27"/>
        <v>-3.5596850000729319E-2</v>
      </c>
      <c r="J239" s="36">
        <f t="shared" si="33"/>
        <v>-3.5596850000729319E-2</v>
      </c>
      <c r="O239" s="36">
        <f t="shared" ca="1" si="26"/>
        <v>-3.7488951645227711E-2</v>
      </c>
      <c r="Q239" s="37">
        <f t="shared" si="30"/>
        <v>41791.944100000001</v>
      </c>
      <c r="S239" s="36">
        <f t="shared" ca="1" si="31"/>
        <v>3.5800486331135208E-6</v>
      </c>
    </row>
    <row r="240" spans="1:19" s="36" customFormat="1" ht="12.75" customHeight="1">
      <c r="A240" s="60" t="s">
        <v>137</v>
      </c>
      <c r="B240" s="61" t="s">
        <v>96</v>
      </c>
      <c r="C240" s="60">
        <v>56891.416299999997</v>
      </c>
      <c r="D240" s="60">
        <v>2.8999999999999998E-3</v>
      </c>
      <c r="E240" s="39">
        <f t="shared" si="28"/>
        <v>16078.956536037174</v>
      </c>
      <c r="F240" s="36">
        <f t="shared" si="29"/>
        <v>16079</v>
      </c>
      <c r="G240" s="36">
        <f t="shared" si="27"/>
        <v>-3.7641300004906952E-2</v>
      </c>
      <c r="J240" s="36">
        <f t="shared" si="33"/>
        <v>-3.7641300004906952E-2</v>
      </c>
      <c r="O240" s="36">
        <f t="shared" ca="1" si="26"/>
        <v>-3.8004148424995499E-2</v>
      </c>
      <c r="Q240" s="37">
        <f t="shared" si="30"/>
        <v>41872.916299999997</v>
      </c>
      <c r="S240" s="36">
        <f t="shared" ca="1" si="31"/>
        <v>1.3165897596075412E-7</v>
      </c>
    </row>
    <row r="241" spans="1:19" s="36" customFormat="1" ht="12.75" customHeight="1">
      <c r="A241" s="62" t="s">
        <v>138</v>
      </c>
      <c r="B241" s="63"/>
      <c r="C241" s="62">
        <v>56937.316800000001</v>
      </c>
      <c r="D241" s="62">
        <v>2.0000000000000001E-4</v>
      </c>
      <c r="E241" s="36">
        <f t="shared" si="28"/>
        <v>16131.957299170572</v>
      </c>
      <c r="F241" s="36">
        <f t="shared" si="29"/>
        <v>16132</v>
      </c>
      <c r="G241" s="36">
        <f t="shared" si="27"/>
        <v>-3.6980400007450953E-2</v>
      </c>
      <c r="J241" s="36">
        <f t="shared" si="33"/>
        <v>-3.6980400007450953E-2</v>
      </c>
      <c r="O241" s="36">
        <f t="shared" ca="1" si="26"/>
        <v>-3.8296185102297028E-2</v>
      </c>
      <c r="Q241" s="37">
        <f t="shared" si="30"/>
        <v>41918.816800000001</v>
      </c>
      <c r="S241" s="36">
        <f t="shared" ca="1" si="31"/>
        <v>1.7312904158190954E-6</v>
      </c>
    </row>
    <row r="242" spans="1:19" s="36" customFormat="1" ht="12.75" customHeight="1">
      <c r="A242" s="64" t="s">
        <v>2</v>
      </c>
      <c r="B242" s="65" t="s">
        <v>96</v>
      </c>
      <c r="C242" s="66">
        <v>57136.503199999999</v>
      </c>
      <c r="D242" s="66">
        <v>2.0999999999999999E-3</v>
      </c>
      <c r="E242" s="36">
        <f t="shared" si="28"/>
        <v>16361.955473608616</v>
      </c>
      <c r="F242" s="36">
        <f t="shared" si="29"/>
        <v>16362</v>
      </c>
      <c r="G242" s="36">
        <f t="shared" si="27"/>
        <v>-3.856140000425512E-2</v>
      </c>
      <c r="K242" s="36">
        <f>G242</f>
        <v>-3.856140000425512E-2</v>
      </c>
      <c r="O242" s="36">
        <f t="shared" ca="1" si="26"/>
        <v>-3.9563514079265921E-2</v>
      </c>
      <c r="Q242" s="37">
        <f t="shared" si="30"/>
        <v>42118.003199999999</v>
      </c>
      <c r="S242" s="36">
        <f t="shared" ca="1" si="31"/>
        <v>1.0042326193347543E-6</v>
      </c>
    </row>
    <row r="243" spans="1:19" s="36" customFormat="1" ht="12.75" customHeight="1">
      <c r="A243" s="62" t="s">
        <v>138</v>
      </c>
      <c r="B243" s="63"/>
      <c r="C243" s="62">
        <v>57214.447500000002</v>
      </c>
      <c r="D243" s="62">
        <v>1.2999999999999999E-3</v>
      </c>
      <c r="E243" s="36">
        <f t="shared" si="28"/>
        <v>16451.956832676562</v>
      </c>
      <c r="F243" s="36">
        <f t="shared" si="29"/>
        <v>16452</v>
      </c>
      <c r="G243" s="36">
        <f t="shared" si="27"/>
        <v>-3.7384400005976204E-2</v>
      </c>
      <c r="J243" s="36">
        <f>G243</f>
        <v>-3.7384400005976204E-2</v>
      </c>
      <c r="O243" s="36">
        <f t="shared" ca="1" si="26"/>
        <v>-4.0059425418079844E-2</v>
      </c>
      <c r="Q243" s="37">
        <f t="shared" si="30"/>
        <v>42195.947500000002</v>
      </c>
      <c r="S243" s="36">
        <f t="shared" ca="1" si="31"/>
        <v>7.1557609554002511E-6</v>
      </c>
    </row>
    <row r="244" spans="1:19" s="36" customFormat="1" ht="12.75" customHeight="1">
      <c r="A244" s="64" t="s">
        <v>2</v>
      </c>
      <c r="B244" s="65" t="s">
        <v>96</v>
      </c>
      <c r="C244" s="66">
        <v>57515.395900000003</v>
      </c>
      <c r="D244" s="66">
        <v>3.5999999999999999E-3</v>
      </c>
      <c r="E244" s="36">
        <f t="shared" si="28"/>
        <v>16799.458381979381</v>
      </c>
      <c r="F244" s="36">
        <f t="shared" si="29"/>
        <v>16799.5</v>
      </c>
      <c r="G244" s="36">
        <f t="shared" si="27"/>
        <v>-3.6042649997398257E-2</v>
      </c>
      <c r="K244" s="36">
        <f>G244</f>
        <v>-3.6042649997398257E-2</v>
      </c>
      <c r="O244" s="36">
        <f t="shared" ca="1" si="26"/>
        <v>-4.1974194198500236E-2</v>
      </c>
      <c r="Q244" s="37">
        <f t="shared" si="30"/>
        <v>42496.895900000003</v>
      </c>
      <c r="S244" s="36">
        <f t="shared" ca="1" si="31"/>
        <v>3.5183216609626515E-5</v>
      </c>
    </row>
    <row r="245" spans="1:19" s="36" customFormat="1" ht="12.75" customHeight="1">
      <c r="A245" s="70" t="s">
        <v>0</v>
      </c>
      <c r="B245" s="73" t="s">
        <v>96</v>
      </c>
      <c r="C245" s="71">
        <v>57873.494500000001</v>
      </c>
      <c r="D245" s="71">
        <v>5.0000000000000001E-4</v>
      </c>
      <c r="E245" s="36">
        <f>+(C245-C$7)/C$8</f>
        <v>17212.950589624175</v>
      </c>
      <c r="F245" s="36">
        <f t="shared" si="29"/>
        <v>17213</v>
      </c>
      <c r="G245" s="36">
        <f>+C245-(C$7+F245*C$8)</f>
        <v>-4.2791100000613369E-2</v>
      </c>
      <c r="K245" s="36">
        <f>G245</f>
        <v>-4.2791100000613369E-2</v>
      </c>
      <c r="O245" s="36">
        <f ca="1">+C$11+C$12*F245</f>
        <v>-4.425263129405084E-2</v>
      </c>
      <c r="Q245" s="37">
        <f>+C245-15018.5</f>
        <v>42854.994500000001</v>
      </c>
      <c r="S245" s="36">
        <f ca="1">+(O245-G245)^2</f>
        <v>2.1360737216970065E-6</v>
      </c>
    </row>
    <row r="246" spans="1:19" s="36" customFormat="1" ht="12.75" customHeight="1">
      <c r="A246" s="72" t="s">
        <v>1</v>
      </c>
      <c r="B246" s="74" t="s">
        <v>96</v>
      </c>
      <c r="C246" s="70">
        <v>57970.487999999998</v>
      </c>
      <c r="D246" s="70">
        <v>2E-3</v>
      </c>
      <c r="E246" s="36">
        <f>+(C246-C$7)/C$8</f>
        <v>17324.947834076385</v>
      </c>
      <c r="F246" s="36">
        <f t="shared" si="29"/>
        <v>17325</v>
      </c>
      <c r="G246" s="36">
        <f>+C246-(C$7+F246*C$8)</f>
        <v>-4.5177500011050142E-2</v>
      </c>
      <c r="K246" s="36">
        <f>G246</f>
        <v>-4.5177500011050142E-2</v>
      </c>
      <c r="O246" s="36">
        <f ca="1">+C$11+C$12*F246</f>
        <v>-4.4869765404574824E-2</v>
      </c>
      <c r="Q246" s="37">
        <f>+C246-15018.5</f>
        <v>42951.987999999998</v>
      </c>
      <c r="S246" s="36">
        <f ca="1">+(O246-G246)^2</f>
        <v>9.4700588022519056E-8</v>
      </c>
    </row>
    <row r="247" spans="1:19" s="36" customFormat="1" ht="12.75" customHeight="1">
      <c r="A247" s="75" t="s">
        <v>146</v>
      </c>
      <c r="B247" s="76" t="s">
        <v>96</v>
      </c>
      <c r="C247" s="70">
        <v>58095.19709999999</v>
      </c>
      <c r="D247" s="70">
        <v>2.9999999999999997E-4</v>
      </c>
      <c r="E247" s="36">
        <f>+(C247-C$7)/C$8</f>
        <v>17468.947953240193</v>
      </c>
      <c r="F247" s="36">
        <f>ROUND(2*E247,0)/2</f>
        <v>17469</v>
      </c>
      <c r="G247" s="36">
        <f>+C247-(C$7+F247*C$8)</f>
        <v>-4.5074300011037849E-2</v>
      </c>
      <c r="K247" s="36">
        <f>G247</f>
        <v>-4.5074300011037849E-2</v>
      </c>
      <c r="O247" s="36">
        <f ca="1">+C$11+C$12*F247</f>
        <v>-4.5663223546677095E-2</v>
      </c>
      <c r="Q247" s="37">
        <f>+C247-15018.5</f>
        <v>43076.69709999999</v>
      </c>
      <c r="S247" s="36">
        <f ca="1">+(O247-G247)^2</f>
        <v>3.4683093082983069E-7</v>
      </c>
    </row>
    <row r="248" spans="1:19" s="36" customFormat="1" ht="12.75" customHeight="1">
      <c r="A248" s="77" t="s">
        <v>147</v>
      </c>
      <c r="B248" s="78" t="s">
        <v>96</v>
      </c>
      <c r="C248" s="79">
        <v>59360.465100000001</v>
      </c>
      <c r="D248" s="80">
        <v>2.2000000000000001E-3</v>
      </c>
      <c r="E248" s="36">
        <f t="shared" ref="E248:E249" si="34">+(C248-C$7)/C$8</f>
        <v>18929.937911263831</v>
      </c>
      <c r="F248" s="36">
        <f t="shared" ref="F248:F249" si="35">ROUND(2*E248,0)/2</f>
        <v>18930</v>
      </c>
      <c r="G248" s="36">
        <f t="shared" ref="G248:G249" si="36">+C248-(C$7+F248*C$8)</f>
        <v>-5.3771000006236136E-2</v>
      </c>
      <c r="K248" s="36">
        <f t="shared" ref="K248:K249" si="37">G248</f>
        <v>-5.3771000006236136E-2</v>
      </c>
      <c r="O248" s="36">
        <f t="shared" ref="O248:O249" ca="1" si="38">+C$11+C$12*F248</f>
        <v>-5.3713517613422981E-2</v>
      </c>
      <c r="Q248" s="37">
        <f t="shared" ref="Q248:Q249" si="39">+C248-15018.5</f>
        <v>44341.965100000001</v>
      </c>
      <c r="S248" s="36">
        <f t="shared" ref="S248:S249" ca="1" si="40">+(O248-G248)^2</f>
        <v>3.3042254835258069E-9</v>
      </c>
    </row>
    <row r="249" spans="1:19" s="36" customFormat="1" ht="12.75" customHeight="1">
      <c r="A249" s="77" t="s">
        <v>147</v>
      </c>
      <c r="B249" s="78" t="s">
        <v>96</v>
      </c>
      <c r="C249" s="79">
        <v>59379.517500000002</v>
      </c>
      <c r="D249" s="80">
        <v>5.9999999999999995E-4</v>
      </c>
      <c r="E249" s="36">
        <f t="shared" si="34"/>
        <v>18951.937491650158</v>
      </c>
      <c r="F249" s="36">
        <f t="shared" si="35"/>
        <v>18952</v>
      </c>
      <c r="G249" s="36">
        <f t="shared" si="36"/>
        <v>-5.4134400001203176E-2</v>
      </c>
      <c r="K249" s="36">
        <f t="shared" si="37"/>
        <v>-5.4134400001203176E-2</v>
      </c>
      <c r="O249" s="36">
        <f t="shared" ca="1" si="38"/>
        <v>-5.3834740385133056E-2</v>
      </c>
      <c r="Q249" s="37">
        <f t="shared" si="39"/>
        <v>44361.017500000002</v>
      </c>
      <c r="S249" s="36">
        <f t="shared" ca="1" si="40"/>
        <v>8.9795885503291279E-8</v>
      </c>
    </row>
    <row r="250" spans="1:19" s="36" customFormat="1" ht="12.75" customHeight="1">
      <c r="B250" s="33"/>
      <c r="C250" s="35"/>
      <c r="D250" s="35"/>
    </row>
    <row r="251" spans="1:19" s="36" customFormat="1" ht="12.75" customHeight="1">
      <c r="B251" s="33"/>
      <c r="C251" s="35"/>
      <c r="D251" s="35"/>
    </row>
    <row r="252" spans="1:19" s="36" customFormat="1" ht="12.75" customHeight="1">
      <c r="B252" s="33"/>
      <c r="C252" s="35"/>
      <c r="D252" s="35"/>
    </row>
    <row r="253" spans="1:19" s="36" customFormat="1" ht="12.75" customHeight="1">
      <c r="B253" s="33"/>
      <c r="C253" s="35"/>
      <c r="D253" s="35"/>
    </row>
    <row r="254" spans="1:19" s="36" customFormat="1" ht="12.75" customHeight="1">
      <c r="B254" s="33"/>
      <c r="C254" s="35"/>
      <c r="D254" s="35"/>
    </row>
    <row r="255" spans="1:19" s="36" customFormat="1" ht="12.75" customHeight="1">
      <c r="B255" s="33"/>
      <c r="C255" s="35"/>
      <c r="D255" s="35"/>
    </row>
    <row r="256" spans="1:19" s="36" customFormat="1" ht="12.75" customHeight="1">
      <c r="B256" s="33"/>
    </row>
    <row r="257" spans="2:2" s="36" customFormat="1" ht="12.75" customHeight="1">
      <c r="B257" s="33"/>
    </row>
    <row r="258" spans="2:2" s="36" customFormat="1" ht="12.75" customHeight="1">
      <c r="B258" s="33"/>
    </row>
    <row r="259" spans="2:2" s="36" customFormat="1" ht="12.75" customHeight="1">
      <c r="B259" s="33"/>
    </row>
    <row r="260" spans="2:2" s="36" customFormat="1" ht="12.75" customHeight="1">
      <c r="B260" s="33"/>
    </row>
    <row r="261" spans="2:2" s="36" customFormat="1" ht="12.75" customHeight="1">
      <c r="B261" s="33"/>
    </row>
    <row r="262" spans="2:2" s="36" customFormat="1" ht="12.75" customHeight="1">
      <c r="B262" s="33"/>
    </row>
    <row r="263" spans="2:2" s="36" customFormat="1" ht="12.75" customHeight="1">
      <c r="B263" s="33"/>
    </row>
    <row r="264" spans="2:2" s="36" customFormat="1" ht="12.75" customHeight="1">
      <c r="B264" s="33"/>
    </row>
    <row r="265" spans="2:2" s="36" customFormat="1" ht="12.75" customHeight="1">
      <c r="B265" s="33"/>
    </row>
    <row r="266" spans="2:2" s="36" customFormat="1" ht="12.75" customHeight="1">
      <c r="B266" s="33"/>
    </row>
    <row r="267" spans="2:2" s="36" customFormat="1" ht="12.75" customHeight="1">
      <c r="B267" s="33"/>
    </row>
    <row r="268" spans="2:2" s="36" customFormat="1" ht="12.75" customHeight="1">
      <c r="B268" s="33"/>
    </row>
    <row r="269" spans="2:2" s="36" customFormat="1" ht="12.75" customHeight="1">
      <c r="B269" s="33"/>
    </row>
    <row r="270" spans="2:2" s="36" customFormat="1" ht="12.75" customHeight="1">
      <c r="B270" s="33"/>
    </row>
    <row r="271" spans="2:2" s="36" customFormat="1" ht="12.75" customHeight="1">
      <c r="B271" s="33"/>
    </row>
    <row r="272" spans="2:2" s="36" customFormat="1" ht="12.75" customHeight="1">
      <c r="B272" s="33"/>
    </row>
    <row r="273" spans="2:2" s="36" customFormat="1" ht="12.75" customHeight="1">
      <c r="B273" s="33"/>
    </row>
    <row r="274" spans="2:2" s="36" customFormat="1" ht="12.75" customHeight="1">
      <c r="B274" s="33"/>
    </row>
    <row r="275" spans="2:2" s="36" customFormat="1" ht="12.75" customHeight="1">
      <c r="B275" s="33"/>
    </row>
    <row r="276" spans="2:2" s="36" customFormat="1" ht="12.75" customHeight="1">
      <c r="B276" s="33"/>
    </row>
    <row r="277" spans="2:2" s="36" customFormat="1" ht="12.75" customHeight="1">
      <c r="B277" s="33"/>
    </row>
    <row r="278" spans="2:2" s="36" customFormat="1" ht="12.75" customHeight="1">
      <c r="B278" s="33"/>
    </row>
    <row r="279" spans="2:2" s="36" customFormat="1" ht="12.75" customHeight="1">
      <c r="B279" s="33"/>
    </row>
    <row r="280" spans="2:2" s="36" customFormat="1" ht="12.75" customHeight="1">
      <c r="B280" s="33"/>
    </row>
    <row r="281" spans="2:2" s="36" customFormat="1" ht="12.75" customHeight="1">
      <c r="B281" s="33"/>
    </row>
    <row r="282" spans="2:2" s="36" customFormat="1" ht="12.75" customHeight="1">
      <c r="B282" s="33"/>
    </row>
    <row r="283" spans="2:2" s="36" customFormat="1" ht="12.75" customHeight="1">
      <c r="B283" s="33"/>
    </row>
    <row r="284" spans="2:2" s="36" customFormat="1" ht="12.75" customHeight="1">
      <c r="B284" s="33"/>
    </row>
    <row r="285" spans="2:2" s="36" customFormat="1" ht="12.75" customHeight="1">
      <c r="B285" s="33"/>
    </row>
    <row r="286" spans="2:2" s="36" customFormat="1" ht="12.75" customHeight="1">
      <c r="B286" s="33"/>
    </row>
    <row r="287" spans="2:2" s="36" customFormat="1" ht="12.75" customHeight="1">
      <c r="B287" s="33"/>
    </row>
    <row r="288" spans="2:2" s="36" customFormat="1" ht="12.75" customHeight="1">
      <c r="B288" s="33"/>
    </row>
    <row r="289" spans="2:2" s="36" customFormat="1" ht="12.75" customHeight="1">
      <c r="B289" s="33"/>
    </row>
    <row r="290" spans="2:2" s="36" customFormat="1" ht="12.75" customHeight="1">
      <c r="B290" s="33"/>
    </row>
    <row r="291" spans="2:2" s="36" customFormat="1" ht="12.75" customHeight="1">
      <c r="B291" s="33"/>
    </row>
    <row r="292" spans="2:2" s="36" customFormat="1" ht="12.75" customHeight="1">
      <c r="B292" s="33"/>
    </row>
    <row r="293" spans="2:2" s="36" customFormat="1" ht="12.75" customHeight="1">
      <c r="B293" s="33"/>
    </row>
    <row r="294" spans="2:2" s="36" customFormat="1" ht="12.75" customHeight="1">
      <c r="B294" s="33"/>
    </row>
    <row r="295" spans="2:2" s="36" customFormat="1" ht="12.75" customHeight="1">
      <c r="B295" s="33"/>
    </row>
    <row r="296" spans="2:2" s="36" customFormat="1" ht="12.75" customHeight="1">
      <c r="B296" s="33"/>
    </row>
    <row r="297" spans="2:2" s="36" customFormat="1" ht="12.75" customHeight="1">
      <c r="B297" s="33"/>
    </row>
    <row r="298" spans="2:2" s="36" customFormat="1" ht="12.75" customHeight="1">
      <c r="B298" s="33"/>
    </row>
    <row r="299" spans="2:2" s="36" customFormat="1" ht="12.75" customHeight="1">
      <c r="B299" s="33"/>
    </row>
    <row r="300" spans="2:2" s="36" customFormat="1" ht="12.75" customHeight="1">
      <c r="B300" s="33"/>
    </row>
    <row r="301" spans="2:2" s="36" customFormat="1" ht="12.75" customHeight="1">
      <c r="B301" s="33"/>
    </row>
    <row r="302" spans="2:2" s="36" customFormat="1" ht="12.75" customHeight="1">
      <c r="B302" s="33"/>
    </row>
    <row r="303" spans="2:2" s="36" customFormat="1" ht="12.75" customHeight="1">
      <c r="B303" s="33"/>
    </row>
    <row r="304" spans="2:2" s="36" customFormat="1" ht="12.75" customHeight="1">
      <c r="B304" s="33"/>
    </row>
    <row r="305" spans="2:2" s="36" customFormat="1" ht="12.75" customHeight="1">
      <c r="B305" s="33"/>
    </row>
    <row r="306" spans="2:2" s="36" customFormat="1" ht="12.75" customHeight="1">
      <c r="B306" s="33"/>
    </row>
    <row r="307" spans="2:2" s="36" customFormat="1" ht="12.75" customHeight="1">
      <c r="B307" s="33"/>
    </row>
    <row r="308" spans="2:2" s="36" customFormat="1" ht="12.75" customHeight="1">
      <c r="B308" s="33"/>
    </row>
    <row r="309" spans="2:2" s="36" customFormat="1" ht="12.75" customHeight="1">
      <c r="B309" s="33"/>
    </row>
    <row r="310" spans="2:2" s="36" customFormat="1" ht="12.75" customHeight="1">
      <c r="B310" s="33"/>
    </row>
    <row r="311" spans="2:2" s="36" customFormat="1" ht="12.75" customHeight="1">
      <c r="B311" s="33"/>
    </row>
    <row r="312" spans="2:2" s="36" customFormat="1" ht="12.75" customHeight="1">
      <c r="B312" s="33"/>
    </row>
    <row r="313" spans="2:2" s="36" customFormat="1" ht="12.75" customHeight="1">
      <c r="B313" s="33"/>
    </row>
    <row r="314" spans="2:2" s="36" customFormat="1" ht="12.75" customHeight="1">
      <c r="B314" s="33"/>
    </row>
    <row r="315" spans="2:2" s="36" customFormat="1" ht="12.75" customHeight="1">
      <c r="B315" s="33"/>
    </row>
    <row r="316" spans="2:2" s="36" customFormat="1" ht="12.75" customHeight="1">
      <c r="B316" s="33"/>
    </row>
    <row r="317" spans="2:2" s="36" customFormat="1" ht="12.75" customHeight="1">
      <c r="B317" s="33"/>
    </row>
    <row r="318" spans="2:2" s="36" customFormat="1" ht="12.75" customHeight="1">
      <c r="B318" s="33"/>
    </row>
    <row r="319" spans="2:2" s="36" customFormat="1" ht="12.75" customHeight="1">
      <c r="B319" s="33"/>
    </row>
    <row r="320" spans="2:2" s="36" customFormat="1" ht="12.75" customHeight="1">
      <c r="B320" s="33"/>
    </row>
    <row r="321" spans="2:2" s="36" customFormat="1" ht="12.75" customHeight="1">
      <c r="B321" s="33"/>
    </row>
    <row r="322" spans="2:2" s="36" customFormat="1" ht="12.75" customHeight="1">
      <c r="B322" s="33"/>
    </row>
    <row r="323" spans="2:2" s="36" customFormat="1" ht="12.75" customHeight="1">
      <c r="B323" s="33"/>
    </row>
    <row r="324" spans="2:2" s="36" customFormat="1" ht="12.75" customHeight="1">
      <c r="B324" s="33"/>
    </row>
    <row r="325" spans="2:2" s="36" customFormat="1" ht="12.75" customHeight="1">
      <c r="B325" s="33"/>
    </row>
    <row r="326" spans="2:2" s="36" customFormat="1" ht="12.75" customHeight="1">
      <c r="B326" s="33"/>
    </row>
    <row r="327" spans="2:2" s="36" customFormat="1" ht="12.75" customHeight="1">
      <c r="B327" s="33"/>
    </row>
    <row r="328" spans="2:2" s="36" customFormat="1" ht="12.75" customHeight="1">
      <c r="B328" s="33"/>
    </row>
    <row r="329" spans="2:2" s="36" customFormat="1" ht="12.75" customHeight="1">
      <c r="B329" s="33"/>
    </row>
    <row r="330" spans="2:2" s="36" customFormat="1" ht="12.75" customHeight="1">
      <c r="B330" s="33"/>
    </row>
    <row r="331" spans="2:2" s="36" customFormat="1" ht="12.75" customHeight="1">
      <c r="B331" s="33"/>
    </row>
    <row r="332" spans="2:2" s="36" customFormat="1" ht="12.75" customHeight="1">
      <c r="B332" s="33"/>
    </row>
    <row r="333" spans="2:2" s="36" customFormat="1" ht="12.75" customHeight="1">
      <c r="B333" s="33"/>
    </row>
    <row r="334" spans="2:2" s="36" customFormat="1" ht="12.75" customHeight="1">
      <c r="B334" s="33"/>
    </row>
    <row r="335" spans="2:2" s="36" customFormat="1" ht="12.75" customHeight="1">
      <c r="B335" s="33"/>
    </row>
    <row r="336" spans="2:2" s="36" customFormat="1" ht="12.75" customHeight="1">
      <c r="B336" s="33"/>
    </row>
    <row r="337" spans="2:2" s="36" customFormat="1" ht="12.75" customHeight="1">
      <c r="B337" s="33"/>
    </row>
    <row r="338" spans="2:2" s="36" customFormat="1" ht="12.75" customHeight="1">
      <c r="B338" s="33"/>
    </row>
    <row r="339" spans="2:2" s="36" customFormat="1" ht="12.75" customHeight="1">
      <c r="B339" s="33"/>
    </row>
    <row r="340" spans="2:2" s="36" customFormat="1" ht="12.75" customHeight="1">
      <c r="B340" s="33"/>
    </row>
    <row r="341" spans="2:2" s="36" customFormat="1" ht="12.75" customHeight="1">
      <c r="B341" s="33"/>
    </row>
    <row r="342" spans="2:2" s="36" customFormat="1" ht="12.75" customHeight="1">
      <c r="B342" s="33"/>
    </row>
    <row r="343" spans="2:2" s="36" customFormat="1" ht="12.75" customHeight="1">
      <c r="B343" s="33"/>
    </row>
    <row r="344" spans="2:2" ht="12.75" customHeight="1"/>
    <row r="345" spans="2:2" ht="12.75" customHeight="1"/>
    <row r="346" spans="2:2" ht="12.75" customHeight="1"/>
    <row r="347" spans="2:2" ht="12.75" customHeight="1"/>
    <row r="348" spans="2:2" ht="12.75" customHeight="1"/>
    <row r="349" spans="2:2" ht="12.75" customHeight="1"/>
    <row r="350" spans="2:2" ht="12.75" customHeight="1"/>
    <row r="351" spans="2:2" ht="12.75" customHeight="1"/>
    <row r="352" spans="2: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</sheetData>
  <protectedRanges>
    <protectedRange sqref="A247:D247" name="Range1"/>
  </protectedRanges>
  <phoneticPr fontId="8" type="noConversion"/>
  <hyperlinks>
    <hyperlink ref="H828" r:id="rId1" display="http://vsolj.cetus-net.org/bulletin.html" xr:uid="{00000000-0004-0000-0000-000000000000}"/>
    <hyperlink ref="H64680" r:id="rId2" display="http://vsolj.cetus-net.org/bulletin.html" xr:uid="{00000000-0004-0000-0000-000001000000}"/>
    <hyperlink ref="H64673" r:id="rId3" display="https://www.aavso.org/ejaavso" xr:uid="{00000000-0004-0000-0000-000002000000}"/>
    <hyperlink ref="AP824" r:id="rId4" display="http://cdsbib.u-strasbg.fr/cgi-bin/cdsbib?1990RMxAA..21..381G" xr:uid="{00000000-0004-0000-0000-000003000000}"/>
    <hyperlink ref="AP828" r:id="rId5" display="http://cdsbib.u-strasbg.fr/cgi-bin/cdsbib?1990RMxAA..21..381G" xr:uid="{00000000-0004-0000-0000-000004000000}"/>
    <hyperlink ref="AP827" r:id="rId6" display="http://cdsbib.u-strasbg.fr/cgi-bin/cdsbib?1990RMxAA..21..381G" xr:uid="{00000000-0004-0000-0000-000005000000}"/>
    <hyperlink ref="AP808" r:id="rId7" display="http://cdsbib.u-strasbg.fr/cgi-bin/cdsbib?1990RMxAA..21..381G" xr:uid="{00000000-0004-0000-0000-000006000000}"/>
    <hyperlink ref="I64680" r:id="rId8" display="http://vsolj.cetus-net.org/bulletin.html" xr:uid="{00000000-0004-0000-0000-000007000000}"/>
    <hyperlink ref="AQ964" r:id="rId9" display="http://cdsbib.u-strasbg.fr/cgi-bin/cdsbib?1990RMxAA..21..381G" xr:uid="{00000000-0004-0000-0000-000008000000}"/>
    <hyperlink ref="AQ55730" r:id="rId10" display="http://cdsbib.u-strasbg.fr/cgi-bin/cdsbib?1990RMxAA..21..381G" xr:uid="{00000000-0004-0000-0000-000009000000}"/>
    <hyperlink ref="AQ965" r:id="rId11" display="http://cdsbib.u-strasbg.fr/cgi-bin/cdsbib?1990RMxAA..21..381G" xr:uid="{00000000-0004-0000-0000-00000A000000}"/>
    <hyperlink ref="H64677" r:id="rId12" display="https://www.aavso.org/ejaavso" xr:uid="{00000000-0004-0000-0000-00000B000000}"/>
    <hyperlink ref="H1850" r:id="rId13" display="http://vsolj.cetus-net.org/bulletin.html" xr:uid="{00000000-0004-0000-0000-00000C000000}"/>
    <hyperlink ref="AP3094" r:id="rId14" display="http://cdsbib.u-strasbg.fr/cgi-bin/cdsbib?1990RMxAA..21..381G" xr:uid="{00000000-0004-0000-0000-00000D000000}"/>
    <hyperlink ref="AP3097" r:id="rId15" display="http://cdsbib.u-strasbg.fr/cgi-bin/cdsbib?1990RMxAA..21..381G" xr:uid="{00000000-0004-0000-0000-00000E000000}"/>
    <hyperlink ref="AP3095" r:id="rId16" display="http://cdsbib.u-strasbg.fr/cgi-bin/cdsbib?1990RMxAA..21..381G" xr:uid="{00000000-0004-0000-0000-00000F000000}"/>
    <hyperlink ref="AP3079" r:id="rId17" display="http://cdsbib.u-strasbg.fr/cgi-bin/cdsbib?1990RMxAA..21..381G" xr:uid="{00000000-0004-0000-0000-000010000000}"/>
    <hyperlink ref="I1850" r:id="rId18" display="http://vsolj.cetus-net.org/bulletin.html" xr:uid="{00000000-0004-0000-0000-000011000000}"/>
    <hyperlink ref="AQ3308" r:id="rId19" display="http://cdsbib.u-strasbg.fr/cgi-bin/cdsbib?1990RMxAA..21..381G" xr:uid="{00000000-0004-0000-0000-000012000000}"/>
    <hyperlink ref="AQ9" r:id="rId20" display="http://cdsbib.u-strasbg.fr/cgi-bin/cdsbib?1990RMxAA..21..381G" xr:uid="{00000000-0004-0000-0000-000013000000}"/>
    <hyperlink ref="AQ331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2024-08-10T07:18:32Z</dcterms:modified>
</cp:coreProperties>
</file>