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92AB5D-D712-4473-8854-21B97F460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0" i="1" l="1"/>
  <c r="F320" i="1" s="1"/>
  <c r="G320" i="1" s="1"/>
  <c r="K320" i="1" s="1"/>
  <c r="Q320" i="1"/>
  <c r="F14" i="1"/>
  <c r="E319" i="1"/>
  <c r="F319" i="1" s="1"/>
  <c r="G319" i="1" s="1"/>
  <c r="K319" i="1" s="1"/>
  <c r="Q319" i="1"/>
  <c r="E317" i="1"/>
  <c r="F317" i="1" s="1"/>
  <c r="G317" i="1" s="1"/>
  <c r="K317" i="1" s="1"/>
  <c r="Q317" i="1"/>
  <c r="E318" i="1"/>
  <c r="F318" i="1" s="1"/>
  <c r="G318" i="1" s="1"/>
  <c r="K318" i="1" s="1"/>
  <c r="Q318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 s="1"/>
  <c r="Q315" i="1"/>
  <c r="E316" i="1"/>
  <c r="F316" i="1" s="1"/>
  <c r="G316" i="1" s="1"/>
  <c r="K316" i="1" s="1"/>
  <c r="Q31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06" i="1"/>
  <c r="F306" i="1" s="1"/>
  <c r="G306" i="1" s="1"/>
  <c r="K306" i="1" s="1"/>
  <c r="Q306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2" i="1"/>
  <c r="F302" i="1" s="1"/>
  <c r="G302" i="1" s="1"/>
  <c r="K302" i="1" s="1"/>
  <c r="E301" i="1"/>
  <c r="F301" i="1" s="1"/>
  <c r="G301" i="1" s="1"/>
  <c r="K301" i="1" s="1"/>
  <c r="Q302" i="1"/>
  <c r="Q301" i="1"/>
  <c r="E184" i="1"/>
  <c r="F184" i="1" s="1"/>
  <c r="G184" i="1" s="1"/>
  <c r="J184" i="1" s="1"/>
  <c r="E185" i="1"/>
  <c r="F185" i="1" s="1"/>
  <c r="G185" i="1" s="1"/>
  <c r="J185" i="1" s="1"/>
  <c r="E183" i="1"/>
  <c r="F183" i="1" s="1"/>
  <c r="G183" i="1" s="1"/>
  <c r="J183" i="1" s="1"/>
  <c r="E189" i="1"/>
  <c r="F189" i="1" s="1"/>
  <c r="G189" i="1" s="1"/>
  <c r="J189" i="1" s="1"/>
  <c r="G188" i="1"/>
  <c r="J188" i="1" s="1"/>
  <c r="E166" i="1"/>
  <c r="F166" i="1" s="1"/>
  <c r="G166" i="1" s="1"/>
  <c r="J166" i="1" s="1"/>
  <c r="E167" i="1"/>
  <c r="F167" i="1" s="1"/>
  <c r="G167" i="1" s="1"/>
  <c r="J167" i="1" s="1"/>
  <c r="E168" i="1"/>
  <c r="F168" i="1" s="1"/>
  <c r="G168" i="1" s="1"/>
  <c r="J168" i="1" s="1"/>
  <c r="G66" i="1"/>
  <c r="J66" i="1" s="1"/>
  <c r="G72" i="1"/>
  <c r="J72" i="1" s="1"/>
  <c r="G74" i="1"/>
  <c r="J74" i="1" s="1"/>
  <c r="G75" i="1"/>
  <c r="J75" i="1" s="1"/>
  <c r="G85" i="1"/>
  <c r="J85" i="1" s="1"/>
  <c r="G157" i="1"/>
  <c r="J157" i="1" s="1"/>
  <c r="E170" i="1"/>
  <c r="F170" i="1" s="1"/>
  <c r="U170" i="1" s="1"/>
  <c r="E171" i="1"/>
  <c r="F171" i="1" s="1"/>
  <c r="U171" i="1" s="1"/>
  <c r="G175" i="1"/>
  <c r="J175" i="1" s="1"/>
  <c r="G178" i="1"/>
  <c r="J178" i="1" s="1"/>
  <c r="G65" i="1"/>
  <c r="J65" i="1" s="1"/>
  <c r="G70" i="1"/>
  <c r="J70" i="1"/>
  <c r="G71" i="1"/>
  <c r="J71" i="1" s="1"/>
  <c r="G76" i="1"/>
  <c r="J76" i="1" s="1"/>
  <c r="G83" i="1"/>
  <c r="J83" i="1" s="1"/>
  <c r="G142" i="1"/>
  <c r="J142" i="1" s="1"/>
  <c r="G169" i="1"/>
  <c r="J169" i="1" s="1"/>
  <c r="G181" i="1"/>
  <c r="J181" i="1" s="1"/>
  <c r="G191" i="1"/>
  <c r="J191" i="1" s="1"/>
  <c r="G193" i="1"/>
  <c r="J193" i="1" s="1"/>
  <c r="G194" i="1"/>
  <c r="J194" i="1" s="1"/>
  <c r="G197" i="1"/>
  <c r="J197" i="1" s="1"/>
  <c r="E195" i="1"/>
  <c r="F195" i="1" s="1"/>
  <c r="G195" i="1" s="1"/>
  <c r="J195" i="1" s="1"/>
  <c r="E192" i="1"/>
  <c r="F192" i="1" s="1"/>
  <c r="G192" i="1" s="1"/>
  <c r="J192" i="1" s="1"/>
  <c r="E278" i="1"/>
  <c r="F278" i="1" s="1"/>
  <c r="G278" i="1" s="1"/>
  <c r="J278" i="1" s="1"/>
  <c r="E288" i="1"/>
  <c r="F288" i="1"/>
  <c r="G288" i="1" s="1"/>
  <c r="J288" i="1" s="1"/>
  <c r="E290" i="1"/>
  <c r="F290" i="1" s="1"/>
  <c r="G290" i="1" s="1"/>
  <c r="J290" i="1" s="1"/>
  <c r="E299" i="1"/>
  <c r="F299" i="1" s="1"/>
  <c r="G299" i="1" s="1"/>
  <c r="J299" i="1" s="1"/>
  <c r="E140" i="1"/>
  <c r="F140" i="1" s="1"/>
  <c r="G140" i="1" s="1"/>
  <c r="J140" i="1" s="1"/>
  <c r="E268" i="1"/>
  <c r="F268" i="1" s="1"/>
  <c r="G268" i="1" s="1"/>
  <c r="K268" i="1" s="1"/>
  <c r="E285" i="1"/>
  <c r="F285" i="1" s="1"/>
  <c r="G285" i="1" s="1"/>
  <c r="K285" i="1" s="1"/>
  <c r="E298" i="1"/>
  <c r="F298" i="1" s="1"/>
  <c r="G298" i="1" s="1"/>
  <c r="K298" i="1" s="1"/>
  <c r="E138" i="1"/>
  <c r="F138" i="1" s="1"/>
  <c r="G138" i="1" s="1"/>
  <c r="J138" i="1" s="1"/>
  <c r="E141" i="1"/>
  <c r="F141" i="1" s="1"/>
  <c r="G141" i="1" s="1"/>
  <c r="J141" i="1" s="1"/>
  <c r="Q296" i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E166" i="2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H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H58" i="1" s="1"/>
  <c r="E59" i="1"/>
  <c r="F59" i="1" s="1"/>
  <c r="G59" i="1" s="1"/>
  <c r="H59" i="1" s="1"/>
  <c r="E60" i="1"/>
  <c r="F60" i="1" s="1"/>
  <c r="G60" i="1" s="1"/>
  <c r="I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E186" i="2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3" i="1"/>
  <c r="F73" i="1" s="1"/>
  <c r="G73" i="1" s="1"/>
  <c r="I73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4" i="1"/>
  <c r="F84" i="1" s="1"/>
  <c r="G84" i="1" s="1"/>
  <c r="I84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H106" i="1" s="1"/>
  <c r="E107" i="1"/>
  <c r="F107" i="1" s="1"/>
  <c r="G107" i="1" s="1"/>
  <c r="H107" i="1" s="1"/>
  <c r="E108" i="1"/>
  <c r="F108" i="1" s="1"/>
  <c r="G108" i="1" s="1"/>
  <c r="I108" i="1" s="1"/>
  <c r="E109" i="1"/>
  <c r="F109" i="1" s="1"/>
  <c r="G109" i="1" s="1"/>
  <c r="H109" i="1" s="1"/>
  <c r="E110" i="1"/>
  <c r="F110" i="1" s="1"/>
  <c r="G110" i="1" s="1"/>
  <c r="H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H117" i="1" s="1"/>
  <c r="E118" i="1"/>
  <c r="F118" i="1" s="1"/>
  <c r="G118" i="1" s="1"/>
  <c r="H118" i="1" s="1"/>
  <c r="E124" i="1"/>
  <c r="F124" i="1" s="1"/>
  <c r="G124" i="1" s="1"/>
  <c r="I124" i="1" s="1"/>
  <c r="E159" i="1"/>
  <c r="F159" i="1" s="1"/>
  <c r="G159" i="1" s="1"/>
  <c r="I159" i="1" s="1"/>
  <c r="E160" i="1"/>
  <c r="F160" i="1" s="1"/>
  <c r="G160" i="1" s="1"/>
  <c r="I160" i="1" s="1"/>
  <c r="E161" i="1"/>
  <c r="E235" i="2" s="1"/>
  <c r="E164" i="1"/>
  <c r="F164" i="1" s="1"/>
  <c r="G164" i="1" s="1"/>
  <c r="I164" i="1" s="1"/>
  <c r="E165" i="1"/>
  <c r="F165" i="1" s="1"/>
  <c r="G165" i="1" s="1"/>
  <c r="I165" i="1" s="1"/>
  <c r="E196" i="1"/>
  <c r="F196" i="1" s="1"/>
  <c r="G196" i="1" s="1"/>
  <c r="I196" i="1" s="1"/>
  <c r="E199" i="1"/>
  <c r="F199" i="1" s="1"/>
  <c r="G199" i="1" s="1"/>
  <c r="I199" i="1" s="1"/>
  <c r="E201" i="1"/>
  <c r="F201" i="1" s="1"/>
  <c r="G201" i="1" s="1"/>
  <c r="I201" i="1" s="1"/>
  <c r="E238" i="1"/>
  <c r="F238" i="1" s="1"/>
  <c r="G238" i="1" s="1"/>
  <c r="I238" i="1" s="1"/>
  <c r="E240" i="1"/>
  <c r="F240" i="1" s="1"/>
  <c r="G240" i="1" s="1"/>
  <c r="I240" i="1" s="1"/>
  <c r="E243" i="1"/>
  <c r="F243" i="1" s="1"/>
  <c r="G243" i="1" s="1"/>
  <c r="I243" i="1" s="1"/>
  <c r="E245" i="1"/>
  <c r="F245" i="1" s="1"/>
  <c r="G245" i="1" s="1"/>
  <c r="K245" i="1" s="1"/>
  <c r="E246" i="1"/>
  <c r="F246" i="1" s="1"/>
  <c r="G246" i="1" s="1"/>
  <c r="I246" i="1" s="1"/>
  <c r="E249" i="1"/>
  <c r="F249" i="1" s="1"/>
  <c r="G249" i="1" s="1"/>
  <c r="I249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K261" i="1" s="1"/>
  <c r="E263" i="1"/>
  <c r="F263" i="1" s="1"/>
  <c r="G263" i="1" s="1"/>
  <c r="K263" i="1" s="1"/>
  <c r="E264" i="1"/>
  <c r="F264" i="1" s="1"/>
  <c r="G264" i="1" s="1"/>
  <c r="K264" i="1" s="1"/>
  <c r="E265" i="1"/>
  <c r="F265" i="1" s="1"/>
  <c r="G265" i="1" s="1"/>
  <c r="K265" i="1" s="1"/>
  <c r="E266" i="1"/>
  <c r="F266" i="1" s="1"/>
  <c r="G266" i="1" s="1"/>
  <c r="I266" i="1" s="1"/>
  <c r="E267" i="1"/>
  <c r="F267" i="1" s="1"/>
  <c r="G267" i="1" s="1"/>
  <c r="K267" i="1" s="1"/>
  <c r="E269" i="1"/>
  <c r="F269" i="1" s="1"/>
  <c r="G269" i="1" s="1"/>
  <c r="J269" i="1" s="1"/>
  <c r="E271" i="1"/>
  <c r="F271" i="1" s="1"/>
  <c r="G271" i="1" s="1"/>
  <c r="J271" i="1" s="1"/>
  <c r="E273" i="1"/>
  <c r="E265" i="2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9" i="1"/>
  <c r="F279" i="1"/>
  <c r="G279" i="1" s="1"/>
  <c r="I279" i="1" s="1"/>
  <c r="E280" i="1"/>
  <c r="F280" i="1" s="1"/>
  <c r="G280" i="1" s="1"/>
  <c r="J280" i="1" s="1"/>
  <c r="E282" i="1"/>
  <c r="F282" i="1" s="1"/>
  <c r="G282" i="1" s="1"/>
  <c r="J282" i="1" s="1"/>
  <c r="E284" i="1"/>
  <c r="F284" i="1" s="1"/>
  <c r="G284" i="1" s="1"/>
  <c r="I284" i="1" s="1"/>
  <c r="E286" i="1"/>
  <c r="F286" i="1" s="1"/>
  <c r="G286" i="1" s="1"/>
  <c r="I286" i="1" s="1"/>
  <c r="E287" i="1"/>
  <c r="F287" i="1" s="1"/>
  <c r="G287" i="1" s="1"/>
  <c r="I287" i="1" s="1"/>
  <c r="E289" i="1"/>
  <c r="E275" i="2" s="1"/>
  <c r="E292" i="1"/>
  <c r="F292" i="1" s="1"/>
  <c r="G292" i="1" s="1"/>
  <c r="K292" i="1" s="1"/>
  <c r="E296" i="1"/>
  <c r="F296" i="1" s="1"/>
  <c r="G296" i="1" s="1"/>
  <c r="K296" i="1" s="1"/>
  <c r="D9" i="1"/>
  <c r="C9" i="1"/>
  <c r="E182" i="1"/>
  <c r="F182" i="1" s="1"/>
  <c r="G182" i="1" s="1"/>
  <c r="I182" i="1" s="1"/>
  <c r="E190" i="1"/>
  <c r="F190" i="1" s="1"/>
  <c r="G190" i="1" s="1"/>
  <c r="I190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20" i="1"/>
  <c r="F220" i="1" s="1"/>
  <c r="G220" i="1" s="1"/>
  <c r="I220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32" i="1"/>
  <c r="F232" i="1" s="1"/>
  <c r="G232" i="1" s="1"/>
  <c r="I232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47" i="1"/>
  <c r="F247" i="1" s="1"/>
  <c r="G247" i="1" s="1"/>
  <c r="I247" i="1" s="1"/>
  <c r="E250" i="1"/>
  <c r="F250" i="1" s="1"/>
  <c r="G250" i="1" s="1"/>
  <c r="I250" i="1" s="1"/>
  <c r="E252" i="1"/>
  <c r="F252" i="1" s="1"/>
  <c r="G252" i="1" s="1"/>
  <c r="I252" i="1" s="1"/>
  <c r="E291" i="1"/>
  <c r="F291" i="1" s="1"/>
  <c r="G291" i="1" s="1"/>
  <c r="J291" i="1" s="1"/>
  <c r="E293" i="1"/>
  <c r="F293" i="1" s="1"/>
  <c r="G293" i="1" s="1"/>
  <c r="J293" i="1" s="1"/>
  <c r="E294" i="1"/>
  <c r="F294" i="1" s="1"/>
  <c r="G294" i="1" s="1"/>
  <c r="J294" i="1" s="1"/>
  <c r="E123" i="1"/>
  <c r="F123" i="1" s="1"/>
  <c r="G123" i="1" s="1"/>
  <c r="I123" i="1" s="1"/>
  <c r="E125" i="1"/>
  <c r="F125" i="1" s="1"/>
  <c r="G125" i="1" s="1"/>
  <c r="I125" i="1" s="1"/>
  <c r="E128" i="1"/>
  <c r="F128" i="1" s="1"/>
  <c r="G128" i="1" s="1"/>
  <c r="I128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G139" i="1"/>
  <c r="I139" i="1" s="1"/>
  <c r="E143" i="1"/>
  <c r="F143" i="1" s="1"/>
  <c r="G143" i="1" s="1"/>
  <c r="I143" i="1" s="1"/>
  <c r="E148" i="1"/>
  <c r="E43" i="2" s="1"/>
  <c r="E149" i="1"/>
  <c r="F149" i="1" s="1"/>
  <c r="G149" i="1" s="1"/>
  <c r="I149" i="1" s="1"/>
  <c r="E151" i="1"/>
  <c r="F151" i="1" s="1"/>
  <c r="G151" i="1" s="1"/>
  <c r="H151" i="1" s="1"/>
  <c r="E152" i="1"/>
  <c r="F152" i="1" s="1"/>
  <c r="G152" i="1" s="1"/>
  <c r="I152" i="1" s="1"/>
  <c r="E154" i="1"/>
  <c r="F154" i="1" s="1"/>
  <c r="G154" i="1" s="1"/>
  <c r="I154" i="1" s="1"/>
  <c r="E158" i="1"/>
  <c r="F158" i="1" s="1"/>
  <c r="G158" i="1" s="1"/>
  <c r="I158" i="1" s="1"/>
  <c r="E162" i="1"/>
  <c r="F162" i="1" s="1"/>
  <c r="G162" i="1" s="1"/>
  <c r="I162" i="1" s="1"/>
  <c r="E163" i="1"/>
  <c r="F163" i="1" s="1"/>
  <c r="G163" i="1" s="1"/>
  <c r="I163" i="1" s="1"/>
  <c r="E176" i="1"/>
  <c r="F176" i="1" s="1"/>
  <c r="G176" i="1" s="1"/>
  <c r="I176" i="1" s="1"/>
  <c r="E177" i="1"/>
  <c r="F177" i="1" s="1"/>
  <c r="G177" i="1" s="1"/>
  <c r="I177" i="1" s="1"/>
  <c r="E179" i="1"/>
  <c r="F179" i="1" s="1"/>
  <c r="G179" i="1" s="1"/>
  <c r="I179" i="1" s="1"/>
  <c r="E180" i="1"/>
  <c r="F180" i="1" s="1"/>
  <c r="G180" i="1" s="1"/>
  <c r="I180" i="1" s="1"/>
  <c r="E186" i="1"/>
  <c r="F186" i="1" s="1"/>
  <c r="G186" i="1" s="1"/>
  <c r="I186" i="1" s="1"/>
  <c r="E187" i="1"/>
  <c r="F187" i="1" s="1"/>
  <c r="G187" i="1" s="1"/>
  <c r="I187" i="1" s="1"/>
  <c r="E198" i="1"/>
  <c r="F198" i="1" s="1"/>
  <c r="G198" i="1" s="1"/>
  <c r="I198" i="1" s="1"/>
  <c r="E200" i="1"/>
  <c r="F200" i="1" s="1"/>
  <c r="G200" i="1" s="1"/>
  <c r="I200" i="1" s="1"/>
  <c r="E202" i="1"/>
  <c r="F202" i="1" s="1"/>
  <c r="G202" i="1" s="1"/>
  <c r="I202" i="1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E89" i="2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1" i="1"/>
  <c r="F221" i="1" s="1"/>
  <c r="G221" i="1" s="1"/>
  <c r="I221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 s="1"/>
  <c r="I224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7" i="1"/>
  <c r="F237" i="1" s="1"/>
  <c r="G237" i="1" s="1"/>
  <c r="I237" i="1" s="1"/>
  <c r="E239" i="1"/>
  <c r="F239" i="1" s="1"/>
  <c r="G239" i="1" s="1"/>
  <c r="I239" i="1" s="1"/>
  <c r="E241" i="1"/>
  <c r="F241" i="1" s="1"/>
  <c r="G241" i="1" s="1"/>
  <c r="I241" i="1" s="1"/>
  <c r="E242" i="1"/>
  <c r="F242" i="1" s="1"/>
  <c r="G242" i="1" s="1"/>
  <c r="I242" i="1" s="1"/>
  <c r="E244" i="1"/>
  <c r="F244" i="1" s="1"/>
  <c r="G244" i="1" s="1"/>
  <c r="I244" i="1" s="1"/>
  <c r="E248" i="1"/>
  <c r="F248" i="1" s="1"/>
  <c r="G248" i="1" s="1"/>
  <c r="I248" i="1" s="1"/>
  <c r="E251" i="1"/>
  <c r="F251" i="1" s="1"/>
  <c r="G251" i="1" s="1"/>
  <c r="I251" i="1" s="1"/>
  <c r="E262" i="1"/>
  <c r="F262" i="1" s="1"/>
  <c r="G262" i="1" s="1"/>
  <c r="K262" i="1" s="1"/>
  <c r="E270" i="1"/>
  <c r="F270" i="1" s="1"/>
  <c r="E272" i="1"/>
  <c r="F272" i="1" s="1"/>
  <c r="E281" i="1"/>
  <c r="F281" i="1" s="1"/>
  <c r="E283" i="1"/>
  <c r="F283" i="1" s="1"/>
  <c r="E174" i="1"/>
  <c r="F174" i="1" s="1"/>
  <c r="E172" i="1"/>
  <c r="F172" i="1" s="1"/>
  <c r="G172" i="1" s="1"/>
  <c r="I172" i="1" s="1"/>
  <c r="E173" i="1"/>
  <c r="F173" i="1" s="1"/>
  <c r="G173" i="1" s="1"/>
  <c r="I173" i="1" s="1"/>
  <c r="E136" i="1"/>
  <c r="F136" i="1" s="1"/>
  <c r="G136" i="1" s="1"/>
  <c r="I136" i="1" s="1"/>
  <c r="E126" i="1"/>
  <c r="F126" i="1" s="1"/>
  <c r="G126" i="1" s="1"/>
  <c r="I126" i="1" s="1"/>
  <c r="E127" i="1"/>
  <c r="F127" i="1" s="1"/>
  <c r="G127" i="1" s="1"/>
  <c r="I127" i="1" s="1"/>
  <c r="E129" i="1"/>
  <c r="F129" i="1" s="1"/>
  <c r="G129" i="1" s="1"/>
  <c r="I129" i="1" s="1"/>
  <c r="E147" i="1"/>
  <c r="F147" i="1" s="1"/>
  <c r="G147" i="1" s="1"/>
  <c r="I147" i="1" s="1"/>
  <c r="E135" i="1"/>
  <c r="F135" i="1" s="1"/>
  <c r="G135" i="1" s="1"/>
  <c r="I135" i="1" s="1"/>
  <c r="E155" i="1"/>
  <c r="F155" i="1" s="1"/>
  <c r="G155" i="1" s="1"/>
  <c r="I155" i="1" s="1"/>
  <c r="E156" i="1"/>
  <c r="F156" i="1" s="1"/>
  <c r="G156" i="1" s="1"/>
  <c r="I156" i="1" s="1"/>
  <c r="E137" i="1"/>
  <c r="F137" i="1" s="1"/>
  <c r="G137" i="1" s="1"/>
  <c r="I137" i="1" s="1"/>
  <c r="E145" i="1"/>
  <c r="F145" i="1" s="1"/>
  <c r="G145" i="1" s="1"/>
  <c r="I145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277" i="1"/>
  <c r="F277" i="1" s="1"/>
  <c r="G277" i="1" s="1"/>
  <c r="I277" i="1" s="1"/>
  <c r="E146" i="1"/>
  <c r="F146" i="1" s="1"/>
  <c r="G146" i="1" s="1"/>
  <c r="I146" i="1" s="1"/>
  <c r="E295" i="1"/>
  <c r="F295" i="1" s="1"/>
  <c r="G295" i="1" s="1"/>
  <c r="J295" i="1" s="1"/>
  <c r="E297" i="1"/>
  <c r="F297" i="1" s="1"/>
  <c r="G297" i="1" s="1"/>
  <c r="J297" i="1" s="1"/>
  <c r="E150" i="1"/>
  <c r="F150" i="1" s="1"/>
  <c r="G150" i="1" s="1"/>
  <c r="H150" i="1" s="1"/>
  <c r="E153" i="1"/>
  <c r="F153" i="1" s="1"/>
  <c r="G153" i="1" s="1"/>
  <c r="H153" i="1" s="1"/>
  <c r="E300" i="1"/>
  <c r="F300" i="1" s="1"/>
  <c r="G300" i="1" s="1"/>
  <c r="K300" i="1" s="1"/>
  <c r="Q292" i="1"/>
  <c r="Q289" i="1"/>
  <c r="Q287" i="1"/>
  <c r="Q286" i="1"/>
  <c r="Q284" i="1"/>
  <c r="Q282" i="1"/>
  <c r="Q280" i="1"/>
  <c r="Q279" i="1"/>
  <c r="Q276" i="1"/>
  <c r="Q275" i="1"/>
  <c r="Q274" i="1"/>
  <c r="Q273" i="1"/>
  <c r="Q271" i="1"/>
  <c r="Q269" i="1"/>
  <c r="Q267" i="1"/>
  <c r="Q266" i="1"/>
  <c r="Q265" i="1"/>
  <c r="Q264" i="1"/>
  <c r="Q263" i="1"/>
  <c r="Q261" i="1"/>
  <c r="Q260" i="1"/>
  <c r="Q259" i="1"/>
  <c r="Q258" i="1"/>
  <c r="Q257" i="1"/>
  <c r="Q256" i="1"/>
  <c r="Q255" i="1"/>
  <c r="Q254" i="1"/>
  <c r="Q253" i="1"/>
  <c r="Q249" i="1"/>
  <c r="Q246" i="1"/>
  <c r="Q245" i="1"/>
  <c r="Q243" i="1"/>
  <c r="Q240" i="1"/>
  <c r="Q238" i="1"/>
  <c r="Q201" i="1"/>
  <c r="Q199" i="1"/>
  <c r="Q196" i="1"/>
  <c r="Q165" i="1"/>
  <c r="Q164" i="1"/>
  <c r="Q161" i="1"/>
  <c r="Q160" i="1"/>
  <c r="Q159" i="1"/>
  <c r="Q140" i="1"/>
  <c r="Q124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4" i="1"/>
  <c r="Q82" i="1"/>
  <c r="Q81" i="1"/>
  <c r="Q80" i="1"/>
  <c r="Q79" i="1"/>
  <c r="Q78" i="1"/>
  <c r="Q77" i="1"/>
  <c r="Q73" i="1"/>
  <c r="Q69" i="1"/>
  <c r="Q68" i="1"/>
  <c r="Q67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2" i="2"/>
  <c r="C142" i="2"/>
  <c r="G141" i="2"/>
  <c r="C141" i="2"/>
  <c r="E141" i="2"/>
  <c r="G140" i="2"/>
  <c r="C140" i="2"/>
  <c r="E140" i="2"/>
  <c r="G139" i="2"/>
  <c r="C139" i="2"/>
  <c r="G277" i="2"/>
  <c r="C277" i="2"/>
  <c r="G138" i="2"/>
  <c r="C138" i="2"/>
  <c r="G137" i="2"/>
  <c r="C137" i="2"/>
  <c r="G136" i="2"/>
  <c r="C136" i="2"/>
  <c r="G276" i="2"/>
  <c r="C276" i="2"/>
  <c r="E276" i="2"/>
  <c r="G135" i="2"/>
  <c r="C135" i="2"/>
  <c r="E135" i="2"/>
  <c r="G134" i="2"/>
  <c r="C134" i="2"/>
  <c r="G275" i="2"/>
  <c r="C275" i="2"/>
  <c r="G133" i="2"/>
  <c r="C133" i="2"/>
  <c r="E133" i="2"/>
  <c r="G274" i="2"/>
  <c r="C274" i="2"/>
  <c r="G273" i="2"/>
  <c r="C273" i="2"/>
  <c r="G132" i="2"/>
  <c r="C132" i="2"/>
  <c r="G272" i="2"/>
  <c r="C272" i="2"/>
  <c r="E272" i="2"/>
  <c r="G271" i="2"/>
  <c r="C271" i="2"/>
  <c r="G270" i="2"/>
  <c r="C270" i="2"/>
  <c r="E270" i="2"/>
  <c r="G269" i="2"/>
  <c r="C269" i="2"/>
  <c r="E269" i="2"/>
  <c r="G131" i="2"/>
  <c r="C131" i="2"/>
  <c r="G130" i="2"/>
  <c r="C130" i="2"/>
  <c r="E130" i="2"/>
  <c r="G268" i="2"/>
  <c r="C268" i="2"/>
  <c r="G267" i="2"/>
  <c r="C267" i="2"/>
  <c r="E267" i="2"/>
  <c r="G266" i="2"/>
  <c r="C266" i="2"/>
  <c r="E266" i="2"/>
  <c r="G265" i="2"/>
  <c r="C265" i="2"/>
  <c r="G264" i="2"/>
  <c r="C264" i="2"/>
  <c r="E264" i="2"/>
  <c r="G263" i="2"/>
  <c r="C263" i="2"/>
  <c r="E263" i="2"/>
  <c r="G262" i="2"/>
  <c r="C262" i="2"/>
  <c r="E262" i="2"/>
  <c r="G261" i="2"/>
  <c r="C261" i="2"/>
  <c r="G260" i="2"/>
  <c r="C260" i="2"/>
  <c r="E260" i="2"/>
  <c r="G259" i="2"/>
  <c r="C259" i="2"/>
  <c r="E259" i="2"/>
  <c r="G258" i="2"/>
  <c r="C258" i="2"/>
  <c r="G257" i="2"/>
  <c r="C257" i="2"/>
  <c r="G256" i="2"/>
  <c r="C256" i="2"/>
  <c r="E256" i="2"/>
  <c r="G255" i="2"/>
  <c r="C255" i="2"/>
  <c r="E255" i="2"/>
  <c r="G254" i="2"/>
  <c r="C254" i="2"/>
  <c r="E254" i="2"/>
  <c r="G253" i="2"/>
  <c r="C253" i="2"/>
  <c r="G252" i="2"/>
  <c r="C252" i="2"/>
  <c r="E252" i="2"/>
  <c r="G251" i="2"/>
  <c r="C251" i="2"/>
  <c r="G250" i="2"/>
  <c r="C250" i="2"/>
  <c r="G249" i="2"/>
  <c r="C249" i="2"/>
  <c r="G248" i="2"/>
  <c r="C248" i="2"/>
  <c r="E248" i="2"/>
  <c r="G247" i="2"/>
  <c r="C247" i="2"/>
  <c r="G129" i="2"/>
  <c r="C129" i="2"/>
  <c r="G128" i="2"/>
  <c r="C128" i="2"/>
  <c r="G127" i="2"/>
  <c r="C127" i="2"/>
  <c r="E127" i="2"/>
  <c r="G246" i="2"/>
  <c r="C246" i="2"/>
  <c r="E246" i="2"/>
  <c r="G126" i="2"/>
  <c r="C126" i="2"/>
  <c r="E126" i="2"/>
  <c r="G125" i="2"/>
  <c r="C125" i="2"/>
  <c r="G245" i="2"/>
  <c r="C245" i="2"/>
  <c r="G244" i="2"/>
  <c r="C244" i="2"/>
  <c r="E244" i="2"/>
  <c r="G124" i="2"/>
  <c r="C124" i="2"/>
  <c r="G243" i="2"/>
  <c r="C243" i="2"/>
  <c r="G123" i="2"/>
  <c r="C123" i="2"/>
  <c r="G122" i="2"/>
  <c r="C122" i="2"/>
  <c r="E122" i="2"/>
  <c r="G242" i="2"/>
  <c r="C242" i="2"/>
  <c r="G121" i="2"/>
  <c r="C121" i="2"/>
  <c r="E121" i="2"/>
  <c r="G241" i="2"/>
  <c r="C241" i="2"/>
  <c r="E241" i="2"/>
  <c r="G120" i="2"/>
  <c r="C120" i="2"/>
  <c r="G119" i="2"/>
  <c r="C119" i="2"/>
  <c r="E119" i="2"/>
  <c r="G118" i="2"/>
  <c r="C118" i="2"/>
  <c r="E118" i="2"/>
  <c r="G117" i="2"/>
  <c r="C117" i="2"/>
  <c r="G116" i="2"/>
  <c r="C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E111" i="2"/>
  <c r="G110" i="2"/>
  <c r="C110" i="2"/>
  <c r="G109" i="2"/>
  <c r="C109" i="2"/>
  <c r="G108" i="2"/>
  <c r="C108" i="2"/>
  <c r="E108" i="2"/>
  <c r="G107" i="2"/>
  <c r="C107" i="2"/>
  <c r="G106" i="2"/>
  <c r="C106" i="2"/>
  <c r="E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E96" i="2"/>
  <c r="G95" i="2"/>
  <c r="C95" i="2"/>
  <c r="E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G83" i="2"/>
  <c r="C83" i="2"/>
  <c r="G82" i="2"/>
  <c r="C82" i="2"/>
  <c r="G81" i="2"/>
  <c r="C81" i="2"/>
  <c r="G80" i="2"/>
  <c r="C80" i="2"/>
  <c r="G240" i="2"/>
  <c r="C240" i="2"/>
  <c r="G79" i="2"/>
  <c r="C79" i="2"/>
  <c r="G239" i="2"/>
  <c r="C239" i="2"/>
  <c r="E239" i="2"/>
  <c r="G78" i="2"/>
  <c r="C78" i="2"/>
  <c r="E78" i="2"/>
  <c r="G77" i="2"/>
  <c r="C77" i="2"/>
  <c r="E197" i="1"/>
  <c r="E77" i="2" s="1"/>
  <c r="G238" i="2"/>
  <c r="C238" i="2"/>
  <c r="G76" i="2"/>
  <c r="C76" i="2"/>
  <c r="E194" i="1"/>
  <c r="G75" i="2"/>
  <c r="C75" i="2"/>
  <c r="E193" i="1"/>
  <c r="E75" i="2" s="1"/>
  <c r="G74" i="2"/>
  <c r="C74" i="2"/>
  <c r="E191" i="1"/>
  <c r="E74" i="2" s="1"/>
  <c r="G73" i="2"/>
  <c r="C73" i="2"/>
  <c r="E73" i="2"/>
  <c r="G72" i="2"/>
  <c r="C72" i="2"/>
  <c r="G71" i="2"/>
  <c r="C71" i="2"/>
  <c r="E188" i="1"/>
  <c r="E71" i="2" s="1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181" i="1"/>
  <c r="G64" i="2"/>
  <c r="C64" i="2"/>
  <c r="G63" i="2"/>
  <c r="C63" i="2"/>
  <c r="E63" i="2"/>
  <c r="G62" i="2"/>
  <c r="C62" i="2"/>
  <c r="E178" i="1"/>
  <c r="E62" i="2" s="1"/>
  <c r="G61" i="2"/>
  <c r="C61" i="2"/>
  <c r="E61" i="2"/>
  <c r="G60" i="2"/>
  <c r="C60" i="2"/>
  <c r="E60" i="2"/>
  <c r="G59" i="2"/>
  <c r="C59" i="2"/>
  <c r="E175" i="1"/>
  <c r="E59" i="2" s="1"/>
  <c r="G58" i="2"/>
  <c r="C58" i="2"/>
  <c r="G57" i="2"/>
  <c r="C57" i="2"/>
  <c r="E57" i="2"/>
  <c r="G56" i="2"/>
  <c r="C56" i="2"/>
  <c r="E169" i="1"/>
  <c r="E56" i="2" s="1"/>
  <c r="G237" i="2"/>
  <c r="C237" i="2"/>
  <c r="G236" i="2"/>
  <c r="C236" i="2"/>
  <c r="E236" i="2"/>
  <c r="G55" i="2"/>
  <c r="C55" i="2"/>
  <c r="G54" i="2"/>
  <c r="C54" i="2"/>
  <c r="G235" i="2"/>
  <c r="C235" i="2"/>
  <c r="G234" i="2"/>
  <c r="C234" i="2"/>
  <c r="G233" i="2"/>
  <c r="C233" i="2"/>
  <c r="E233" i="2"/>
  <c r="G53" i="2"/>
  <c r="C53" i="2"/>
  <c r="G52" i="2"/>
  <c r="C52" i="2"/>
  <c r="E157" i="1"/>
  <c r="E52" i="2" s="1"/>
  <c r="G51" i="2"/>
  <c r="C51" i="2"/>
  <c r="G50" i="2"/>
  <c r="C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E41" i="2"/>
  <c r="G40" i="2"/>
  <c r="C40" i="2"/>
  <c r="G39" i="2"/>
  <c r="C39" i="2"/>
  <c r="E144" i="1"/>
  <c r="E39" i="2" s="1"/>
  <c r="G38" i="2"/>
  <c r="C38" i="2"/>
  <c r="G232" i="2"/>
  <c r="C232" i="2"/>
  <c r="E232" i="2"/>
  <c r="G37" i="2"/>
  <c r="C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G26" i="2"/>
  <c r="C26" i="2"/>
  <c r="E26" i="2"/>
  <c r="G231" i="2"/>
  <c r="C231" i="2"/>
  <c r="E231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E21" i="2"/>
  <c r="G230" i="2"/>
  <c r="C230" i="2"/>
  <c r="E230" i="2"/>
  <c r="G229" i="2"/>
  <c r="C229" i="2"/>
  <c r="E229" i="2"/>
  <c r="G228" i="2"/>
  <c r="C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E221" i="2"/>
  <c r="G220" i="2"/>
  <c r="C220" i="2"/>
  <c r="G219" i="2"/>
  <c r="C219" i="2"/>
  <c r="E219" i="2"/>
  <c r="G218" i="2"/>
  <c r="C218" i="2"/>
  <c r="E218" i="2"/>
  <c r="G217" i="2"/>
  <c r="C217" i="2"/>
  <c r="G216" i="2"/>
  <c r="C216" i="2"/>
  <c r="E216" i="2"/>
  <c r="G215" i="2"/>
  <c r="C215" i="2"/>
  <c r="G214" i="2"/>
  <c r="C214" i="2"/>
  <c r="G213" i="2"/>
  <c r="C213" i="2"/>
  <c r="G212" i="2"/>
  <c r="C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G206" i="2"/>
  <c r="C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G199" i="2"/>
  <c r="C199" i="2"/>
  <c r="G198" i="2"/>
  <c r="C198" i="2"/>
  <c r="E198" i="2"/>
  <c r="G20" i="2"/>
  <c r="C20" i="2"/>
  <c r="E85" i="1"/>
  <c r="E20" i="2" s="1"/>
  <c r="G197" i="2"/>
  <c r="C197" i="2"/>
  <c r="G19" i="2"/>
  <c r="C19" i="2"/>
  <c r="E83" i="1"/>
  <c r="E19" i="2" s="1"/>
  <c r="G196" i="2"/>
  <c r="C196" i="2"/>
  <c r="E196" i="2"/>
  <c r="G195" i="2"/>
  <c r="C195" i="2"/>
  <c r="E195" i="2"/>
  <c r="G194" i="2"/>
  <c r="C194" i="2"/>
  <c r="E194" i="2"/>
  <c r="G193" i="2"/>
  <c r="C193" i="2"/>
  <c r="G192" i="2"/>
  <c r="C192" i="2"/>
  <c r="E192" i="2"/>
  <c r="G191" i="2"/>
  <c r="C191" i="2"/>
  <c r="E191" i="2"/>
  <c r="G18" i="2"/>
  <c r="C18" i="2"/>
  <c r="E76" i="1"/>
  <c r="E18" i="2" s="1"/>
  <c r="G17" i="2"/>
  <c r="C17" i="2"/>
  <c r="E75" i="1"/>
  <c r="E17" i="2" s="1"/>
  <c r="G16" i="2"/>
  <c r="C16" i="2"/>
  <c r="E74" i="1"/>
  <c r="E16" i="2" s="1"/>
  <c r="G190" i="2"/>
  <c r="C190" i="2"/>
  <c r="E190" i="2"/>
  <c r="G15" i="2"/>
  <c r="C15" i="2"/>
  <c r="E72" i="1"/>
  <c r="E15" i="2" s="1"/>
  <c r="G14" i="2"/>
  <c r="C14" i="2"/>
  <c r="E71" i="1"/>
  <c r="E14" i="2" s="1"/>
  <c r="G13" i="2"/>
  <c r="C13" i="2"/>
  <c r="E70" i="1"/>
  <c r="E13" i="2" s="1"/>
  <c r="G189" i="2"/>
  <c r="C189" i="2"/>
  <c r="G188" i="2"/>
  <c r="C188" i="2"/>
  <c r="G187" i="2"/>
  <c r="C187" i="2"/>
  <c r="E187" i="2"/>
  <c r="G12" i="2"/>
  <c r="C12" i="2"/>
  <c r="E66" i="1"/>
  <c r="E12" i="2" s="1"/>
  <c r="G11" i="2"/>
  <c r="C11" i="2"/>
  <c r="E65" i="1"/>
  <c r="E11" i="2" s="1"/>
  <c r="G186" i="2"/>
  <c r="C186" i="2"/>
  <c r="G185" i="2"/>
  <c r="C185" i="2"/>
  <c r="G184" i="2"/>
  <c r="C184" i="2"/>
  <c r="E184" i="2"/>
  <c r="G183" i="2"/>
  <c r="C183" i="2"/>
  <c r="E183" i="2"/>
  <c r="G182" i="2"/>
  <c r="C182" i="2"/>
  <c r="G181" i="2"/>
  <c r="C181" i="2"/>
  <c r="G180" i="2"/>
  <c r="C180" i="2"/>
  <c r="G179" i="2"/>
  <c r="C179" i="2"/>
  <c r="E179" i="2"/>
  <c r="G178" i="2"/>
  <c r="C178" i="2"/>
  <c r="G177" i="2"/>
  <c r="C177" i="2"/>
  <c r="E177" i="2"/>
  <c r="G176" i="2"/>
  <c r="C176" i="2"/>
  <c r="E176" i="2"/>
  <c r="G175" i="2"/>
  <c r="C175" i="2"/>
  <c r="G174" i="2"/>
  <c r="C174" i="2"/>
  <c r="E174" i="2"/>
  <c r="G173" i="2"/>
  <c r="C173" i="2"/>
  <c r="G172" i="2"/>
  <c r="C172" i="2"/>
  <c r="E172" i="2"/>
  <c r="G171" i="2"/>
  <c r="C171" i="2"/>
  <c r="E171" i="2"/>
  <c r="G170" i="2"/>
  <c r="C170" i="2"/>
  <c r="G169" i="2"/>
  <c r="C169" i="2"/>
  <c r="G168" i="2"/>
  <c r="C168" i="2"/>
  <c r="E168" i="2"/>
  <c r="G167" i="2"/>
  <c r="C167" i="2"/>
  <c r="E167" i="2"/>
  <c r="G166" i="2"/>
  <c r="C166" i="2"/>
  <c r="G165" i="2"/>
  <c r="C165" i="2"/>
  <c r="G164" i="2"/>
  <c r="C164" i="2"/>
  <c r="G163" i="2"/>
  <c r="C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G157" i="2"/>
  <c r="C157" i="2"/>
  <c r="E157" i="2"/>
  <c r="G156" i="2"/>
  <c r="C156" i="2"/>
  <c r="G155" i="2"/>
  <c r="C155" i="2"/>
  <c r="G154" i="2"/>
  <c r="C154" i="2"/>
  <c r="E154" i="2"/>
  <c r="G153" i="2"/>
  <c r="C153" i="2"/>
  <c r="E153" i="2"/>
  <c r="G152" i="2"/>
  <c r="C152" i="2"/>
  <c r="E152" i="2"/>
  <c r="G151" i="2"/>
  <c r="C151" i="2"/>
  <c r="G150" i="2"/>
  <c r="C150" i="2"/>
  <c r="G149" i="2"/>
  <c r="C149" i="2"/>
  <c r="E149" i="2"/>
  <c r="G148" i="2"/>
  <c r="C148" i="2"/>
  <c r="G147" i="2"/>
  <c r="C147" i="2"/>
  <c r="E147" i="2"/>
  <c r="G146" i="2"/>
  <c r="C146" i="2"/>
  <c r="E146" i="2"/>
  <c r="G145" i="2"/>
  <c r="C145" i="2"/>
  <c r="E145" i="2"/>
  <c r="G144" i="2"/>
  <c r="C144" i="2"/>
  <c r="G143" i="2"/>
  <c r="C143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241" i="2"/>
  <c r="H241" i="2"/>
  <c r="B241" i="2"/>
  <c r="D241" i="2"/>
  <c r="A121" i="2"/>
  <c r="H121" i="2"/>
  <c r="B121" i="2"/>
  <c r="D121" i="2"/>
  <c r="A242" i="2"/>
  <c r="H242" i="2"/>
  <c r="B242" i="2"/>
  <c r="D242" i="2"/>
  <c r="A122" i="2"/>
  <c r="H122" i="2"/>
  <c r="B122" i="2"/>
  <c r="D122" i="2"/>
  <c r="A123" i="2"/>
  <c r="H123" i="2"/>
  <c r="B123" i="2"/>
  <c r="D123" i="2"/>
  <c r="A243" i="2"/>
  <c r="H243" i="2"/>
  <c r="B243" i="2"/>
  <c r="D243" i="2"/>
  <c r="A124" i="2"/>
  <c r="H124" i="2"/>
  <c r="B124" i="2"/>
  <c r="D124" i="2"/>
  <c r="A244" i="2"/>
  <c r="H244" i="2"/>
  <c r="B244" i="2"/>
  <c r="D244" i="2"/>
  <c r="A245" i="2"/>
  <c r="H245" i="2"/>
  <c r="B245" i="2"/>
  <c r="D245" i="2"/>
  <c r="A125" i="2"/>
  <c r="H125" i="2"/>
  <c r="B125" i="2"/>
  <c r="D125" i="2"/>
  <c r="A126" i="2"/>
  <c r="H126" i="2"/>
  <c r="B126" i="2"/>
  <c r="D126" i="2"/>
  <c r="A246" i="2"/>
  <c r="H246" i="2"/>
  <c r="B246" i="2"/>
  <c r="D24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130" i="2"/>
  <c r="H130" i="2"/>
  <c r="B130" i="2"/>
  <c r="D130" i="2"/>
  <c r="A131" i="2"/>
  <c r="H131" i="2"/>
  <c r="B131" i="2"/>
  <c r="D131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132" i="2"/>
  <c r="H132" i="2"/>
  <c r="B132" i="2"/>
  <c r="D132" i="2"/>
  <c r="A273" i="2"/>
  <c r="H273" i="2"/>
  <c r="B273" i="2"/>
  <c r="D273" i="2"/>
  <c r="A274" i="2"/>
  <c r="H274" i="2"/>
  <c r="B274" i="2"/>
  <c r="D274" i="2"/>
  <c r="A133" i="2"/>
  <c r="H133" i="2"/>
  <c r="B133" i="2"/>
  <c r="D133" i="2"/>
  <c r="A275" i="2"/>
  <c r="H275" i="2"/>
  <c r="B275" i="2"/>
  <c r="D275" i="2"/>
  <c r="A134" i="2"/>
  <c r="H134" i="2"/>
  <c r="B134" i="2"/>
  <c r="D134" i="2"/>
  <c r="A135" i="2"/>
  <c r="H135" i="2"/>
  <c r="B135" i="2"/>
  <c r="D135" i="2"/>
  <c r="A276" i="2"/>
  <c r="H276" i="2"/>
  <c r="B276" i="2"/>
  <c r="D276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277" i="2"/>
  <c r="H277" i="2"/>
  <c r="B277" i="2"/>
  <c r="D277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240" i="2"/>
  <c r="B240" i="2"/>
  <c r="D240" i="2"/>
  <c r="A240" i="2"/>
  <c r="H79" i="2"/>
  <c r="B79" i="2"/>
  <c r="D79" i="2"/>
  <c r="A79" i="2"/>
  <c r="H239" i="2"/>
  <c r="B239" i="2"/>
  <c r="D239" i="2"/>
  <c r="A239" i="2"/>
  <c r="H78" i="2"/>
  <c r="B78" i="2"/>
  <c r="D78" i="2"/>
  <c r="A78" i="2"/>
  <c r="H77" i="2"/>
  <c r="B77" i="2"/>
  <c r="D77" i="2"/>
  <c r="A77" i="2"/>
  <c r="H238" i="2"/>
  <c r="B238" i="2"/>
  <c r="D238" i="2"/>
  <c r="A238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237" i="2"/>
  <c r="B237" i="2"/>
  <c r="D237" i="2"/>
  <c r="A237" i="2"/>
  <c r="H236" i="2"/>
  <c r="B236" i="2"/>
  <c r="D236" i="2"/>
  <c r="A236" i="2"/>
  <c r="H55" i="2"/>
  <c r="B55" i="2"/>
  <c r="D55" i="2"/>
  <c r="A55" i="2"/>
  <c r="H54" i="2"/>
  <c r="B54" i="2"/>
  <c r="D54" i="2"/>
  <c r="A54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232" i="2"/>
  <c r="B232" i="2"/>
  <c r="D232" i="2"/>
  <c r="A232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31" i="2"/>
  <c r="B231" i="2"/>
  <c r="D231" i="2"/>
  <c r="A23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F204" i="2"/>
  <c r="D204" i="2"/>
  <c r="A204" i="2"/>
  <c r="H203" i="2"/>
  <c r="B203" i="2"/>
  <c r="F203" i="2"/>
  <c r="D203" i="2"/>
  <c r="A203" i="2"/>
  <c r="H202" i="2"/>
  <c r="B202" i="2"/>
  <c r="F202" i="2"/>
  <c r="D202" i="2"/>
  <c r="A202" i="2"/>
  <c r="H201" i="2"/>
  <c r="B201" i="2"/>
  <c r="F201" i="2"/>
  <c r="D201" i="2"/>
  <c r="A201" i="2"/>
  <c r="H200" i="2"/>
  <c r="B200" i="2"/>
  <c r="F200" i="2"/>
  <c r="D200" i="2"/>
  <c r="A200" i="2"/>
  <c r="H199" i="2"/>
  <c r="B199" i="2"/>
  <c r="D199" i="2"/>
  <c r="A199" i="2"/>
  <c r="H198" i="2"/>
  <c r="B198" i="2"/>
  <c r="D198" i="2"/>
  <c r="A198" i="2"/>
  <c r="H20" i="2"/>
  <c r="B20" i="2"/>
  <c r="D20" i="2"/>
  <c r="A20" i="2"/>
  <c r="H197" i="2"/>
  <c r="B197" i="2"/>
  <c r="D197" i="2"/>
  <c r="A197" i="2"/>
  <c r="H19" i="2"/>
  <c r="B19" i="2"/>
  <c r="D19" i="2"/>
  <c r="A19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8" i="2"/>
  <c r="B18" i="2"/>
  <c r="D18" i="2"/>
  <c r="A18" i="2"/>
  <c r="H17" i="2"/>
  <c r="B17" i="2"/>
  <c r="D17" i="2"/>
  <c r="A17" i="2"/>
  <c r="H16" i="2"/>
  <c r="B16" i="2"/>
  <c r="D16" i="2"/>
  <c r="A16" i="2"/>
  <c r="H190" i="2"/>
  <c r="B190" i="2"/>
  <c r="D190" i="2"/>
  <c r="A190" i="2"/>
  <c r="H15" i="2"/>
  <c r="B15" i="2"/>
  <c r="D15" i="2"/>
  <c r="A15" i="2"/>
  <c r="H14" i="2"/>
  <c r="B14" i="2"/>
  <c r="D14" i="2"/>
  <c r="A14" i="2"/>
  <c r="H13" i="2"/>
  <c r="B13" i="2"/>
  <c r="D13" i="2"/>
  <c r="A13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2" i="2"/>
  <c r="B12" i="2"/>
  <c r="D12" i="2"/>
  <c r="A12" i="2"/>
  <c r="H11" i="2"/>
  <c r="B11" i="2"/>
  <c r="D11" i="2"/>
  <c r="A11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Q299" i="1"/>
  <c r="Q300" i="1"/>
  <c r="Q297" i="1"/>
  <c r="Q293" i="1"/>
  <c r="Q294" i="1"/>
  <c r="Q295" i="1"/>
  <c r="Q189" i="1"/>
  <c r="Q166" i="1"/>
  <c r="Q167" i="1"/>
  <c r="Q168" i="1"/>
  <c r="Q170" i="1"/>
  <c r="Q171" i="1"/>
  <c r="Q285" i="1"/>
  <c r="C17" i="1"/>
  <c r="Q298" i="1"/>
  <c r="Q270" i="1"/>
  <c r="Q272" i="1"/>
  <c r="Q281" i="1"/>
  <c r="Q283" i="1"/>
  <c r="Q291" i="1"/>
  <c r="Q288" i="1"/>
  <c r="Q290" i="1"/>
  <c r="Q277" i="1"/>
  <c r="Q119" i="1"/>
  <c r="Q120" i="1"/>
  <c r="Q121" i="1"/>
  <c r="Q122" i="1"/>
  <c r="Q138" i="1"/>
  <c r="Q141" i="1"/>
  <c r="Q183" i="1"/>
  <c r="Q184" i="1"/>
  <c r="Q185" i="1"/>
  <c r="Q192" i="1"/>
  <c r="Q195" i="1"/>
  <c r="Q278" i="1"/>
  <c r="Q144" i="1"/>
  <c r="Q150" i="1"/>
  <c r="Q151" i="1"/>
  <c r="Q153" i="1"/>
  <c r="Q248" i="1"/>
  <c r="Q251" i="1"/>
  <c r="Q154" i="1"/>
  <c r="Q172" i="1"/>
  <c r="Q173" i="1"/>
  <c r="Q136" i="1"/>
  <c r="Q123" i="1"/>
  <c r="Q125" i="1"/>
  <c r="Q126" i="1"/>
  <c r="Q127" i="1"/>
  <c r="Q128" i="1"/>
  <c r="Q129" i="1"/>
  <c r="Q130" i="1"/>
  <c r="Q131" i="1"/>
  <c r="Q132" i="1"/>
  <c r="Q229" i="1"/>
  <c r="Q231" i="1"/>
  <c r="Q230" i="1"/>
  <c r="Q232" i="1"/>
  <c r="Q233" i="1"/>
  <c r="Q237" i="1"/>
  <c r="Q239" i="1"/>
  <c r="Q244" i="1"/>
  <c r="Q247" i="1"/>
  <c r="Q250" i="1"/>
  <c r="Q252" i="1"/>
  <c r="Q147" i="1"/>
  <c r="Q148" i="1"/>
  <c r="Q149" i="1"/>
  <c r="Q133" i="1"/>
  <c r="Q134" i="1"/>
  <c r="Q135" i="1"/>
  <c r="Q155" i="1"/>
  <c r="Q156" i="1"/>
  <c r="Q137" i="1"/>
  <c r="Q143" i="1"/>
  <c r="Q158" i="1"/>
  <c r="Q162" i="1"/>
  <c r="Q163" i="1"/>
  <c r="Q174" i="1"/>
  <c r="Q176" i="1"/>
  <c r="Q182" i="1"/>
  <c r="Q187" i="1"/>
  <c r="Q190" i="1"/>
  <c r="Q200" i="1"/>
  <c r="Q202" i="1"/>
  <c r="Q206" i="1"/>
  <c r="Q207" i="1"/>
  <c r="Q218" i="1"/>
  <c r="Q145" i="1"/>
  <c r="Q219" i="1"/>
  <c r="Q220" i="1"/>
  <c r="Q222" i="1"/>
  <c r="Q224" i="1"/>
  <c r="Q225" i="1"/>
  <c r="Q226" i="1"/>
  <c r="Q227" i="1"/>
  <c r="Q228" i="1"/>
  <c r="Q152" i="1"/>
  <c r="Q177" i="1"/>
  <c r="Q179" i="1"/>
  <c r="Q180" i="1"/>
  <c r="Q186" i="1"/>
  <c r="Q198" i="1"/>
  <c r="Q203" i="1"/>
  <c r="Q204" i="1"/>
  <c r="Q205" i="1"/>
  <c r="Q208" i="1"/>
  <c r="Q209" i="1"/>
  <c r="Q210" i="1"/>
  <c r="Q211" i="1"/>
  <c r="Q212" i="1"/>
  <c r="Q213" i="1"/>
  <c r="Q214" i="1"/>
  <c r="Q215" i="1"/>
  <c r="Q216" i="1"/>
  <c r="Q217" i="1"/>
  <c r="Q221" i="1"/>
  <c r="Q223" i="1"/>
  <c r="Q234" i="1"/>
  <c r="Q235" i="1"/>
  <c r="Q236" i="1"/>
  <c r="Q241" i="1"/>
  <c r="Q242" i="1"/>
  <c r="Q146" i="1"/>
  <c r="Q268" i="1"/>
  <c r="Q65" i="1"/>
  <c r="Q66" i="1"/>
  <c r="Q70" i="1"/>
  <c r="Q71" i="1"/>
  <c r="Q72" i="1"/>
  <c r="Q74" i="1"/>
  <c r="Q75" i="1"/>
  <c r="Q76" i="1"/>
  <c r="Q83" i="1"/>
  <c r="Q85" i="1"/>
  <c r="E139" i="1"/>
  <c r="Q139" i="1"/>
  <c r="E142" i="1"/>
  <c r="Q142" i="1"/>
  <c r="Q157" i="1"/>
  <c r="Q169" i="1"/>
  <c r="Q175" i="1"/>
  <c r="Q178" i="1"/>
  <c r="Q181" i="1"/>
  <c r="Q188" i="1"/>
  <c r="Q191" i="1"/>
  <c r="Q193" i="1"/>
  <c r="Q194" i="1"/>
  <c r="Q197" i="1"/>
  <c r="Q262" i="1"/>
  <c r="E76" i="2"/>
  <c r="E258" i="2"/>
  <c r="E124" i="2"/>
  <c r="E37" i="2"/>
  <c r="E102" i="2"/>
  <c r="E65" i="2"/>
  <c r="E243" i="2"/>
  <c r="E251" i="2"/>
  <c r="E189" i="2" l="1"/>
  <c r="E173" i="2"/>
  <c r="F44" i="1"/>
  <c r="G44" i="1" s="1"/>
  <c r="I44" i="1" s="1"/>
  <c r="E94" i="2"/>
  <c r="E104" i="2"/>
  <c r="E197" i="2"/>
  <c r="E38" i="2"/>
  <c r="E134" i="2"/>
  <c r="E237" i="2"/>
  <c r="E181" i="2"/>
  <c r="E79" i="2"/>
  <c r="E51" i="2"/>
  <c r="E101" i="2"/>
  <c r="E163" i="2"/>
  <c r="E70" i="2"/>
  <c r="E178" i="2"/>
  <c r="E155" i="2"/>
  <c r="E170" i="2"/>
  <c r="E261" i="2"/>
  <c r="E277" i="2"/>
  <c r="E215" i="2"/>
  <c r="E112" i="2"/>
  <c r="E185" i="2"/>
  <c r="E200" i="2"/>
  <c r="E53" i="2"/>
  <c r="E238" i="2"/>
  <c r="E103" i="2"/>
  <c r="E142" i="2"/>
  <c r="E158" i="2"/>
  <c r="E206" i="2"/>
  <c r="E90" i="2"/>
  <c r="E128" i="2"/>
  <c r="E257" i="2"/>
  <c r="E144" i="2"/>
  <c r="F209" i="1"/>
  <c r="G209" i="1" s="1"/>
  <c r="I209" i="1" s="1"/>
  <c r="F148" i="1"/>
  <c r="G148" i="1" s="1"/>
  <c r="I148" i="1" s="1"/>
  <c r="F273" i="1"/>
  <c r="G273" i="1" s="1"/>
  <c r="I273" i="1" s="1"/>
  <c r="F161" i="1"/>
  <c r="G161" i="1" s="1"/>
  <c r="I161" i="1" s="1"/>
  <c r="F64" i="1"/>
  <c r="G64" i="1" s="1"/>
  <c r="I64" i="1" s="1"/>
  <c r="E213" i="2"/>
  <c r="E129" i="2"/>
  <c r="E249" i="2"/>
  <c r="E151" i="2"/>
  <c r="E165" i="2"/>
  <c r="E193" i="2"/>
  <c r="E199" i="2"/>
  <c r="E242" i="2"/>
  <c r="E138" i="2"/>
  <c r="E131" i="2"/>
  <c r="E29" i="2"/>
  <c r="E54" i="2"/>
  <c r="E271" i="2"/>
  <c r="E58" i="2"/>
  <c r="E32" i="2"/>
  <c r="E240" i="2"/>
  <c r="E207" i="2"/>
  <c r="E83" i="2"/>
  <c r="E156" i="2"/>
  <c r="E175" i="2"/>
  <c r="E117" i="2"/>
  <c r="E55" i="2"/>
  <c r="E120" i="2"/>
  <c r="E143" i="2"/>
  <c r="E84" i="2"/>
  <c r="E150" i="2"/>
  <c r="E188" i="2"/>
  <c r="E214" i="2"/>
  <c r="E169" i="2"/>
  <c r="E182" i="2"/>
  <c r="E220" i="2"/>
  <c r="E247" i="2"/>
  <c r="E253" i="2"/>
  <c r="F15" i="1"/>
  <c r="E201" i="2"/>
  <c r="E217" i="2"/>
  <c r="E82" i="2"/>
  <c r="E93" i="2"/>
  <c r="E212" i="2"/>
  <c r="E228" i="2"/>
  <c r="E234" i="2"/>
  <c r="E99" i="2"/>
  <c r="E50" i="2"/>
  <c r="E105" i="2"/>
  <c r="E250" i="2"/>
  <c r="E64" i="2"/>
  <c r="E114" i="2"/>
  <c r="E123" i="2"/>
  <c r="E132" i="2"/>
  <c r="E164" i="2"/>
  <c r="E180" i="2"/>
  <c r="E22" i="2"/>
  <c r="E81" i="2"/>
  <c r="E92" i="2"/>
  <c r="E109" i="2"/>
  <c r="E245" i="2"/>
  <c r="E148" i="2"/>
  <c r="E98" i="2"/>
  <c r="E268" i="2"/>
  <c r="E136" i="2"/>
  <c r="F289" i="1"/>
  <c r="G289" i="1" s="1"/>
  <c r="E80" i="2"/>
  <c r="E107" i="2"/>
  <c r="F144" i="1"/>
  <c r="G144" i="1" s="1"/>
  <c r="H144" i="1" s="1"/>
  <c r="E47" i="2"/>
  <c r="E91" i="2"/>
  <c r="E110" i="2"/>
  <c r="E27" i="2"/>
  <c r="E35" i="2"/>
  <c r="E273" i="2"/>
  <c r="E137" i="2"/>
  <c r="E97" i="2"/>
  <c r="E116" i="2"/>
  <c r="E125" i="2"/>
  <c r="E139" i="2"/>
  <c r="E40" i="2"/>
  <c r="E72" i="2"/>
  <c r="E274" i="2"/>
  <c r="C12" i="1"/>
  <c r="C11" i="1"/>
  <c r="O320" i="1" l="1"/>
  <c r="O319" i="1"/>
  <c r="O318" i="1"/>
  <c r="O317" i="1"/>
  <c r="C16" i="1"/>
  <c r="D18" i="1" s="1"/>
  <c r="O314" i="1"/>
  <c r="O101" i="1"/>
  <c r="C15" i="1"/>
  <c r="O270" i="1"/>
  <c r="O256" i="1"/>
  <c r="O119" i="1"/>
  <c r="O114" i="1"/>
  <c r="O274" i="1"/>
  <c r="O138" i="1"/>
  <c r="O222" i="1"/>
  <c r="O178" i="1"/>
  <c r="O84" i="1"/>
  <c r="O271" i="1"/>
  <c r="O255" i="1"/>
  <c r="O111" i="1"/>
  <c r="O112" i="1"/>
  <c r="O33" i="1"/>
  <c r="O292" i="1"/>
  <c r="O191" i="1"/>
  <c r="O236" i="1"/>
  <c r="O247" i="1"/>
  <c r="O288" i="1"/>
  <c r="O104" i="1"/>
  <c r="O121" i="1"/>
  <c r="O29" i="1"/>
  <c r="O305" i="1"/>
  <c r="O168" i="1"/>
  <c r="O110" i="1"/>
  <c r="O39" i="1"/>
  <c r="O89" i="1"/>
  <c r="O279" i="1"/>
  <c r="O51" i="1"/>
  <c r="O32" i="1"/>
  <c r="O210" i="1"/>
  <c r="O120" i="1"/>
  <c r="O193" i="1"/>
  <c r="O301" i="1"/>
  <c r="O208" i="1"/>
  <c r="O186" i="1"/>
  <c r="O38" i="1"/>
  <c r="O106" i="1"/>
  <c r="O25" i="1"/>
  <c r="O189" i="1"/>
  <c r="O251" i="1"/>
  <c r="O170" i="1"/>
  <c r="O224" i="1"/>
  <c r="O184" i="1"/>
  <c r="O67" i="1"/>
  <c r="O173" i="1"/>
  <c r="O58" i="1"/>
  <c r="O27" i="1"/>
  <c r="O79" i="1"/>
  <c r="O246" i="1"/>
  <c r="O282" i="1"/>
  <c r="O218" i="1"/>
  <c r="O269" i="1"/>
  <c r="O37" i="1"/>
  <c r="O30" i="1"/>
  <c r="O303" i="1"/>
  <c r="O54" i="1"/>
  <c r="O31" i="1"/>
  <c r="O235" i="1"/>
  <c r="O99" i="1"/>
  <c r="O36" i="1"/>
  <c r="O109" i="1"/>
  <c r="O190" i="1"/>
  <c r="O24" i="1"/>
  <c r="O265" i="1"/>
  <c r="O140" i="1"/>
  <c r="O159" i="1"/>
  <c r="O44" i="1"/>
  <c r="O258" i="1"/>
  <c r="O308" i="1"/>
  <c r="O169" i="1"/>
  <c r="O96" i="1"/>
  <c r="O183" i="1"/>
  <c r="O299" i="1"/>
  <c r="O68" i="1"/>
  <c r="O116" i="1"/>
  <c r="O248" i="1"/>
  <c r="O298" i="1"/>
  <c r="O141" i="1"/>
  <c r="O61" i="1"/>
  <c r="O182" i="1"/>
  <c r="O160" i="1"/>
  <c r="O22" i="1"/>
  <c r="O196" i="1"/>
  <c r="O229" i="1"/>
  <c r="O88" i="1"/>
  <c r="O205" i="1"/>
  <c r="O207" i="1"/>
  <c r="O211" i="1"/>
  <c r="O115" i="1"/>
  <c r="O50" i="1"/>
  <c r="O215" i="1"/>
  <c r="O313" i="1"/>
  <c r="O230" i="1"/>
  <c r="O290" i="1"/>
  <c r="O93" i="1"/>
  <c r="O231" i="1"/>
  <c r="O237" i="1"/>
  <c r="O249" i="1"/>
  <c r="O203" i="1"/>
  <c r="O227" i="1"/>
  <c r="O122" i="1"/>
  <c r="O103" i="1"/>
  <c r="O252" i="1"/>
  <c r="O277" i="1"/>
  <c r="O90" i="1"/>
  <c r="O284" i="1"/>
  <c r="O177" i="1"/>
  <c r="O278" i="1"/>
  <c r="O117" i="1"/>
  <c r="O60" i="1"/>
  <c r="O245" i="1"/>
  <c r="O291" i="1"/>
  <c r="O212" i="1"/>
  <c r="O179" i="1"/>
  <c r="O62" i="1"/>
  <c r="O107" i="1"/>
  <c r="O244" i="1"/>
  <c r="O81" i="1"/>
  <c r="O204" i="1"/>
  <c r="O275" i="1"/>
  <c r="O78" i="1"/>
  <c r="O118" i="1"/>
  <c r="O300" i="1"/>
  <c r="O23" i="1"/>
  <c r="O312" i="1"/>
  <c r="O302" i="1"/>
  <c r="O21" i="1"/>
  <c r="O176" i="1"/>
  <c r="O40" i="1"/>
  <c r="O175" i="1"/>
  <c r="O91" i="1"/>
  <c r="O49" i="1"/>
  <c r="O180" i="1"/>
  <c r="O225" i="1"/>
  <c r="O243" i="1"/>
  <c r="O294" i="1"/>
  <c r="O239" i="1"/>
  <c r="O276" i="1"/>
  <c r="O267" i="1"/>
  <c r="O226" i="1"/>
  <c r="O59" i="1"/>
  <c r="O164" i="1"/>
  <c r="O162" i="1"/>
  <c r="O124" i="1"/>
  <c r="O238" i="1"/>
  <c r="O167" i="1"/>
  <c r="O232" i="1"/>
  <c r="O309" i="1"/>
  <c r="O260" i="1"/>
  <c r="O220" i="1"/>
  <c r="O296" i="1"/>
  <c r="O257" i="1"/>
  <c r="O165" i="1"/>
  <c r="O228" i="1"/>
  <c r="O73" i="1"/>
  <c r="O94" i="1"/>
  <c r="O316" i="1"/>
  <c r="O113" i="1"/>
  <c r="O234" i="1"/>
  <c r="O64" i="1"/>
  <c r="O272" i="1"/>
  <c r="O287" i="1"/>
  <c r="O259" i="1"/>
  <c r="O95" i="1"/>
  <c r="O108" i="1"/>
  <c r="O240" i="1"/>
  <c r="O185" i="1"/>
  <c r="O209" i="1"/>
  <c r="O280" i="1"/>
  <c r="O97" i="1"/>
  <c r="O286" i="1"/>
  <c r="O241" i="1"/>
  <c r="O100" i="1"/>
  <c r="O213" i="1"/>
  <c r="O47" i="1"/>
  <c r="O35" i="1"/>
  <c r="O188" i="1"/>
  <c r="O52" i="1"/>
  <c r="O214" i="1"/>
  <c r="O262" i="1"/>
  <c r="O253" i="1"/>
  <c r="O86" i="1"/>
  <c r="O266" i="1"/>
  <c r="O166" i="1"/>
  <c r="O216" i="1"/>
  <c r="O161" i="1"/>
  <c r="O87" i="1"/>
  <c r="O311" i="1"/>
  <c r="O69" i="1"/>
  <c r="O200" i="1"/>
  <c r="O92" i="1"/>
  <c r="O82" i="1"/>
  <c r="O198" i="1"/>
  <c r="O172" i="1"/>
  <c r="O233" i="1"/>
  <c r="O263" i="1"/>
  <c r="O195" i="1"/>
  <c r="O223" i="1"/>
  <c r="O197" i="1"/>
  <c r="O310" i="1"/>
  <c r="O289" i="1"/>
  <c r="O297" i="1"/>
  <c r="O102" i="1"/>
  <c r="O201" i="1"/>
  <c r="O28" i="1"/>
  <c r="O221" i="1"/>
  <c r="O254" i="1"/>
  <c r="O219" i="1"/>
  <c r="O55" i="1"/>
  <c r="O206" i="1"/>
  <c r="O171" i="1"/>
  <c r="O45" i="1"/>
  <c r="O261" i="1"/>
  <c r="O250" i="1"/>
  <c r="O273" i="1"/>
  <c r="O163" i="1"/>
  <c r="O105" i="1"/>
  <c r="O194" i="1"/>
  <c r="O53" i="1"/>
  <c r="O315" i="1"/>
  <c r="O293" i="1"/>
  <c r="O283" i="1"/>
  <c r="O307" i="1"/>
  <c r="O63" i="1"/>
  <c r="O264" i="1"/>
  <c r="O192" i="1"/>
  <c r="O46" i="1"/>
  <c r="O77" i="1"/>
  <c r="O217" i="1"/>
  <c r="O41" i="1"/>
  <c r="O80" i="1"/>
  <c r="O268" i="1"/>
  <c r="O42" i="1"/>
  <c r="O181" i="1"/>
  <c r="O306" i="1"/>
  <c r="O281" i="1"/>
  <c r="O57" i="1"/>
  <c r="O98" i="1"/>
  <c r="O199" i="1"/>
  <c r="O285" i="1"/>
  <c r="O295" i="1"/>
  <c r="O202" i="1"/>
  <c r="O48" i="1"/>
  <c r="O26" i="1"/>
  <c r="O34" i="1"/>
  <c r="O43" i="1"/>
  <c r="O304" i="1"/>
  <c r="O242" i="1"/>
  <c r="O174" i="1"/>
  <c r="O187" i="1"/>
  <c r="O56" i="1"/>
  <c r="K28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<sst xmlns="http://schemas.openxmlformats.org/spreadsheetml/2006/main" count="2855" uniqueCount="979">
  <si>
    <t>IBVS 6244</t>
  </si>
  <si>
    <t>IBVS 6196</t>
  </si>
  <si>
    <t>Epoch =</t>
  </si>
  <si>
    <t>error</t>
  </si>
  <si>
    <t>GCVS 4</t>
  </si>
  <si>
    <t>IBVS 2793</t>
  </si>
  <si>
    <t>IBVS 2953</t>
  </si>
  <si>
    <t>IBVS 4840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</si>
  <si>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</si>
  <si>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</si>
  <si>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</si>
  <si>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</si>
  <si>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</si>
  <si>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</si>
  <si>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</si>
  <si>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</si>
  <si>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</si>
  <si>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</si>
  <si>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</si>
  <si>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</si>
  <si>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</si>
  <si>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</si>
  <si>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</si>
  <si>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</si>
  <si>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</si>
  <si>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</si>
  <si>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</si>
  <si>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</si>
  <si>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</si>
  <si>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</si>
  <si>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</si>
  <si>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</si>
  <si>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</si>
  <si>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IBVS 5067</t>
  </si>
  <si>
    <t>IBVS 3078</t>
  </si>
  <si>
    <t>Diethelm R</t>
  </si>
  <si>
    <t>BBSAG Bull...24</t>
  </si>
  <si>
    <t>B</t>
  </si>
  <si>
    <t>Peter H</t>
  </si>
  <si>
    <t>BBSAG Bull...27</t>
  </si>
  <si>
    <t>BBSAG Bull...31</t>
  </si>
  <si>
    <t>BBSAG Bull...33</t>
  </si>
  <si>
    <t>BBSAG Bull.3</t>
  </si>
  <si>
    <t>v</t>
  </si>
  <si>
    <t>Locher K</t>
  </si>
  <si>
    <t>BBSAG Bull.4</t>
  </si>
  <si>
    <t>BBSAG 4</t>
  </si>
  <si>
    <t>K</t>
  </si>
  <si>
    <t>BBSAG Bull.5</t>
  </si>
  <si>
    <t>AN 298,122</t>
  </si>
  <si>
    <t>BBSAG Bull.9</t>
  </si>
  <si>
    <t>JAAVSO 7,1,28</t>
  </si>
  <si>
    <t>BBSAG Bull.23</t>
  </si>
  <si>
    <t>BBSAG Bull.24</t>
  </si>
  <si>
    <t>AN 300,3,166</t>
  </si>
  <si>
    <t>BRNO 21</t>
  </si>
  <si>
    <t>AN 302,1,54</t>
  </si>
  <si>
    <t>BAV-M 32</t>
  </si>
  <si>
    <t>BBSAG Bull.46</t>
  </si>
  <si>
    <t>BBSAG Bull.49</t>
  </si>
  <si>
    <t>Germann R</t>
  </si>
  <si>
    <t>BBSAG Bull.51</t>
  </si>
  <si>
    <t>BBSAG Bull.56</t>
  </si>
  <si>
    <t>phe</t>
  </si>
  <si>
    <t>BAV-M 34</t>
  </si>
  <si>
    <t>Ralincourt P</t>
  </si>
  <si>
    <t>BBSAG Bull.61</t>
  </si>
  <si>
    <t>BBSAG Bull.62</t>
  </si>
  <si>
    <t>BRNO 26</t>
  </si>
  <si>
    <t>Kohl M</t>
  </si>
  <si>
    <t>BBSAG Bull.72</t>
  </si>
  <si>
    <t>BRNO 27</t>
  </si>
  <si>
    <t>BBSAG Bull.74</t>
  </si>
  <si>
    <t>BRNO 28</t>
  </si>
  <si>
    <t>BBSAG Bull.83</t>
  </si>
  <si>
    <t>BBSAG Bull.88</t>
  </si>
  <si>
    <t>BRNO 30</t>
  </si>
  <si>
    <t>Mavrofridis G</t>
  </si>
  <si>
    <t>BBSAG Bull.89</t>
  </si>
  <si>
    <t>Paschke A</t>
  </si>
  <si>
    <t>BBSAG Bull.92</t>
  </si>
  <si>
    <t>BBSAG Bull.93</t>
  </si>
  <si>
    <t>BRNO 31</t>
  </si>
  <si>
    <t>BBSAG Bull.96</t>
  </si>
  <si>
    <t>BBSAG Bull.98</t>
  </si>
  <si>
    <t>BBSAG Bull.99</t>
  </si>
  <si>
    <t>BBSAG Bull.100</t>
  </si>
  <si>
    <t>BBSAG Bull.102</t>
  </si>
  <si>
    <t>BBSAG Bull.101</t>
  </si>
  <si>
    <t>BBSAG Bull.104</t>
  </si>
  <si>
    <t>BBSAG Bull.106</t>
  </si>
  <si>
    <t>BBSAG Bull.108</t>
  </si>
  <si>
    <t>Blaettler E</t>
  </si>
  <si>
    <t>BBSAG Bull.109</t>
  </si>
  <si>
    <t>BAV-M 113</t>
  </si>
  <si>
    <t>ccd</t>
  </si>
  <si>
    <t>BBSAG Bull.115</t>
  </si>
  <si>
    <t>BBSAG Bull.117</t>
  </si>
  <si>
    <t>BBSAG</t>
  </si>
  <si>
    <t>Misc</t>
  </si>
  <si>
    <t>II</t>
  </si>
  <si>
    <t>IBVS 0795</t>
  </si>
  <si>
    <t>I</t>
  </si>
  <si>
    <t>IBVS 0937</t>
  </si>
  <si>
    <t/>
  </si>
  <si>
    <t>IBVS 5643</t>
  </si>
  <si>
    <t># of data points:</t>
  </si>
  <si>
    <t>UZ Dra / GSC 04444-01595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</si>
  <si>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</si>
  <si>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</si>
  <si>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</si>
  <si>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</si>
  <si>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</si>
  <si>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</si>
  <si>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IBVS 5761</t>
  </si>
  <si>
    <t>IBVS 5802</t>
  </si>
  <si>
    <t>Start of linear fit &gt;&gt;&gt;&gt;&gt;&gt;&gt;&gt;&gt;&gt;&gt;&gt;&gt;&gt;&gt;&gt;&gt;&gt;&gt;&gt;&gt;</t>
  </si>
  <si>
    <t>OEJV 0074</t>
  </si>
  <si>
    <t>vis</t>
  </si>
  <si>
    <t>OEJV</t>
  </si>
  <si>
    <t>IBVS 5938</t>
  </si>
  <si>
    <t>Add cycle</t>
  </si>
  <si>
    <t>Old Cycle</t>
  </si>
  <si>
    <t>PE</t>
  </si>
  <si>
    <t>PE(V)</t>
  </si>
  <si>
    <t>PE(B)</t>
  </si>
  <si>
    <t>PE(B,V)</t>
  </si>
  <si>
    <t>IBVS 5636</t>
  </si>
  <si>
    <t>JAVSO..38...85</t>
  </si>
  <si>
    <t>JAVSO..36..186</t>
  </si>
  <si>
    <t>IBVS 6048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</si>
  <si>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</si>
  <si>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</si>
  <si>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</si>
  <si>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</si>
  <si>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</si>
  <si>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</si>
  <si>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</si>
  <si>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</si>
  <si>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</si>
  <si>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</si>
  <si>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</si>
  <si>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</si>
  <si>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</si>
  <si>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2415024.896 </t>
  </si>
  <si>
    <t> 05.01.1900 09:30 </t>
  </si>
  <si>
    <t> -0.016 </t>
  </si>
  <si>
    <t> Dugan &amp; Wright </t>
  </si>
  <si>
    <t> CPRI 19.58 </t>
  </si>
  <si>
    <t>2415026.541 </t>
  </si>
  <si>
    <t> 07.01.1900 00:59 </t>
  </si>
  <si>
    <t> -0.002 </t>
  </si>
  <si>
    <t>2416981.692 </t>
  </si>
  <si>
    <t> 16.05.1905 04:36 </t>
  </si>
  <si>
    <t>2416983.322 </t>
  </si>
  <si>
    <t> 17.05.1905 19:43 </t>
  </si>
  <si>
    <t>2417875.292 </t>
  </si>
  <si>
    <t> 26.10.1907 19:00 </t>
  </si>
  <si>
    <t> 0.002 </t>
  </si>
  <si>
    <t>V </t>
  </si>
  <si>
    <t> S.Enebo </t>
  </si>
  <si>
    <t> ENEB 7.50 </t>
  </si>
  <si>
    <t>2419020.002 </t>
  </si>
  <si>
    <t> 14.12.1910 12:02 </t>
  </si>
  <si>
    <t> -0.006 </t>
  </si>
  <si>
    <t>2419021.637 </t>
  </si>
  <si>
    <t> 16.12.1910 03:17 </t>
  </si>
  <si>
    <t> -0.001 </t>
  </si>
  <si>
    <t>2419080.336 </t>
  </si>
  <si>
    <t> 12.02.1911 20:03 </t>
  </si>
  <si>
    <t>2419424.408 </t>
  </si>
  <si>
    <t> 22.01.1912 21:47 </t>
  </si>
  <si>
    <t>2419429.305 </t>
  </si>
  <si>
    <t> 27.01.1912 19:19 </t>
  </si>
  <si>
    <t> 0.004 </t>
  </si>
  <si>
    <t>2419809.260 </t>
  </si>
  <si>
    <t> 10.02.1913 18:14 </t>
  </si>
  <si>
    <t> 0.017 </t>
  </si>
  <si>
    <t>2420091.355 </t>
  </si>
  <si>
    <t> 19.11.1913 20:31 </t>
  </si>
  <si>
    <t> 0.010 </t>
  </si>
  <si>
    <t> AN 217.440 </t>
  </si>
  <si>
    <t>2420458.231 </t>
  </si>
  <si>
    <t> 21.11.1914 17:32 </t>
  </si>
  <si>
    <t> -0.011 </t>
  </si>
  <si>
    <t>2420952.339 </t>
  </si>
  <si>
    <t> 29.03.1916 20:08 </t>
  </si>
  <si>
    <t>2421011.035 </t>
  </si>
  <si>
    <t> 27.05.1916 12:50 </t>
  </si>
  <si>
    <t>2421012.658 </t>
  </si>
  <si>
    <t> 29.05.1916 03:47 </t>
  </si>
  <si>
    <t> -0.005 </t>
  </si>
  <si>
    <t>2422674.268 </t>
  </si>
  <si>
    <t> 15.12.1920 18:25 </t>
  </si>
  <si>
    <t> -0.029 </t>
  </si>
  <si>
    <t>2422992.265 </t>
  </si>
  <si>
    <t> 29.10.1921 18:21 </t>
  </si>
  <si>
    <t> -0.009 </t>
  </si>
  <si>
    <t>2423016.735 </t>
  </si>
  <si>
    <t> 23.11.1921 05:38 </t>
  </si>
  <si>
    <t> 0.001 </t>
  </si>
  <si>
    <t>2423018.363 </t>
  </si>
  <si>
    <t> 24.11.1921 20:42 </t>
  </si>
  <si>
    <t>2423517.340 </t>
  </si>
  <si>
    <t> 07.04.1923 20:09 </t>
  </si>
  <si>
    <t> -0.004 </t>
  </si>
  <si>
    <t> W.Zessewitsch </t>
  </si>
  <si>
    <t> IODE 4.2.20 </t>
  </si>
  <si>
    <t>2423892.411 </t>
  </si>
  <si>
    <t> 16.04.1924 21:51 </t>
  </si>
  <si>
    <t> 0.018 </t>
  </si>
  <si>
    <t>2424127.208 </t>
  </si>
  <si>
    <t> 07.12.1924 16:59 </t>
  </si>
  <si>
    <t> K.Kordylewski </t>
  </si>
  <si>
    <t> SAC 3.47 </t>
  </si>
  <si>
    <t>2424342.454 </t>
  </si>
  <si>
    <t> 10.07.1925 22:53 </t>
  </si>
  <si>
    <t>2424386.470 </t>
  </si>
  <si>
    <t> 23.08.1925 23:16 </t>
  </si>
  <si>
    <t>2424546.291 </t>
  </si>
  <si>
    <t> 30.01.1926 18:59 </t>
  </si>
  <si>
    <t> 0.007 </t>
  </si>
  <si>
    <t>2424709.350 </t>
  </si>
  <si>
    <t> 12.07.1926 20:24 </t>
  </si>
  <si>
    <t> 0.000 </t>
  </si>
  <si>
    <t>2424717.493 </t>
  </si>
  <si>
    <t> 20.07.1926 23:49 </t>
  </si>
  <si>
    <t> -0.010 </t>
  </si>
  <si>
    <t>2424722.408 </t>
  </si>
  <si>
    <t> 25.07.1926 21:47 </t>
  </si>
  <si>
    <t> 0.013 </t>
  </si>
  <si>
    <t>2424761.521 </t>
  </si>
  <si>
    <t> 03.09.1926 00:30 </t>
  </si>
  <si>
    <t>2424766.421 </t>
  </si>
  <si>
    <t> 07.09.1926 22:06 </t>
  </si>
  <si>
    <t>2424771.308 </t>
  </si>
  <si>
    <t> 12.09.1926 19:23 </t>
  </si>
  <si>
    <t>2424797.389 </t>
  </si>
  <si>
    <t> 08.10.1926 21:20 </t>
  </si>
  <si>
    <t>2425007.757 </t>
  </si>
  <si>
    <t> 07.05.1927 06:10 </t>
  </si>
  <si>
    <t>2426020.396 </t>
  </si>
  <si>
    <t> 12.02.1930 21:30 </t>
  </si>
  <si>
    <t> 0.003 </t>
  </si>
  <si>
    <t> L.Jacchia </t>
  </si>
  <si>
    <t> AAC 1.108 </t>
  </si>
  <si>
    <t>2426522.643 </t>
  </si>
  <si>
    <t> 30.06.1931 03:25 </t>
  </si>
  <si>
    <t> 0.009 </t>
  </si>
  <si>
    <t>2426524.263 </t>
  </si>
  <si>
    <t> 01.07.1931 18:18 </t>
  </si>
  <si>
    <t>2427169.973 </t>
  </si>
  <si>
    <t> 07.04.1933 11:21 </t>
  </si>
  <si>
    <t>P </t>
  </si>
  <si>
    <t> S.Böhme </t>
  </si>
  <si>
    <t> AN 266.170 </t>
  </si>
  <si>
    <t>2427243.381 </t>
  </si>
  <si>
    <t> 19.06.1933 21:08 </t>
  </si>
  <si>
    <t> K.Himpel </t>
  </si>
  <si>
    <t> AN 261.255 </t>
  </si>
  <si>
    <t>2428614.755 </t>
  </si>
  <si>
    <t> 22.03.1937 06:07 </t>
  </si>
  <si>
    <t> Merril </t>
  </si>
  <si>
    <t>2428877.269 </t>
  </si>
  <si>
    <t> 09.12.1937 18:27 </t>
  </si>
  <si>
    <t> -0.025 </t>
  </si>
  <si>
    <t>2428975.108 </t>
  </si>
  <si>
    <t> 17.03.1938 14:35 </t>
  </si>
  <si>
    <t>2429350.159 </t>
  </si>
  <si>
    <t> 27.03.1939 15:48 </t>
  </si>
  <si>
    <t> -0.024 </t>
  </si>
  <si>
    <t>2433472.473 </t>
  </si>
  <si>
    <t> 09.07.1950 23:21 </t>
  </si>
  <si>
    <t> E.Pocher </t>
  </si>
  <si>
    <t>BAVM 4 </t>
  </si>
  <si>
    <t>2433570.300 </t>
  </si>
  <si>
    <t> 15.10.1950 19:12 </t>
  </si>
  <si>
    <t> -0.008 </t>
  </si>
  <si>
    <t> K.Domke </t>
  </si>
  <si>
    <t>BAVM 8 </t>
  </si>
  <si>
    <t>2433751.325 </t>
  </si>
  <si>
    <t> 14.04.1951 19:48 </t>
  </si>
  <si>
    <t> 0.015 </t>
  </si>
  <si>
    <t>2433759.468 </t>
  </si>
  <si>
    <t> 22.04.1951 23:13 </t>
  </si>
  <si>
    <t> E.Pohl </t>
  </si>
  <si>
    <t>2433759.470 </t>
  </si>
  <si>
    <t> 22.04.1951 23:16 </t>
  </si>
  <si>
    <t> 0.006 </t>
  </si>
  <si>
    <t> A.Jahn </t>
  </si>
  <si>
    <t>2433759.471 </t>
  </si>
  <si>
    <t> 22.04.1951 23:18 </t>
  </si>
  <si>
    <t>2434121.466 </t>
  </si>
  <si>
    <t> 18.04.1952 23:11 </t>
  </si>
  <si>
    <t>BAVM 10 </t>
  </si>
  <si>
    <t>2434134.512 </t>
  </si>
  <si>
    <t> 02.05.1952 00:17 </t>
  </si>
  <si>
    <t>2434152.456 </t>
  </si>
  <si>
    <t> 19.05.1952 22:56 </t>
  </si>
  <si>
    <t> 0.005 </t>
  </si>
  <si>
    <t>2434439.443 </t>
  </si>
  <si>
    <t> 02.03.1953 22:37 </t>
  </si>
  <si>
    <t>2434488.358 </t>
  </si>
  <si>
    <t> 20.04.1953 20:35 </t>
  </si>
  <si>
    <t> -0.007 </t>
  </si>
  <si>
    <t>2434530.751 </t>
  </si>
  <si>
    <t> 02.06.1953 06:01 </t>
  </si>
  <si>
    <t> AJ 62.462 </t>
  </si>
  <si>
    <t>2435380.337 </t>
  </si>
  <si>
    <t> 29.09.1955 20:05 </t>
  </si>
  <si>
    <t> W.Quester </t>
  </si>
  <si>
    <t>BAVM 12 </t>
  </si>
  <si>
    <t>2435380.341 </t>
  </si>
  <si>
    <t> 29.09.1955 20:11 </t>
  </si>
  <si>
    <t> R.Rudolph </t>
  </si>
  <si>
    <t>2435551.552 </t>
  </si>
  <si>
    <t> 19.03.1956 01:14 </t>
  </si>
  <si>
    <t>2435551.556 </t>
  </si>
  <si>
    <t> 19.03.1956 01:20 </t>
  </si>
  <si>
    <t>2436086.409 </t>
  </si>
  <si>
    <t> 04.09.1957 21:48 </t>
  </si>
  <si>
    <t> T.Neckel </t>
  </si>
  <si>
    <t> NAZ 11.30 </t>
  </si>
  <si>
    <t>2436231.529 </t>
  </si>
  <si>
    <t> 28.01.1958 00:41 </t>
  </si>
  <si>
    <t> W.Grauenhorst </t>
  </si>
  <si>
    <t>BAVM 13 </t>
  </si>
  <si>
    <t>2436231.531 </t>
  </si>
  <si>
    <t> 28.01.1958 00:44 </t>
  </si>
  <si>
    <t> F.Dörr </t>
  </si>
  <si>
    <t>2436231.534 </t>
  </si>
  <si>
    <t> 28.01.1958 00:48 </t>
  </si>
  <si>
    <t>2436859.334 </t>
  </si>
  <si>
    <t> 17.10.1959 20:00 </t>
  </si>
  <si>
    <t>2436859.336 </t>
  </si>
  <si>
    <t> 17.10.1959 20:03 </t>
  </si>
  <si>
    <t> W.Braune </t>
  </si>
  <si>
    <t>2437565.408 </t>
  </si>
  <si>
    <t> 22.09.1961 21:47 </t>
  </si>
  <si>
    <t> P.B.Lehmann </t>
  </si>
  <si>
    <t>BAVM 15 </t>
  </si>
  <si>
    <t>2437565.412 </t>
  </si>
  <si>
    <t> 22.09.1961 21:53 </t>
  </si>
  <si>
    <t> 0.008 </t>
  </si>
  <si>
    <t> R.Gizinski </t>
  </si>
  <si>
    <t>2437578.453 </t>
  </si>
  <si>
    <t> 05.10.1961 22:52 </t>
  </si>
  <si>
    <t>2437578.456 </t>
  </si>
  <si>
    <t> 05.10.1961 22:56 </t>
  </si>
  <si>
    <t> P.Krüger </t>
  </si>
  <si>
    <t>2437790.433 </t>
  </si>
  <si>
    <t> 05.05.1962 22:23 </t>
  </si>
  <si>
    <t>2437790.439 </t>
  </si>
  <si>
    <t> 05.05.1962 22:32 </t>
  </si>
  <si>
    <t> J.Düball </t>
  </si>
  <si>
    <t>2437790.440 </t>
  </si>
  <si>
    <t> 05.05.1962 22:33 </t>
  </si>
  <si>
    <t> P.Hoffmann </t>
  </si>
  <si>
    <t>2437803.488 </t>
  </si>
  <si>
    <t> 18.05.1962 23:42 </t>
  </si>
  <si>
    <t>2437909.478 </t>
  </si>
  <si>
    <t> 01.09.1962 23:28 </t>
  </si>
  <si>
    <t>2437909.481 </t>
  </si>
  <si>
    <t> 01.09.1962 23:32 </t>
  </si>
  <si>
    <t>2437945.345 </t>
  </si>
  <si>
    <t> 07.10.1962 20:16 </t>
  </si>
  <si>
    <t> -0.000 </t>
  </si>
  <si>
    <t>2437945.346 </t>
  </si>
  <si>
    <t> 07.10.1962 20:18 </t>
  </si>
  <si>
    <t>2437945.349 </t>
  </si>
  <si>
    <t> 07.10.1962 20:22 </t>
  </si>
  <si>
    <t>2438139.398 </t>
  </si>
  <si>
    <t> 19.04.1963 21:33 </t>
  </si>
  <si>
    <t> E.Kowalsky </t>
  </si>
  <si>
    <t> AN 288.71 </t>
  </si>
  <si>
    <t>2438139.403 </t>
  </si>
  <si>
    <t> 19.04.1963 21:40 </t>
  </si>
  <si>
    <t>2438240.502 </t>
  </si>
  <si>
    <t> 30.07.1963 00:02 </t>
  </si>
  <si>
    <t> M.Fernandes </t>
  </si>
  <si>
    <t>BAVM 18 </t>
  </si>
  <si>
    <t>2438589.449 </t>
  </si>
  <si>
    <t> 12.07.1964 22:46 </t>
  </si>
  <si>
    <t> K.Carbol </t>
  </si>
  <si>
    <t> BRNO 6 </t>
  </si>
  <si>
    <t>2438651.417 </t>
  </si>
  <si>
    <t> 12.09.1964 22:00 </t>
  </si>
  <si>
    <t> V.Orlovius </t>
  </si>
  <si>
    <t> AN 289.192 </t>
  </si>
  <si>
    <t>2438651.418 </t>
  </si>
  <si>
    <t> 12.09.1964 22:01 </t>
  </si>
  <si>
    <t>E </t>
  </si>
  <si>
    <t>?</t>
  </si>
  <si>
    <t>2439026.461 </t>
  </si>
  <si>
    <t> 22.09.1965 23:03 </t>
  </si>
  <si>
    <t>2439300.414 </t>
  </si>
  <si>
    <t> 23.06.1966 21:56 </t>
  </si>
  <si>
    <t> S.Bozkurt </t>
  </si>
  <si>
    <t> AN 291.112 </t>
  </si>
  <si>
    <t>2439300.419 </t>
  </si>
  <si>
    <t> 23.06.1966 22:03 </t>
  </si>
  <si>
    <t> Ü.Akyol </t>
  </si>
  <si>
    <t>2439326.472 </t>
  </si>
  <si>
    <t> 19.07.1966 23:19 </t>
  </si>
  <si>
    <t> -0.035 </t>
  </si>
  <si>
    <t> L.Hedbavny </t>
  </si>
  <si>
    <t> BRNO 9 </t>
  </si>
  <si>
    <t>2439326.473 </t>
  </si>
  <si>
    <t> 19.07.1966 23:21 </t>
  </si>
  <si>
    <t> -0.034 </t>
  </si>
  <si>
    <t> J.Kratochvil </t>
  </si>
  <si>
    <t>2439326.474 </t>
  </si>
  <si>
    <t> 19.07.1966 23:22 </t>
  </si>
  <si>
    <t> -0.033 </t>
  </si>
  <si>
    <t> V.Znojil </t>
  </si>
  <si>
    <t>2439326.475 </t>
  </si>
  <si>
    <t> 19.07.1966 23:24 </t>
  </si>
  <si>
    <t> -0.032 </t>
  </si>
  <si>
    <t> M.Znojilova </t>
  </si>
  <si>
    <t>2439406.408 </t>
  </si>
  <si>
    <t> 07.10.1966 21:47 </t>
  </si>
  <si>
    <t> J.Hübscher </t>
  </si>
  <si>
    <t>BAVM 23 </t>
  </si>
  <si>
    <t>2439406.411 </t>
  </si>
  <si>
    <t> 07.10.1966 21:51 </t>
  </si>
  <si>
    <t>2439649.373 </t>
  </si>
  <si>
    <t> 07.06.1967 20:57 </t>
  </si>
  <si>
    <t> N.Güdür </t>
  </si>
  <si>
    <t>2439649.377 </t>
  </si>
  <si>
    <t> 07.06.1967 21:02 </t>
  </si>
  <si>
    <t> M.Kurutac </t>
  </si>
  <si>
    <t>2440363.607 </t>
  </si>
  <si>
    <t> 22.05.1969 02:34 </t>
  </si>
  <si>
    <t> J.Bortle </t>
  </si>
  <si>
    <t>IBVS 795 </t>
  </si>
  <si>
    <t>2440376.650 </t>
  </si>
  <si>
    <t> 04.06.1969 03:36 </t>
  </si>
  <si>
    <t>2440513.632 </t>
  </si>
  <si>
    <t> 19.10.1969 03:10 </t>
  </si>
  <si>
    <t> 0.011 </t>
  </si>
  <si>
    <t>2440557.650 </t>
  </si>
  <si>
    <t> 02.12.1969 03:36 </t>
  </si>
  <si>
    <t> M.Baldwin </t>
  </si>
  <si>
    <t>2440735.383 </t>
  </si>
  <si>
    <t> 28.05.1970 21:11 </t>
  </si>
  <si>
    <t> R.Diethelm </t>
  </si>
  <si>
    <t> ORI 119 </t>
  </si>
  <si>
    <t>2440859.323 </t>
  </si>
  <si>
    <t> 29.09.1970 19:45 </t>
  </si>
  <si>
    <t> AVSJ 4.89 </t>
  </si>
  <si>
    <t>2440872.370 </t>
  </si>
  <si>
    <t> 12.10.1970 20:52 </t>
  </si>
  <si>
    <t> H.Peter </t>
  </si>
  <si>
    <t> ORI 122 </t>
  </si>
  <si>
    <t>2440890.291 </t>
  </si>
  <si>
    <t> 30.10.1970 18:59 </t>
  </si>
  <si>
    <t>2440903.354 </t>
  </si>
  <si>
    <t> 12.11.1970 20:29 </t>
  </si>
  <si>
    <t>2441136.522 </t>
  </si>
  <si>
    <t> 04.07.1971 00:31 </t>
  </si>
  <si>
    <t> ORI 126 </t>
  </si>
  <si>
    <t>2441141.426 </t>
  </si>
  <si>
    <t> 08.07.1971 22:13 </t>
  </si>
  <si>
    <t>2441172.400 </t>
  </si>
  <si>
    <t> 08.08.1971 21:36 </t>
  </si>
  <si>
    <t>2441221.318 </t>
  </si>
  <si>
    <t> 26.09.1971 19:37 </t>
  </si>
  <si>
    <t> ORI 129 </t>
  </si>
  <si>
    <t>2441247.422 </t>
  </si>
  <si>
    <t> 22.10.1971 22:07 </t>
  </si>
  <si>
    <t>2441410.475 </t>
  </si>
  <si>
    <t> 02.04.1972 23:24 </t>
  </si>
  <si>
    <t> BBS 3 </t>
  </si>
  <si>
    <t>2441511.581 </t>
  </si>
  <si>
    <t> 13.07.1972 01:56 </t>
  </si>
  <si>
    <t> K.Locher </t>
  </si>
  <si>
    <t> BBS 4 </t>
  </si>
  <si>
    <t>2441516.460 </t>
  </si>
  <si>
    <t> 17.07.1972 23:02 </t>
  </si>
  <si>
    <t> -0.012 </t>
  </si>
  <si>
    <t>2441565.402 </t>
  </si>
  <si>
    <t> 04.09.1972 21:38 </t>
  </si>
  <si>
    <t> BBS 5 </t>
  </si>
  <si>
    <t>2441570.2832 </t>
  </si>
  <si>
    <t> 09.09.1972 18:47 </t>
  </si>
  <si>
    <t> 0.0002 </t>
  </si>
  <si>
    <t> O.Demircan </t>
  </si>
  <si>
    <t>IBVS 937 </t>
  </si>
  <si>
    <t>2441583.339 </t>
  </si>
  <si>
    <t> 22.09.1972 20:08 </t>
  </si>
  <si>
    <t>2441764.326 </t>
  </si>
  <si>
    <t> 22.03.1973 19:49 </t>
  </si>
  <si>
    <t>BAVM 28 </t>
  </si>
  <si>
    <t>2441777.362 </t>
  </si>
  <si>
    <t> 04.04.1973 20:41 </t>
  </si>
  <si>
    <t> -0.014 </t>
  </si>
  <si>
    <t> BBS 9 </t>
  </si>
  <si>
    <t>2442579.661 </t>
  </si>
  <si>
    <t> 16.06.1975 03:51 </t>
  </si>
  <si>
    <t> AVSJ 7.35 </t>
  </si>
  <si>
    <t>2442589.432 </t>
  </si>
  <si>
    <t> 25.06.1975 22:22 </t>
  </si>
  <si>
    <t> BBS 23 </t>
  </si>
  <si>
    <t>2442620.424 </t>
  </si>
  <si>
    <t> 26.07.1975 22:10 </t>
  </si>
  <si>
    <t>2442633.452 </t>
  </si>
  <si>
    <t> 08.08.1975 22:50 </t>
  </si>
  <si>
    <t> BBS 24 </t>
  </si>
  <si>
    <t>2442664.439 </t>
  </si>
  <si>
    <t> 08.09.1975 22:32 </t>
  </si>
  <si>
    <t>BAVM 29 </t>
  </si>
  <si>
    <t>2443044.397 </t>
  </si>
  <si>
    <t> 22.09.1976 21:31 </t>
  </si>
  <si>
    <t> D.Lichtenknecker </t>
  </si>
  <si>
    <t>2443432.485 </t>
  </si>
  <si>
    <t> 15.10.1977 23:38 </t>
  </si>
  <si>
    <t> J.Fiedlerova </t>
  </si>
  <si>
    <t> BRNO 21 </t>
  </si>
  <si>
    <t>2443848.284 </t>
  </si>
  <si>
    <t> 05.12.1978 18:48 </t>
  </si>
  <si>
    <t> -0.019 </t>
  </si>
  <si>
    <t>BAVM 31 </t>
  </si>
  <si>
    <t>2444210.302 </t>
  </si>
  <si>
    <t> 02.12.1979 19:14 </t>
  </si>
  <si>
    <t> H.Marx </t>
  </si>
  <si>
    <t>BAVM 32 </t>
  </si>
  <si>
    <t>2444298.339 </t>
  </si>
  <si>
    <t> 28.02.1980 20:08 </t>
  </si>
  <si>
    <t> -0.023 </t>
  </si>
  <si>
    <t> BBS 46 </t>
  </si>
  <si>
    <t>2444461.428 </t>
  </si>
  <si>
    <t> 09.08.1980 22:16 </t>
  </si>
  <si>
    <t> BBS 49 </t>
  </si>
  <si>
    <t>2444510.353 </t>
  </si>
  <si>
    <t> 27.09.1980 20:28 </t>
  </si>
  <si>
    <t> BBS 50 </t>
  </si>
  <si>
    <t>2444541.290 </t>
  </si>
  <si>
    <t> 28.10.1980 18:57 </t>
  </si>
  <si>
    <t> -0.039 </t>
  </si>
  <si>
    <t> R.Germann </t>
  </si>
  <si>
    <t> BBS 51 </t>
  </si>
  <si>
    <t>2444772.868 </t>
  </si>
  <si>
    <t> 17.06.1981 08:49 </t>
  </si>
  <si>
    <t> E.Halbach </t>
  </si>
  <si>
    <t> AOEB 7 </t>
  </si>
  <si>
    <t>2444782.676 </t>
  </si>
  <si>
    <t> 27.06.1981 04:13 </t>
  </si>
  <si>
    <t> D.Williams </t>
  </si>
  <si>
    <t>2444795.711 </t>
  </si>
  <si>
    <t> 10.07.1981 05:03 </t>
  </si>
  <si>
    <t>2444854.367 </t>
  </si>
  <si>
    <t> 06.09.1981 20:48 </t>
  </si>
  <si>
    <t> -0.048 </t>
  </si>
  <si>
    <t> BBS 56 </t>
  </si>
  <si>
    <t>2444854.406 </t>
  </si>
  <si>
    <t> 06.09.1981 21:44 </t>
  </si>
  <si>
    <t>2444870.725 </t>
  </si>
  <si>
    <t> 23.09.1981 05:24 </t>
  </si>
  <si>
    <t>2444870.731 </t>
  </si>
  <si>
    <t> 23.09.1981 05:32 </t>
  </si>
  <si>
    <t>2444929.428 </t>
  </si>
  <si>
    <t> 20.11.1981 22:16 </t>
  </si>
  <si>
    <t> BBS 57 </t>
  </si>
  <si>
    <t>2445035.413 </t>
  </si>
  <si>
    <t> 06.03.1982 21:54 </t>
  </si>
  <si>
    <t>BAVM 34 </t>
  </si>
  <si>
    <t>2445035.428 </t>
  </si>
  <si>
    <t> 06.03.1982 22:16 </t>
  </si>
  <si>
    <t>2445172.399 </t>
  </si>
  <si>
    <t> 21.07.1982 21:34 </t>
  </si>
  <si>
    <t> BBS 61 </t>
  </si>
  <si>
    <t>2445216.422 </t>
  </si>
  <si>
    <t> 03.09.1982 22:07 </t>
  </si>
  <si>
    <t> BBS 62 </t>
  </si>
  <si>
    <t>2445516.466 </t>
  </si>
  <si>
    <t> 30.06.1983 23:11 </t>
  </si>
  <si>
    <t> P.Svoboda </t>
  </si>
  <si>
    <t> BRNO 26 </t>
  </si>
  <si>
    <t>2445534.398 </t>
  </si>
  <si>
    <t> 18.07.1983 21:33 </t>
  </si>
  <si>
    <t> BBS 67 </t>
  </si>
  <si>
    <t>2445565.381 </t>
  </si>
  <si>
    <t> 18.08.1983 21:08 </t>
  </si>
  <si>
    <t>2445578.428 </t>
  </si>
  <si>
    <t> 31.08.1983 22:16 </t>
  </si>
  <si>
    <t>2445718.660 </t>
  </si>
  <si>
    <t> 19.01.1984 03:50 </t>
  </si>
  <si>
    <t> BBS 70 </t>
  </si>
  <si>
    <t>2445821.379 </t>
  </si>
  <si>
    <t> 30.04.1984 21:05 </t>
  </si>
  <si>
    <t> M.Kohl </t>
  </si>
  <si>
    <t> BBS 72 </t>
  </si>
  <si>
    <t>2445878.4643 </t>
  </si>
  <si>
    <t> 26.06.1984 23:08 </t>
  </si>
  <si>
    <t> 0.0008 </t>
  </si>
  <si>
    <t> C.Sezer </t>
  </si>
  <si>
    <t>IBVS 2793 </t>
  </si>
  <si>
    <t>2445914.3391 </t>
  </si>
  <si>
    <t> 01.08.1984 20:08 </t>
  </si>
  <si>
    <t> 0.0013 </t>
  </si>
  <si>
    <t>2445940.426 </t>
  </si>
  <si>
    <t> 27.08.1984 22:13 </t>
  </si>
  <si>
    <t> M.Lenz </t>
  </si>
  <si>
    <t> BRNO 27 </t>
  </si>
  <si>
    <t>2445940.429 </t>
  </si>
  <si>
    <t> 27.08.1984 22:17 </t>
  </si>
  <si>
    <t> BBS 74 </t>
  </si>
  <si>
    <t>2445958.3660 </t>
  </si>
  <si>
    <t> 14.09.1984 20:47 </t>
  </si>
  <si>
    <t> 0.0006 </t>
  </si>
  <si>
    <t>2445971.4105 </t>
  </si>
  <si>
    <t> 27.09.1984 21:51 </t>
  </si>
  <si>
    <t> -0.0001 </t>
  </si>
  <si>
    <t>2446007.270 </t>
  </si>
  <si>
    <t> 02.11.1984 18:28 </t>
  </si>
  <si>
    <t> -0.015 </t>
  </si>
  <si>
    <t>2446191.550 </t>
  </si>
  <si>
    <t> 06.05.1985 01:12 </t>
  </si>
  <si>
    <t> BBS 77 </t>
  </si>
  <si>
    <t>2446227.4238 </t>
  </si>
  <si>
    <t> 10.06.1985 22:10 </t>
  </si>
  <si>
    <t> 0.0010 </t>
  </si>
  <si>
    <t> O.Gülmen et al. </t>
  </si>
  <si>
    <t>IBVS 2953 </t>
  </si>
  <si>
    <t>2446245.3601 </t>
  </si>
  <si>
    <t> 28.06.1985 20:38 </t>
  </si>
  <si>
    <t> 0.0001 </t>
  </si>
  <si>
    <t>2446269.804 </t>
  </si>
  <si>
    <t> 23.07.1985 07:17 </t>
  </si>
  <si>
    <t> P.Atwood </t>
  </si>
  <si>
    <t>2446271.437 </t>
  </si>
  <si>
    <t> 24.07.1985 22:29 </t>
  </si>
  <si>
    <t> -0.013 </t>
  </si>
  <si>
    <t>2446646.495 </t>
  </si>
  <si>
    <t> 03.08.1986 23:52 </t>
  </si>
  <si>
    <t> R.Brazda </t>
  </si>
  <si>
    <t> BRNO 28 </t>
  </si>
  <si>
    <t>2446711.735 </t>
  </si>
  <si>
    <t> 08.10.1986 05:38 </t>
  </si>
  <si>
    <t>2446863.376 </t>
  </si>
  <si>
    <t> 08.03.1987 21:01 </t>
  </si>
  <si>
    <t> BBS 83 </t>
  </si>
  <si>
    <t>2447086.775 </t>
  </si>
  <si>
    <t> 18.10.1987 06:36 </t>
  </si>
  <si>
    <t>2447326.486 </t>
  </si>
  <si>
    <t> 13.06.1988 23:39 </t>
  </si>
  <si>
    <t> BBS 88 </t>
  </si>
  <si>
    <t>2447357.452 </t>
  </si>
  <si>
    <t> 14.07.1988 22:50 </t>
  </si>
  <si>
    <t> T.Marek </t>
  </si>
  <si>
    <t> BRNO 30 </t>
  </si>
  <si>
    <t> M.Zejda </t>
  </si>
  <si>
    <t>2447357.453 </t>
  </si>
  <si>
    <t> 14.07.1988 22:52 </t>
  </si>
  <si>
    <t> M.Dlouhy </t>
  </si>
  <si>
    <t> F.Hroch </t>
  </si>
  <si>
    <t>2447357.455 </t>
  </si>
  <si>
    <t> 14.07.1988 22:55 </t>
  </si>
  <si>
    <t> R.Schellingerova </t>
  </si>
  <si>
    <t>2447362.358 </t>
  </si>
  <si>
    <t> 19.07.1988 20:35 </t>
  </si>
  <si>
    <t> G.Mavrofridis </t>
  </si>
  <si>
    <t> BBS 89 </t>
  </si>
  <si>
    <t>2447375.437 </t>
  </si>
  <si>
    <t> 01.08.1988 22:29 </t>
  </si>
  <si>
    <t> 0.036 </t>
  </si>
  <si>
    <t>2447388.441 </t>
  </si>
  <si>
    <t> 14.08.1988 22:35 </t>
  </si>
  <si>
    <t> M.Jechumtal </t>
  </si>
  <si>
    <t>2447388.443 </t>
  </si>
  <si>
    <t> 14.08.1988 22:37 </t>
  </si>
  <si>
    <t> A.Dedoch </t>
  </si>
  <si>
    <t> M.Tichy </t>
  </si>
  <si>
    <t>2447388.445 </t>
  </si>
  <si>
    <t> 14.08.1988 22:40 </t>
  </si>
  <si>
    <t> J.Grich </t>
  </si>
  <si>
    <t>2447388.449 </t>
  </si>
  <si>
    <t> 14.08.1988 22:46 </t>
  </si>
  <si>
    <t> P.Hajek </t>
  </si>
  <si>
    <t> P.Znojilova </t>
  </si>
  <si>
    <t>2447388.450 </t>
  </si>
  <si>
    <t> 14.08.1988 22:48 </t>
  </si>
  <si>
    <t> O.Beck </t>
  </si>
  <si>
    <t>2447388.452 </t>
  </si>
  <si>
    <t> 14.08.1988 22:50 </t>
  </si>
  <si>
    <t>2447388.453 </t>
  </si>
  <si>
    <t> 14.08.1988 22:52 </t>
  </si>
  <si>
    <t> J.Zahajsky </t>
  </si>
  <si>
    <t>2447388.454 </t>
  </si>
  <si>
    <t> 14.08.1988 22:53 </t>
  </si>
  <si>
    <t> M.Vrastak </t>
  </si>
  <si>
    <t>2447388.455 </t>
  </si>
  <si>
    <t> 14.08.1988 22:55 </t>
  </si>
  <si>
    <t> Z.Egyhazi </t>
  </si>
  <si>
    <t> P.Lutcha </t>
  </si>
  <si>
    <t>2447388.457 </t>
  </si>
  <si>
    <t> 14.08.1988 22:58 </t>
  </si>
  <si>
    <t> O.Haska </t>
  </si>
  <si>
    <t>2447401.488 </t>
  </si>
  <si>
    <t> 27.08.1988 23:42 </t>
  </si>
  <si>
    <t> A.Paschke </t>
  </si>
  <si>
    <t>2447737.406 </t>
  </si>
  <si>
    <t> 29.07.1989 21:44 </t>
  </si>
  <si>
    <t> BBS 92 </t>
  </si>
  <si>
    <t>2447768.370 </t>
  </si>
  <si>
    <t> 29.08.1989 20:52 </t>
  </si>
  <si>
    <t> -0.018 </t>
  </si>
  <si>
    <t>2447799.370 </t>
  </si>
  <si>
    <t> 29.09.1989 20:52 </t>
  </si>
  <si>
    <t>2447812.414 </t>
  </si>
  <si>
    <t> 12.10.1989 21:56 </t>
  </si>
  <si>
    <t> BBS 93 </t>
  </si>
  <si>
    <t>2447975.467 </t>
  </si>
  <si>
    <t> 24.03.1990 23:12 </t>
  </si>
  <si>
    <t> BRNO 31 </t>
  </si>
  <si>
    <t>2448112.459 </t>
  </si>
  <si>
    <t> 08.08.1990 23:00 </t>
  </si>
  <si>
    <t> BBS 96 </t>
  </si>
  <si>
    <t>2448143.429 </t>
  </si>
  <si>
    <t> 08.09.1990 22:17 </t>
  </si>
  <si>
    <t>2448368.482 </t>
  </si>
  <si>
    <t> 21.04.1991 23:34 </t>
  </si>
  <si>
    <t> 0.014 </t>
  </si>
  <si>
    <t> BBS 98 </t>
  </si>
  <si>
    <t>2448492.387 </t>
  </si>
  <si>
    <t> 23.08.1991 21:17 </t>
  </si>
  <si>
    <t>2448598.390 </t>
  </si>
  <si>
    <t> 07.12.1991 21:21 </t>
  </si>
  <si>
    <t> BBS 99 </t>
  </si>
  <si>
    <t>2448699.490 </t>
  </si>
  <si>
    <t> 17.03.1992 23:45 </t>
  </si>
  <si>
    <t> BBS 100 </t>
  </si>
  <si>
    <t>2448823.409 </t>
  </si>
  <si>
    <t> 19.07.1992 21:48 </t>
  </si>
  <si>
    <t> BBS 102 </t>
  </si>
  <si>
    <t>2448823.436 </t>
  </si>
  <si>
    <t> 19.07.1992 22:27 </t>
  </si>
  <si>
    <t> 0.016 </t>
  </si>
  <si>
    <t> BBS 101 </t>
  </si>
  <si>
    <t>2448841.374 </t>
  </si>
  <si>
    <t> 06.08.1992 20:58 </t>
  </si>
  <si>
    <t>2448872.328 </t>
  </si>
  <si>
    <t> 06.09.1992 19:52 </t>
  </si>
  <si>
    <t>2449066.381 </t>
  </si>
  <si>
    <t> 19.03.1993 21:08 </t>
  </si>
  <si>
    <t> M.Rottenborn </t>
  </si>
  <si>
    <t>2449066.389 </t>
  </si>
  <si>
    <t> 19.03.1993 21:20 </t>
  </si>
  <si>
    <t> P.Louzilova </t>
  </si>
  <si>
    <t>2449066.394 </t>
  </si>
  <si>
    <t> 19.03.1993 21:27 </t>
  </si>
  <si>
    <t> M.Zibar </t>
  </si>
  <si>
    <t>2449198.471 </t>
  </si>
  <si>
    <t> 29.07.1993 23:18 </t>
  </si>
  <si>
    <t> BBS 104 </t>
  </si>
  <si>
    <t>2449299.567 </t>
  </si>
  <si>
    <t> 08.11.1993 01:36 </t>
  </si>
  <si>
    <t>2449374.581 </t>
  </si>
  <si>
    <t> 22.01.1994 01:56 </t>
  </si>
  <si>
    <t> BBS 106 </t>
  </si>
  <si>
    <t>2449457.750 </t>
  </si>
  <si>
    <t> 15.04.1994 06:00 </t>
  </si>
  <si>
    <t>2449547.435 </t>
  </si>
  <si>
    <t> 13.07.1994 22:26 </t>
  </si>
  <si>
    <t> L.Brat </t>
  </si>
  <si>
    <t>2449547.438 </t>
  </si>
  <si>
    <t> 13.07.1994 22:30 </t>
  </si>
  <si>
    <t> P.Sobotka </t>
  </si>
  <si>
    <t>2449581.664 </t>
  </si>
  <si>
    <t> 17.08.1994 03:56 </t>
  </si>
  <si>
    <t>2449645.266 </t>
  </si>
  <si>
    <t> 19.10.1994 18:23 </t>
  </si>
  <si>
    <t> BBS 108 </t>
  </si>
  <si>
    <t>2449829.5290 </t>
  </si>
  <si>
    <t> 22.04.1995 00:41 </t>
  </si>
  <si>
    <t> -0.0023 </t>
  </si>
  <si>
    <t> BRNO 32 </t>
  </si>
  <si>
    <t>2449829.5339 </t>
  </si>
  <si>
    <t> 22.04.1995 00:48 </t>
  </si>
  <si>
    <t> 0.0026 </t>
  </si>
  <si>
    <t>2449842.5687 </t>
  </si>
  <si>
    <t> 05.05.1995 01:38 </t>
  </si>
  <si>
    <t> -0.0078 </t>
  </si>
  <si>
    <t> E.Blättler </t>
  </si>
  <si>
    <t> BBS 109 </t>
  </si>
  <si>
    <t>2450284.493 </t>
  </si>
  <si>
    <t> 19.07.1996 23:49 </t>
  </si>
  <si>
    <t> M.Dahm </t>
  </si>
  <si>
    <t>BAVM 113 </t>
  </si>
  <si>
    <t>2450548.649 </t>
  </si>
  <si>
    <t> 10.04.1997 03:34 </t>
  </si>
  <si>
    <t>2450553.542 </t>
  </si>
  <si>
    <t> 15.04.1997 01:00 </t>
  </si>
  <si>
    <t> BBS 115 </t>
  </si>
  <si>
    <t>2450848.687 </t>
  </si>
  <si>
    <t> 04.02.1998 04:29 </t>
  </si>
  <si>
    <t> R.Meyer </t>
  </si>
  <si>
    <t>2450902.5025 </t>
  </si>
  <si>
    <t> 30.03.1998 00:03 </t>
  </si>
  <si>
    <t> 0.0027 </t>
  </si>
  <si>
    <t> BBS 117 </t>
  </si>
  <si>
    <t>2450949.793 </t>
  </si>
  <si>
    <t> 16.05.1998 07:01 </t>
  </si>
  <si>
    <t> R.Hill </t>
  </si>
  <si>
    <t>2450964.454 </t>
  </si>
  <si>
    <t> 30.05.1998 22:53 </t>
  </si>
  <si>
    <t>BAVM 122 </t>
  </si>
  <si>
    <t>2451026.428 </t>
  </si>
  <si>
    <t> 31.07.1998 22:16 </t>
  </si>
  <si>
    <t>2451057.391 </t>
  </si>
  <si>
    <t> 31.08.1998 21:23 </t>
  </si>
  <si>
    <t> -0.021 </t>
  </si>
  <si>
    <t>2451106.322 </t>
  </si>
  <si>
    <t> 19.10.1998 19:43 </t>
  </si>
  <si>
    <t>2451344.422 </t>
  </si>
  <si>
    <t> 14.06.1999 22:07 </t>
  </si>
  <si>
    <t>BAVM 131 </t>
  </si>
  <si>
    <t>2451409.6340 </t>
  </si>
  <si>
    <t> 19.08.1999 03:12 </t>
  </si>
  <si>
    <t> 0.0017 </t>
  </si>
  <si>
    <t>C </t>
  </si>
  <si>
    <t>ns</t>
  </si>
  <si>
    <t> A.Howell </t>
  </si>
  <si>
    <t>2451432.463 </t>
  </si>
  <si>
    <t> 10.09.1999 23:06 </t>
  </si>
  <si>
    <t>2451432.4632 </t>
  </si>
  <si>
    <t> 10.09.1999 23:07 </t>
  </si>
  <si>
    <t> D.Motl </t>
  </si>
  <si>
    <t>2451474.8605 </t>
  </si>
  <si>
    <t> 23.10.1999 08:39 </t>
  </si>
  <si>
    <t> 0.0021 </t>
  </si>
  <si>
    <t> R.H.Nelson </t>
  </si>
  <si>
    <t>IBVS 4840 </t>
  </si>
  <si>
    <t>2451657.4901 </t>
  </si>
  <si>
    <t> 22.04.2000 23:45 </t>
  </si>
  <si>
    <t> -0.0012 </t>
  </si>
  <si>
    <t> M.Haltuf </t>
  </si>
  <si>
    <t>2451657.4908 </t>
  </si>
  <si>
    <t> 22.04.2000 23:46 </t>
  </si>
  <si>
    <t> -0.0005 </t>
  </si>
  <si>
    <t>2451657.4936 </t>
  </si>
  <si>
    <t> 22.04.2000 23:50 </t>
  </si>
  <si>
    <t> 0.0023 </t>
  </si>
  <si>
    <t>2451768.379 </t>
  </si>
  <si>
    <t> 11.08.2000 21:05 </t>
  </si>
  <si>
    <t>BAVM 143 </t>
  </si>
  <si>
    <t>2451820.5587 </t>
  </si>
  <si>
    <t> 03.10.2000 01:24 </t>
  </si>
  <si>
    <t> D.Kaiser </t>
  </si>
  <si>
    <t>2452017.8674 </t>
  </si>
  <si>
    <t> 18.04.2001 08:49 </t>
  </si>
  <si>
    <t> 0.0022 </t>
  </si>
  <si>
    <t> Sandberg Lacy et al. </t>
  </si>
  <si>
    <t>IBVS 5067 </t>
  </si>
  <si>
    <t>2452024.385 </t>
  </si>
  <si>
    <t> 24.04.2001 21:14 </t>
  </si>
  <si>
    <t> P.Hejduk </t>
  </si>
  <si>
    <t>OEJV 0074 </t>
  </si>
  <si>
    <t>2452050.467 </t>
  </si>
  <si>
    <t> 20.05.2001 23:12 </t>
  </si>
  <si>
    <t>2452050.476 </t>
  </si>
  <si>
    <t> 20.05.2001 23:25 </t>
  </si>
  <si>
    <t>2452081.464 </t>
  </si>
  <si>
    <t> 20.06.2001 23:08 </t>
  </si>
  <si>
    <t>BAVM 154 </t>
  </si>
  <si>
    <t>2452549.457 </t>
  </si>
  <si>
    <t> 01.10.2002 22:58 </t>
  </si>
  <si>
    <t>BAVM 157 </t>
  </si>
  <si>
    <t>2452557.6110 </t>
  </si>
  <si>
    <t> 10.10.2002 02:39 </t>
  </si>
  <si>
    <t> G.Samolyk </t>
  </si>
  <si>
    <t> AOEB 12 </t>
  </si>
  <si>
    <t>2452717.4160 </t>
  </si>
  <si>
    <t> 18.03.2003 21:59 </t>
  </si>
  <si>
    <t> 0.0014 </t>
  </si>
  <si>
    <t> BBS 129 </t>
  </si>
  <si>
    <t>2452836.4543 </t>
  </si>
  <si>
    <t> 15.07.2003 22:54 </t>
  </si>
  <si>
    <t>BAVM 172 </t>
  </si>
  <si>
    <t>2452867.430 </t>
  </si>
  <si>
    <t> 15.08.2003 22:19 </t>
  </si>
  <si>
    <t>BAVM 171 </t>
  </si>
  <si>
    <t>2453260.413 </t>
  </si>
  <si>
    <t> 11.09.2004 21:54 </t>
  </si>
  <si>
    <t> M.Machon </t>
  </si>
  <si>
    <t>2453260.424 </t>
  </si>
  <si>
    <t> 11.09.2004 22:10 </t>
  </si>
  <si>
    <t>2453294.668 </t>
  </si>
  <si>
    <t> 16.10.2004 04:01 </t>
  </si>
  <si>
    <t> S.Cook </t>
  </si>
  <si>
    <t>2453532.7430 </t>
  </si>
  <si>
    <t> 11.06.2005 05:49 </t>
  </si>
  <si>
    <t> 0.0028 </t>
  </si>
  <si>
    <t>R</t>
  </si>
  <si>
    <t> J.M.Cook et al. </t>
  </si>
  <si>
    <t>IBVS 5636 </t>
  </si>
  <si>
    <t>2453550.685 </t>
  </si>
  <si>
    <t> 29.06.2005 04:26 </t>
  </si>
  <si>
    <t>2453705.592 </t>
  </si>
  <si>
    <t> 01.12.2005 02:12 </t>
  </si>
  <si>
    <t>2453984.4316 </t>
  </si>
  <si>
    <t> 05.09.2006 22:21 </t>
  </si>
  <si>
    <t> W. Quester </t>
  </si>
  <si>
    <t>BAVM 183 </t>
  </si>
  <si>
    <t>2454204.5708 </t>
  </si>
  <si>
    <t> 14.04.2007 01:41 </t>
  </si>
  <si>
    <t> G.Monninger </t>
  </si>
  <si>
    <t>BAVM 203 </t>
  </si>
  <si>
    <t>2454204.5710 </t>
  </si>
  <si>
    <t> 14.04.2007 01:42 </t>
  </si>
  <si>
    <t> 0.0025 </t>
  </si>
  <si>
    <t>-I</t>
  </si>
  <si>
    <t> F.Agerer </t>
  </si>
  <si>
    <t>BAVM 186 </t>
  </si>
  <si>
    <t>2454222.50823 </t>
  </si>
  <si>
    <t> 02.05.2007 00:11 </t>
  </si>
  <si>
    <t>3879.5</t>
  </si>
  <si>
    <t> 0.00257 </t>
  </si>
  <si>
    <t> L.Brát </t>
  </si>
  <si>
    <t>2454269.7972 </t>
  </si>
  <si>
    <t> 18.06.2007 07:07 </t>
  </si>
  <si>
    <t>3894</t>
  </si>
  <si>
    <t> J.Bialozynski </t>
  </si>
  <si>
    <t>2454600.82 </t>
  </si>
  <si>
    <t> 14.05.2008 07:40 </t>
  </si>
  <si>
    <t>3995.5</t>
  </si>
  <si>
    <t> 0.00 </t>
  </si>
  <si>
    <t>o</t>
  </si>
  <si>
    <t> K.Menzies </t>
  </si>
  <si>
    <t>JAAVSO 36(2);186 </t>
  </si>
  <si>
    <t>2454613.8642 </t>
  </si>
  <si>
    <t> 27.05.2008 08:44 </t>
  </si>
  <si>
    <t>3999.5</t>
  </si>
  <si>
    <t>2454618.7594 </t>
  </si>
  <si>
    <t> 01.06.2008 06:13 </t>
  </si>
  <si>
    <t>4001</t>
  </si>
  <si>
    <t> 0.0055 </t>
  </si>
  <si>
    <t>2454703.5518 </t>
  </si>
  <si>
    <t> 25.08.2008 01:14 </t>
  </si>
  <si>
    <t>4027</t>
  </si>
  <si>
    <t> 0.0040 </t>
  </si>
  <si>
    <t>2454954.6709 </t>
  </si>
  <si>
    <t> 03.05.2009 04:06 </t>
  </si>
  <si>
    <t>4104</t>
  </si>
  <si>
    <t> 0.0029 </t>
  </si>
  <si>
    <t> JAAVSO 38;85 </t>
  </si>
  <si>
    <t>2454962.8256 </t>
  </si>
  <si>
    <t> 11.05.2009 07:48 </t>
  </si>
  <si>
    <t>4106.5</t>
  </si>
  <si>
    <t> 0.0043 </t>
  </si>
  <si>
    <t> S.Dvorak </t>
  </si>
  <si>
    <t>IBVS 5938 </t>
  </si>
  <si>
    <t>2456001.5486 </t>
  </si>
  <si>
    <t> 15.03.2012 01:09 </t>
  </si>
  <si>
    <t>4425</t>
  </si>
  <si>
    <t>BAVM 228 </t>
  </si>
  <si>
    <t>2456428.7796 </t>
  </si>
  <si>
    <t> 16.05.2013 06:42 </t>
  </si>
  <si>
    <t>4556</t>
  </si>
  <si>
    <t> JAAVSO 41;328 </t>
  </si>
  <si>
    <t>BAD?</t>
  </si>
  <si>
    <t>JAVSO..45..121</t>
  </si>
  <si>
    <t>JAVSO..45..215</t>
  </si>
  <si>
    <t>JAVSO..46..184</t>
  </si>
  <si>
    <t>JAVSO..47..263</t>
  </si>
  <si>
    <t>JAVSO..48..256</t>
  </si>
  <si>
    <t>JAVSO, 48, 256</t>
  </si>
  <si>
    <t>JAVSO, 49, 108</t>
  </si>
  <si>
    <t>JAVSO, 49, 265</t>
  </si>
  <si>
    <t>JAVSO, 50, 133</t>
  </si>
  <si>
    <t>JAAVSO, 50, 255</t>
  </si>
  <si>
    <t>JAAVSO 51, 134</t>
  </si>
  <si>
    <t>JAAVSO, 51, 250</t>
  </si>
  <si>
    <t xml:space="preserve">Mag </t>
  </si>
  <si>
    <t>Next ToM-P</t>
  </si>
  <si>
    <t>Next ToM-S</t>
  </si>
  <si>
    <t>9.90-10.70</t>
  </si>
  <si>
    <t>EA/DM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</si>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</sst>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9" fillId="0" borderId="0" applyNumberFormat="0" applyFill="0" applyBorder="0" applyAlignment="0" applyProtection="0"/>
    <xf numFmtId="2" fontId="38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5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8" fillId="2" borderId="7"/>
    <xf numFmtId="0" fontId="37" fillId="0" borderId="0" applyNumberFormat="0" applyFill="0" applyBorder="0" applyAlignment="0" applyProtection="0"/>
  </cellStyleXfs>
  <cellXfs count="126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11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165" fontId="14" fillId="2" borderId="5" xfId="0" applyNumberFormat="1" applyFont="1" applyFill="1" applyBorder="1" applyAlignment="1">
      <alignment horizontal="left"/>
    </xf>
    <xf numFmtId="165" fontId="10" fillId="2" borderId="5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22" fontId="11" fillId="0" borderId="0" xfId="0" applyNumberFormat="1" applyFont="1"/>
    <xf numFmtId="0" fontId="0" fillId="0" borderId="16" xfId="0" applyBorder="1"/>
    <xf numFmtId="0" fontId="0" fillId="0" borderId="17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0" xfId="0" applyFont="1" applyFill="1"/>
    <xf numFmtId="0" fontId="11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9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20" fillId="25" borderId="24" xfId="0" applyFont="1" applyFill="1" applyBorder="1" applyAlignment="1">
      <alignment horizontal="left" vertical="top" wrapText="1" indent="1"/>
    </xf>
    <xf numFmtId="0" fontId="20" fillId="25" borderId="24" xfId="0" applyFont="1" applyFill="1" applyBorder="1" applyAlignment="1">
      <alignment horizontal="center" vertical="top" wrapText="1"/>
    </xf>
    <xf numFmtId="0" fontId="20" fillId="25" borderId="24" xfId="0" applyFont="1" applyFill="1" applyBorder="1" applyAlignment="1">
      <alignment horizontal="right" vertical="top" wrapText="1"/>
    </xf>
    <xf numFmtId="0" fontId="19" fillId="25" borderId="24" xfId="38" applyFill="1" applyBorder="1" applyAlignment="1" applyProtection="1">
      <alignment horizontal="right" vertical="top" wrapText="1"/>
    </xf>
    <xf numFmtId="0" fontId="21" fillId="2" borderId="5" xfId="0" applyFont="1" applyFill="1" applyBorder="1"/>
    <xf numFmtId="165" fontId="21" fillId="2" borderId="5" xfId="0" applyNumberFormat="1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/>
    </xf>
    <xf numFmtId="0" fontId="21" fillId="2" borderId="0" xfId="0" applyFont="1" applyFill="1"/>
    <xf numFmtId="0" fontId="21" fillId="2" borderId="11" xfId="0" applyFont="1" applyFill="1" applyBorder="1"/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11" xfId="0" applyFont="1" applyFill="1" applyBorder="1" applyAlignment="1">
      <alignment horizontal="left"/>
    </xf>
    <xf numFmtId="165" fontId="21" fillId="2" borderId="11" xfId="0" applyNumberFormat="1" applyFont="1" applyFill="1" applyBorder="1" applyAlignment="1">
      <alignment horizontal="left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left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166" fontId="42" fillId="0" borderId="0" xfId="0" applyNumberFormat="1" applyFont="1" applyAlignment="1">
      <alignment horizontal="left" vertical="center" wrapText="1"/>
    </xf>
    <xf numFmtId="0" fontId="43" fillId="2" borderId="27" xfId="0" applyFont="1" applyFill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43" fillId="0" borderId="31" xfId="0" applyFont="1" applyBorder="1" applyAlignment="1">
      <alignment horizontal="right" vertical="center"/>
    </xf>
    <xf numFmtId="0" fontId="5" fillId="26" borderId="25" xfId="0" applyFont="1" applyFill="1" applyBorder="1" applyAlignment="1">
      <alignment horizontal="right" vertical="center"/>
    </xf>
    <xf numFmtId="0" fontId="5" fillId="26" borderId="26" xfId="0" applyFont="1" applyFill="1" applyBorder="1" applyAlignment="1">
      <alignment horizontal="center" vertical="center"/>
    </xf>
    <xf numFmtId="0" fontId="44" fillId="0" borderId="28" xfId="0" applyFont="1" applyBorder="1" applyAlignment="1">
      <alignment horizontal="right" vertical="center"/>
    </xf>
    <xf numFmtId="0" fontId="45" fillId="0" borderId="28" xfId="0" applyFont="1" applyBorder="1" applyAlignment="1">
      <alignment horizontal="right" vertical="center"/>
    </xf>
    <xf numFmtId="22" fontId="45" fillId="0" borderId="28" xfId="0" applyNumberFormat="1" applyFont="1" applyBorder="1" applyAlignment="1">
      <alignment horizontal="right" vertical="center"/>
    </xf>
    <xf numFmtId="22" fontId="45" fillId="0" borderId="30" xfId="0" applyNumberFormat="1" applyFont="1" applyBorder="1" applyAlignment="1">
      <alignment horizontal="right" vertical="center"/>
    </xf>
    <xf numFmtId="0" fontId="5" fillId="2" borderId="5" xfId="0" applyFont="1" applyFill="1" applyBorder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15957446808510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8936170212766"/>
          <c:y val="0.14076246334310852"/>
          <c:w val="0.8311170212765957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3-4D6C-ABC7-106749E79C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3-4D6C-ABC7-106749E79CE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3-4D6C-ABC7-106749E79CE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2.6448000062373467E-3</c:v>
                </c:pt>
                <c:pt idx="293">
                  <c:v>2.3728000014671125E-3</c:v>
                </c:pt>
                <c:pt idx="294">
                  <c:v>9.5920000603655353E-4</c:v>
                </c:pt>
                <c:pt idx="295">
                  <c:v>1.5960000018822029E-3</c:v>
                </c:pt>
                <c:pt idx="296">
                  <c:v>2.5136000040220097E-3</c:v>
                </c:pt>
                <c:pt idx="297">
                  <c:v>2.6872000016737729E-3</c:v>
                </c:pt>
                <c:pt idx="298">
                  <c:v>1.9296000027679838E-3</c:v>
                </c:pt>
                <c:pt idx="299">
                  <c:v>3.3040000053006224E-3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3-4D6C-ABC7-106749E79CE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3-4D6C-ABC7-106749E79C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3-4D6C-ABC7-106749E79C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3-4D6C-ABC7-106749E79C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-1.0656165733731167E-2</c:v>
                </c:pt>
                <c:pt idx="1">
                  <c:v>-1.0655692961155507E-2</c:v>
                </c:pt>
                <c:pt idx="2">
                  <c:v>-1.0088838642939394E-2</c:v>
                </c:pt>
                <c:pt idx="3">
                  <c:v>-1.0088365870363734E-2</c:v>
                </c:pt>
                <c:pt idx="4">
                  <c:v>-9.8297592714778163E-3</c:v>
                </c:pt>
                <c:pt idx="5">
                  <c:v>-9.4978729233646288E-3</c:v>
                </c:pt>
                <c:pt idx="6">
                  <c:v>-9.4974001507889694E-3</c:v>
                </c:pt>
                <c:pt idx="7">
                  <c:v>-9.4803803380652165E-3</c:v>
                </c:pt>
                <c:pt idx="8">
                  <c:v>-9.3806253246009955E-3</c:v>
                </c:pt>
                <c:pt idx="9">
                  <c:v>-9.3792070068740158E-3</c:v>
                </c:pt>
                <c:pt idx="10">
                  <c:v>-9.269050996745281E-3</c:v>
                </c:pt>
                <c:pt idx="11">
                  <c:v>-9.1872613411561332E-3</c:v>
                </c:pt>
                <c:pt idx="12">
                  <c:v>-9.0808875116326765E-3</c:v>
                </c:pt>
                <c:pt idx="13">
                  <c:v>-8.9376374212077527E-3</c:v>
                </c:pt>
                <c:pt idx="14">
                  <c:v>-8.9206176084839998E-3</c:v>
                </c:pt>
                <c:pt idx="15">
                  <c:v>-8.9201448359083405E-3</c:v>
                </c:pt>
                <c:pt idx="16">
                  <c:v>-8.4383895813109934E-3</c:v>
                </c:pt>
                <c:pt idx="17">
                  <c:v>-8.3461989290573302E-3</c:v>
                </c:pt>
                <c:pt idx="18">
                  <c:v>-8.3391073404224317E-3</c:v>
                </c:pt>
                <c:pt idx="19">
                  <c:v>-8.3386345678467724E-3</c:v>
                </c:pt>
                <c:pt idx="20">
                  <c:v>-8.1939661596948689E-3</c:v>
                </c:pt>
                <c:pt idx="21">
                  <c:v>-8.0852284672931138E-3</c:v>
                </c:pt>
                <c:pt idx="22">
                  <c:v>-8.0171492163981003E-3</c:v>
                </c:pt>
                <c:pt idx="23">
                  <c:v>-7.9547432364110056E-3</c:v>
                </c:pt>
                <c:pt idx="24">
                  <c:v>-7.9419783768681917E-3</c:v>
                </c:pt>
                <c:pt idx="25">
                  <c:v>-7.8956466644535296E-3</c:v>
                </c:pt>
                <c:pt idx="26">
                  <c:v>-7.8483694068875488E-3</c:v>
                </c:pt>
                <c:pt idx="27">
                  <c:v>-7.8460055440092488E-3</c:v>
                </c:pt>
                <c:pt idx="28">
                  <c:v>-7.8445872262822691E-3</c:v>
                </c:pt>
                <c:pt idx="29">
                  <c:v>-7.8332406844664332E-3</c:v>
                </c:pt>
                <c:pt idx="30">
                  <c:v>-7.8318223667394535E-3</c:v>
                </c:pt>
                <c:pt idx="31">
                  <c:v>-7.8304040490124738E-3</c:v>
                </c:pt>
                <c:pt idx="32">
                  <c:v>-7.8228396878019177E-3</c:v>
                </c:pt>
                <c:pt idx="33">
                  <c:v>-7.7618520255418027E-3</c:v>
                </c:pt>
                <c:pt idx="34">
                  <c:v>-7.4682602560570592E-3</c:v>
                </c:pt>
                <c:pt idx="35">
                  <c:v>-7.322646302753838E-3</c:v>
                </c:pt>
                <c:pt idx="36">
                  <c:v>-7.3221735301781778E-3</c:v>
                </c:pt>
                <c:pt idx="37">
                  <c:v>-7.1349555902168928E-3</c:v>
                </c:pt>
                <c:pt idx="38">
                  <c:v>-7.1136808243122008E-3</c:v>
                </c:pt>
                <c:pt idx="39">
                  <c:v>-6.7160790881822998E-3</c:v>
                </c:pt>
                <c:pt idx="40">
                  <c:v>-6.63996270350107E-3</c:v>
                </c:pt>
                <c:pt idx="41">
                  <c:v>-6.6115963489614812E-3</c:v>
                </c:pt>
                <c:pt idx="42">
                  <c:v>-6.5028586565597252E-3</c:v>
                </c:pt>
                <c:pt idx="43">
                  <c:v>-5.3076895852917222E-3</c:v>
                </c:pt>
                <c:pt idx="46">
                  <c:v>-5.2244816119755948E-3</c:v>
                </c:pt>
                <c:pt idx="47">
                  <c:v>-5.2244816119755948E-3</c:v>
                </c:pt>
                <c:pt idx="48">
                  <c:v>-5.2244816119755948E-3</c:v>
                </c:pt>
                <c:pt idx="52">
                  <c:v>-5.0273354479254545E-3</c:v>
                </c:pt>
                <c:pt idx="56">
                  <c:v>-4.7545456717697429E-3</c:v>
                </c:pt>
                <c:pt idx="57">
                  <c:v>-4.7049045513254621E-3</c:v>
                </c:pt>
                <c:pt idx="58">
                  <c:v>-4.7049045513254621E-3</c:v>
                </c:pt>
                <c:pt idx="59">
                  <c:v>-4.5498351465090448E-3</c:v>
                </c:pt>
                <c:pt idx="60">
                  <c:v>-4.5077583872753218E-3</c:v>
                </c:pt>
                <c:pt idx="61">
                  <c:v>-4.5077583872753218E-3</c:v>
                </c:pt>
                <c:pt idx="63">
                  <c:v>-4.5077583872753218E-3</c:v>
                </c:pt>
                <c:pt idx="65">
                  <c:v>-4.3257409456462937E-3</c:v>
                </c:pt>
                <c:pt idx="66">
                  <c:v>-4.1210304203855956E-3</c:v>
                </c:pt>
                <c:pt idx="67">
                  <c:v>-4.1210304203855956E-3</c:v>
                </c:pt>
                <c:pt idx="68">
                  <c:v>-4.1172482397803176E-3</c:v>
                </c:pt>
                <c:pt idx="69">
                  <c:v>-4.1172482397803176E-3</c:v>
                </c:pt>
                <c:pt idx="70">
                  <c:v>-4.1172482397803176E-3</c:v>
                </c:pt>
                <c:pt idx="71">
                  <c:v>-4.0557878049445415E-3</c:v>
                </c:pt>
                <c:pt idx="72">
                  <c:v>-4.0557878049445415E-3</c:v>
                </c:pt>
                <c:pt idx="73">
                  <c:v>-4.0557878049445415E-3</c:v>
                </c:pt>
                <c:pt idx="74">
                  <c:v>-4.0557878049445415E-3</c:v>
                </c:pt>
                <c:pt idx="75">
                  <c:v>-4.0520056243392635E-3</c:v>
                </c:pt>
                <c:pt idx="76">
                  <c:v>-4.0212754069213754E-3</c:v>
                </c:pt>
                <c:pt idx="77">
                  <c:v>-4.0212754069213754E-3</c:v>
                </c:pt>
                <c:pt idx="78">
                  <c:v>-4.0108744102568591E-3</c:v>
                </c:pt>
                <c:pt idx="79">
                  <c:v>-4.0108744102568591E-3</c:v>
                </c:pt>
                <c:pt idx="80">
                  <c:v>-4.0108744102568591E-3</c:v>
                </c:pt>
                <c:pt idx="81">
                  <c:v>-3.9546144737533425E-3</c:v>
                </c:pt>
                <c:pt idx="82">
                  <c:v>-3.9546144737533425E-3</c:v>
                </c:pt>
                <c:pt idx="83">
                  <c:v>-3.9253025740624333E-3</c:v>
                </c:pt>
                <c:pt idx="84">
                  <c:v>-3.8241292428712343E-3</c:v>
                </c:pt>
                <c:pt idx="85">
                  <c:v>-3.8061638849961614E-3</c:v>
                </c:pt>
                <c:pt idx="86">
                  <c:v>-3.8061638849961614E-3</c:v>
                </c:pt>
                <c:pt idx="87">
                  <c:v>-3.6974261925944046E-3</c:v>
                </c:pt>
                <c:pt idx="88">
                  <c:v>-3.6180003998835565E-3</c:v>
                </c:pt>
                <c:pt idx="89">
                  <c:v>-3.6180003998835565E-3</c:v>
                </c:pt>
                <c:pt idx="90">
                  <c:v>-3.6104360386729996E-3</c:v>
                </c:pt>
                <c:pt idx="91">
                  <c:v>-3.6104360386729996E-3</c:v>
                </c:pt>
                <c:pt idx="92">
                  <c:v>-3.6104360386729996E-3</c:v>
                </c:pt>
                <c:pt idx="93">
                  <c:v>-3.6104360386729996E-3</c:v>
                </c:pt>
                <c:pt idx="94">
                  <c:v>-3.5872701824656689E-3</c:v>
                </c:pt>
                <c:pt idx="95">
                  <c:v>-3.5872701824656689E-3</c:v>
                </c:pt>
                <c:pt idx="96">
                  <c:v>-3.5168270686923566E-3</c:v>
                </c:pt>
                <c:pt idx="97">
                  <c:v>-3.5168270686923566E-3</c:v>
                </c:pt>
                <c:pt idx="98">
                  <c:v>-3.3097526805533593E-3</c:v>
                </c:pt>
                <c:pt idx="99">
                  <c:v>-3.3059704999480813E-3</c:v>
                </c:pt>
                <c:pt idx="100">
                  <c:v>-3.2662576035926566E-3</c:v>
                </c:pt>
                <c:pt idx="101">
                  <c:v>-3.2534927440498419E-3</c:v>
                </c:pt>
                <c:pt idx="103">
                  <c:v>-3.1660298175527771E-3</c:v>
                </c:pt>
                <c:pt idx="117">
                  <c:v>-2.9599009745650993E-3</c:v>
                </c:pt>
                <c:pt idx="119">
                  <c:v>-2.9599009745650993E-3</c:v>
                </c:pt>
                <c:pt idx="120">
                  <c:v>-2.9599009745650993E-3</c:v>
                </c:pt>
                <c:pt idx="138">
                  <c:v>-2.0313756359692297E-3</c:v>
                </c:pt>
                <c:pt idx="139">
                  <c:v>-2.0285390005152712E-3</c:v>
                </c:pt>
                <c:pt idx="140">
                  <c:v>-2.0247568199099923E-3</c:v>
                </c:pt>
                <c:pt idx="141">
                  <c:v>-2.0077370071862393E-3</c:v>
                </c:pt>
                <c:pt idx="142">
                  <c:v>-2.0077370071862393E-3</c:v>
                </c:pt>
                <c:pt idx="143">
                  <c:v>-2.0030092814296409E-3</c:v>
                </c:pt>
                <c:pt idx="144">
                  <c:v>-2.0030092814296409E-3</c:v>
                </c:pt>
                <c:pt idx="145">
                  <c:v>-2.0006454185513421E-3</c:v>
                </c:pt>
                <c:pt idx="146">
                  <c:v>-2.0006454185513421E-3</c:v>
                </c:pt>
                <c:pt idx="147">
                  <c:v>-1.9902444218868262E-3</c:v>
                </c:pt>
                <c:pt idx="148">
                  <c:v>-1.985989468705888E-3</c:v>
                </c:pt>
                <c:pt idx="149">
                  <c:v>-1.9774795623440115E-3</c:v>
                </c:pt>
                <c:pt idx="150">
                  <c:v>-1.973697381738733E-3</c:v>
                </c:pt>
                <c:pt idx="151">
                  <c:v>-1.9552592512880004E-3</c:v>
                </c:pt>
                <c:pt idx="152">
                  <c:v>-1.9552592512880004E-3</c:v>
                </c:pt>
                <c:pt idx="153">
                  <c:v>-1.9207468532648339E-3</c:v>
                </c:pt>
                <c:pt idx="154">
                  <c:v>-1.9155463549325761E-3</c:v>
                </c:pt>
                <c:pt idx="155">
                  <c:v>-1.9027814953897612E-3</c:v>
                </c:pt>
                <c:pt idx="156">
                  <c:v>-1.815791341468356E-3</c:v>
                </c:pt>
                <c:pt idx="157">
                  <c:v>-1.810590843136098E-3</c:v>
                </c:pt>
                <c:pt idx="158">
                  <c:v>-1.8016081641985615E-3</c:v>
                </c:pt>
                <c:pt idx="159">
                  <c:v>-1.7978259835932831E-3</c:v>
                </c:pt>
                <c:pt idx="160">
                  <c:v>-1.7571675420865393E-3</c:v>
                </c:pt>
                <c:pt idx="161">
                  <c:v>-1.7273828698199712E-3</c:v>
                </c:pt>
                <c:pt idx="162">
                  <c:v>-1.7108358296718778E-3</c:v>
                </c:pt>
                <c:pt idx="163">
                  <c:v>-1.7108358296718778E-3</c:v>
                </c:pt>
                <c:pt idx="164">
                  <c:v>-1.7004348330073619E-3</c:v>
                </c:pt>
                <c:pt idx="165">
                  <c:v>-1.6928704717968049E-3</c:v>
                </c:pt>
                <c:pt idx="166">
                  <c:v>-1.6928704717968049E-3</c:v>
                </c:pt>
                <c:pt idx="167">
                  <c:v>-1.687669973464547E-3</c:v>
                </c:pt>
                <c:pt idx="168">
                  <c:v>-1.6838877928592685E-3</c:v>
                </c:pt>
                <c:pt idx="169">
                  <c:v>-1.6734867961947528E-3</c:v>
                </c:pt>
                <c:pt idx="170">
                  <c:v>-1.6200634951451941E-3</c:v>
                </c:pt>
                <c:pt idx="171">
                  <c:v>-1.6096624984806782E-3</c:v>
                </c:pt>
                <c:pt idx="172">
                  <c:v>-1.6096624984806782E-3</c:v>
                </c:pt>
                <c:pt idx="173">
                  <c:v>-1.6044620001484202E-3</c:v>
                </c:pt>
                <c:pt idx="174">
                  <c:v>-1.6044620001484202E-3</c:v>
                </c:pt>
                <c:pt idx="175">
                  <c:v>-1.597370411513523E-3</c:v>
                </c:pt>
                <c:pt idx="176">
                  <c:v>-1.5968976389378632E-3</c:v>
                </c:pt>
                <c:pt idx="177">
                  <c:v>-1.4881599465361066E-3</c:v>
                </c:pt>
                <c:pt idx="178">
                  <c:v>-1.4692490435097142E-3</c:v>
                </c:pt>
                <c:pt idx="179">
                  <c:v>-1.4252811939733517E-3</c:v>
                </c:pt>
                <c:pt idx="180">
                  <c:v>-1.3605113511079576E-3</c:v>
                </c:pt>
                <c:pt idx="181">
                  <c:v>-1.2910137824859655E-3</c:v>
                </c:pt>
                <c:pt idx="182">
                  <c:v>-1.2820311035484288E-3</c:v>
                </c:pt>
                <c:pt idx="183">
                  <c:v>-1.2820311035484288E-3</c:v>
                </c:pt>
                <c:pt idx="184">
                  <c:v>-1.2820311035484288E-3</c:v>
                </c:pt>
                <c:pt idx="185">
                  <c:v>-1.2806127858214496E-3</c:v>
                </c:pt>
                <c:pt idx="186">
                  <c:v>-1.2768306052161711E-3</c:v>
                </c:pt>
                <c:pt idx="187">
                  <c:v>-1.2730484246108926E-3</c:v>
                </c:pt>
                <c:pt idx="188">
                  <c:v>-1.2730484246108926E-3</c:v>
                </c:pt>
                <c:pt idx="189">
                  <c:v>-1.2730484246108926E-3</c:v>
                </c:pt>
                <c:pt idx="190">
                  <c:v>-1.2730484246108926E-3</c:v>
                </c:pt>
                <c:pt idx="191">
                  <c:v>-1.2730484246108926E-3</c:v>
                </c:pt>
                <c:pt idx="192">
                  <c:v>-1.2730484246108926E-3</c:v>
                </c:pt>
                <c:pt idx="193">
                  <c:v>-1.2730484246108926E-3</c:v>
                </c:pt>
                <c:pt idx="194">
                  <c:v>-1.2730484246108926E-3</c:v>
                </c:pt>
                <c:pt idx="195">
                  <c:v>-1.2730484246108926E-3</c:v>
                </c:pt>
                <c:pt idx="196">
                  <c:v>-1.2730484246108926E-3</c:v>
                </c:pt>
                <c:pt idx="197">
                  <c:v>-1.2692662440056141E-3</c:v>
                </c:pt>
                <c:pt idx="198">
                  <c:v>-1.1718750934196929E-3</c:v>
                </c:pt>
                <c:pt idx="199">
                  <c:v>-1.1628924144821565E-3</c:v>
                </c:pt>
                <c:pt idx="200">
                  <c:v>-1.1539097355446201E-3</c:v>
                </c:pt>
                <c:pt idx="201">
                  <c:v>-1.1501275549393416E-3</c:v>
                </c:pt>
                <c:pt idx="202">
                  <c:v>-1.1028502973733606E-3</c:v>
                </c:pt>
                <c:pt idx="203">
                  <c:v>-1.0631374010179363E-3</c:v>
                </c:pt>
                <c:pt idx="204">
                  <c:v>-1.0541547220803999E-3</c:v>
                </c:pt>
                <c:pt idx="205">
                  <c:v>-9.88912106639346E-4</c:v>
                </c:pt>
                <c:pt idx="206">
                  <c:v>-9.5298139088920034E-4</c:v>
                </c:pt>
                <c:pt idx="207">
                  <c:v>-9.2225117347131253E-4</c:v>
                </c:pt>
                <c:pt idx="208">
                  <c:v>-8.929392737804042E-4</c:v>
                </c:pt>
                <c:pt idx="209">
                  <c:v>-8.5700855803025864E-4</c:v>
                </c:pt>
                <c:pt idx="210">
                  <c:v>-8.5700855803025864E-4</c:v>
                </c:pt>
                <c:pt idx="211">
                  <c:v>-8.5180805969800068E-4</c:v>
                </c:pt>
                <c:pt idx="212">
                  <c:v>-8.4282538076046424E-4</c:v>
                </c:pt>
                <c:pt idx="213">
                  <c:v>-7.8656544425694669E-4</c:v>
                </c:pt>
                <c:pt idx="214">
                  <c:v>-7.8656544425694669E-4</c:v>
                </c:pt>
                <c:pt idx="215">
                  <c:v>-7.8656544425694669E-4</c:v>
                </c:pt>
                <c:pt idx="216">
                  <c:v>-7.4827086562850203E-4</c:v>
                </c:pt>
                <c:pt idx="217">
                  <c:v>-7.189589659375937E-4</c:v>
                </c:pt>
                <c:pt idx="218">
                  <c:v>-6.9721142745724234E-4</c:v>
                </c:pt>
                <c:pt idx="219">
                  <c:v>-6.7310002609859197E-4</c:v>
                </c:pt>
                <c:pt idx="220">
                  <c:v>-6.4709753443730237E-4</c:v>
                </c:pt>
                <c:pt idx="221">
                  <c:v>-6.4709753443730237E-4</c:v>
                </c:pt>
                <c:pt idx="222">
                  <c:v>-6.3716931034844631E-4</c:v>
                </c:pt>
                <c:pt idx="223">
                  <c:v>-6.1873117989771366E-4</c:v>
                </c:pt>
                <c:pt idx="224">
                  <c:v>-5.6530787884815498E-4</c:v>
                </c:pt>
                <c:pt idx="225">
                  <c:v>-5.6530787884815498E-4</c:v>
                </c:pt>
                <c:pt idx="226">
                  <c:v>-5.615256982428765E-4</c:v>
                </c:pt>
                <c:pt idx="227">
                  <c:v>-4.3340433023906773E-4</c:v>
                </c:pt>
                <c:pt idx="228">
                  <c:v>-3.5681517298217819E-4</c:v>
                </c:pt>
                <c:pt idx="229">
                  <c:v>-3.5539685525519892E-4</c:v>
                </c:pt>
                <c:pt idx="230">
                  <c:v>-2.6982501906077294E-4</c:v>
                </c:pt>
                <c:pt idx="231">
                  <c:v>-2.5422352406399926E-4</c:v>
                </c:pt>
                <c:pt idx="232">
                  <c:v>-2.4051311936986461E-4</c:v>
                </c:pt>
                <c:pt idx="233">
                  <c:v>-2.3625816618892638E-4</c:v>
                </c:pt>
                <c:pt idx="234">
                  <c:v>-2.1829280831385349E-4</c:v>
                </c:pt>
                <c:pt idx="235">
                  <c:v>-2.0931012937631705E-4</c:v>
                </c:pt>
                <c:pt idx="236">
                  <c:v>-1.9512695210652286E-4</c:v>
                </c:pt>
                <c:pt idx="237">
                  <c:v>-1.2610215606019028E-4</c:v>
                </c:pt>
                <c:pt idx="238">
                  <c:v>-1.0719125303379788E-4</c:v>
                </c:pt>
                <c:pt idx="239">
                  <c:v>-1.0057243697456065E-4</c:v>
                </c:pt>
                <c:pt idx="240">
                  <c:v>-1.0057243697456065E-4</c:v>
                </c:pt>
                <c:pt idx="241">
                  <c:v>-8.8280350007405479E-5</c:v>
                </c:pt>
                <c:pt idx="242">
                  <c:v>-3.5329821533506547E-5</c:v>
                </c:pt>
                <c:pt idx="243">
                  <c:v>-3.5329821533506547E-5</c:v>
                </c:pt>
                <c:pt idx="244">
                  <c:v>-3.5329821533506547E-5</c:v>
                </c:pt>
                <c:pt idx="245">
                  <c:v>-3.1812863886394697E-6</c:v>
                </c:pt>
                <c:pt idx="246">
                  <c:v>1.1947436032474449E-5</c:v>
                </c:pt>
                <c:pt idx="247">
                  <c:v>6.9152917687311617E-5</c:v>
                </c:pt>
                <c:pt idx="248">
                  <c:v>7.1044007989950857E-5</c:v>
                </c:pt>
                <c:pt idx="249">
                  <c:v>7.1044007989950857E-5</c:v>
                </c:pt>
                <c:pt idx="250">
                  <c:v>7.8608369200508033E-5</c:v>
                </c:pt>
                <c:pt idx="251">
                  <c:v>7.8608369200508033E-5</c:v>
                </c:pt>
                <c:pt idx="252">
                  <c:v>7.8608369200508033E-5</c:v>
                </c:pt>
                <c:pt idx="253">
                  <c:v>8.759104813804426E-5</c:v>
                </c:pt>
                <c:pt idx="254">
                  <c:v>2.2327677735241021E-4</c:v>
                </c:pt>
                <c:pt idx="255">
                  <c:v>2.256406402307092E-4</c:v>
                </c:pt>
                <c:pt idx="256">
                  <c:v>2.7197235264537069E-4</c:v>
                </c:pt>
                <c:pt idx="257">
                  <c:v>3.0648475066853698E-4</c:v>
                </c:pt>
                <c:pt idx="258">
                  <c:v>3.1546742960607342E-4</c:v>
                </c:pt>
                <c:pt idx="259">
                  <c:v>4.2940562034008778E-4</c:v>
                </c:pt>
                <c:pt idx="260">
                  <c:v>4.2940562034008778E-4</c:v>
                </c:pt>
                <c:pt idx="261">
                  <c:v>4.2940562034008778E-4</c:v>
                </c:pt>
                <c:pt idx="262">
                  <c:v>4.2940562034008778E-4</c:v>
                </c:pt>
                <c:pt idx="263">
                  <c:v>4.3933384442894395E-4</c:v>
                </c:pt>
                <c:pt idx="264">
                  <c:v>5.0835864047527653E-4</c:v>
                </c:pt>
                <c:pt idx="265">
                  <c:v>5.1355913880753428E-4</c:v>
                </c:pt>
                <c:pt idx="266">
                  <c:v>5.5847253349521628E-4</c:v>
                </c:pt>
                <c:pt idx="267">
                  <c:v>6.3931664393304406E-4</c:v>
                </c:pt>
                <c:pt idx="268">
                  <c:v>7.0314094164711845E-4</c:v>
                </c:pt>
                <c:pt idx="269">
                  <c:v>7.0314094164711845E-4</c:v>
                </c:pt>
                <c:pt idx="270">
                  <c:v>7.0834143997937664E-4</c:v>
                </c:pt>
                <c:pt idx="271">
                  <c:v>7.2205184467351129E-4</c:v>
                </c:pt>
                <c:pt idx="272">
                  <c:v>8.1802467753245298E-4</c:v>
                </c:pt>
                <c:pt idx="273">
                  <c:v>8.2180685813773146E-4</c:v>
                </c:pt>
                <c:pt idx="274">
                  <c:v>8.2322517586471073E-4</c:v>
                </c:pt>
                <c:pt idx="275">
                  <c:v>8.4780934979902106E-4</c:v>
                </c:pt>
                <c:pt idx="276">
                  <c:v>9.2061632645063169E-4</c:v>
                </c:pt>
                <c:pt idx="277">
                  <c:v>9.229801893289309E-4</c:v>
                </c:pt>
                <c:pt idx="278">
                  <c:v>1.2241363200242309E-3</c:v>
                </c:pt>
                <c:pt idx="279">
                  <c:v>1.3480027348471012E-3</c:v>
                </c:pt>
                <c:pt idx="280">
                  <c:v>1.549403852078181E-3</c:v>
                </c:pt>
                <c:pt idx="281">
                  <c:v>1.6633420428121956E-3</c:v>
                </c:pt>
                <c:pt idx="282">
                  <c:v>1.6808346281116083E-3</c:v>
                </c:pt>
                <c:pt idx="283">
                  <c:v>1.6898173070491449E-3</c:v>
                </c:pt>
                <c:pt idx="284">
                  <c:v>1.769243099759993E-3</c:v>
                </c:pt>
                <c:pt idx="285">
                  <c:v>1.7772802335462097E-3</c:v>
                </c:pt>
                <c:pt idx="286">
                  <c:v>1.8727802938294917E-3</c:v>
                </c:pt>
                <c:pt idx="287">
                  <c:v>1.97773580562597E-3</c:v>
                </c:pt>
                <c:pt idx="288">
                  <c:v>1.9985377989550014E-3</c:v>
                </c:pt>
                <c:pt idx="289">
                  <c:v>2.0968744946922423E-3</c:v>
                </c:pt>
                <c:pt idx="290">
                  <c:v>2.0968744946922423E-3</c:v>
                </c:pt>
                <c:pt idx="291">
                  <c:v>2.1138943074159957E-3</c:v>
                </c:pt>
                <c:pt idx="292">
                  <c:v>2.1942656452781633E-3</c:v>
                </c:pt>
                <c:pt idx="293">
                  <c:v>2.2226319998177521E-3</c:v>
                </c:pt>
                <c:pt idx="294">
                  <c:v>2.3067855182851982E-3</c:v>
                </c:pt>
                <c:pt idx="295">
                  <c:v>2.3119860166174568E-3</c:v>
                </c:pt>
                <c:pt idx="296">
                  <c:v>2.3247508761602715E-3</c:v>
                </c:pt>
                <c:pt idx="297">
                  <c:v>2.335151872824787E-3</c:v>
                </c:pt>
                <c:pt idx="298">
                  <c:v>2.4169415284139347E-3</c:v>
                </c:pt>
                <c:pt idx="299">
                  <c:v>2.4467262006805024E-3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3-4D6C-ABC7-106749E79C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E3-4D6C-ABC7-106749E7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98296"/>
        <c:axId val="1"/>
      </c:scatterChart>
      <c:valAx>
        <c:axId val="524098296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1489361702127"/>
              <c:y val="0.8533724340175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21276595744683E-2"/>
              <c:y val="0.38123167155425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09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542553191489359E-2"/>
          <c:y val="0.92082111436950143"/>
          <c:w val="0.823138297872340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239099594622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5009032890616"/>
          <c:y val="0.14035127795846455"/>
          <c:w val="0.83532644853716453"/>
          <c:h val="0.65789661543030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3-493A-8A59-5F93E2A68D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3-493A-8A59-5F93E2A68D7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3-493A-8A59-5F93E2A68D7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2.6448000062373467E-3</c:v>
                </c:pt>
                <c:pt idx="293">
                  <c:v>2.3728000014671125E-3</c:v>
                </c:pt>
                <c:pt idx="294">
                  <c:v>9.5920000603655353E-4</c:v>
                </c:pt>
                <c:pt idx="295">
                  <c:v>1.5960000018822029E-3</c:v>
                </c:pt>
                <c:pt idx="296">
                  <c:v>2.5136000040220097E-3</c:v>
                </c:pt>
                <c:pt idx="297">
                  <c:v>2.6872000016737729E-3</c:v>
                </c:pt>
                <c:pt idx="298">
                  <c:v>1.9296000027679838E-3</c:v>
                </c:pt>
                <c:pt idx="299">
                  <c:v>3.3040000053006224E-3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3-493A-8A59-5F93E2A68D7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3-493A-8A59-5F93E2A68D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3-493A-8A59-5F93E2A68D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3-493A-8A59-5F93E2A68D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-1.0656165733731167E-2</c:v>
                </c:pt>
                <c:pt idx="1">
                  <c:v>-1.0655692961155507E-2</c:v>
                </c:pt>
                <c:pt idx="2">
                  <c:v>-1.0088838642939394E-2</c:v>
                </c:pt>
                <c:pt idx="3">
                  <c:v>-1.0088365870363734E-2</c:v>
                </c:pt>
                <c:pt idx="4">
                  <c:v>-9.8297592714778163E-3</c:v>
                </c:pt>
                <c:pt idx="5">
                  <c:v>-9.4978729233646288E-3</c:v>
                </c:pt>
                <c:pt idx="6">
                  <c:v>-9.4974001507889694E-3</c:v>
                </c:pt>
                <c:pt idx="7">
                  <c:v>-9.4803803380652165E-3</c:v>
                </c:pt>
                <c:pt idx="8">
                  <c:v>-9.3806253246009955E-3</c:v>
                </c:pt>
                <c:pt idx="9">
                  <c:v>-9.3792070068740158E-3</c:v>
                </c:pt>
                <c:pt idx="10">
                  <c:v>-9.269050996745281E-3</c:v>
                </c:pt>
                <c:pt idx="11">
                  <c:v>-9.1872613411561332E-3</c:v>
                </c:pt>
                <c:pt idx="12">
                  <c:v>-9.0808875116326765E-3</c:v>
                </c:pt>
                <c:pt idx="13">
                  <c:v>-8.9376374212077527E-3</c:v>
                </c:pt>
                <c:pt idx="14">
                  <c:v>-8.9206176084839998E-3</c:v>
                </c:pt>
                <c:pt idx="15">
                  <c:v>-8.9201448359083405E-3</c:v>
                </c:pt>
                <c:pt idx="16">
                  <c:v>-8.4383895813109934E-3</c:v>
                </c:pt>
                <c:pt idx="17">
                  <c:v>-8.3461989290573302E-3</c:v>
                </c:pt>
                <c:pt idx="18">
                  <c:v>-8.3391073404224317E-3</c:v>
                </c:pt>
                <c:pt idx="19">
                  <c:v>-8.3386345678467724E-3</c:v>
                </c:pt>
                <c:pt idx="20">
                  <c:v>-8.1939661596948689E-3</c:v>
                </c:pt>
                <c:pt idx="21">
                  <c:v>-8.0852284672931138E-3</c:v>
                </c:pt>
                <c:pt idx="22">
                  <c:v>-8.0171492163981003E-3</c:v>
                </c:pt>
                <c:pt idx="23">
                  <c:v>-7.9547432364110056E-3</c:v>
                </c:pt>
                <c:pt idx="24">
                  <c:v>-7.9419783768681917E-3</c:v>
                </c:pt>
                <c:pt idx="25">
                  <c:v>-7.8956466644535296E-3</c:v>
                </c:pt>
                <c:pt idx="26">
                  <c:v>-7.8483694068875488E-3</c:v>
                </c:pt>
                <c:pt idx="27">
                  <c:v>-7.8460055440092488E-3</c:v>
                </c:pt>
                <c:pt idx="28">
                  <c:v>-7.8445872262822691E-3</c:v>
                </c:pt>
                <c:pt idx="29">
                  <c:v>-7.8332406844664332E-3</c:v>
                </c:pt>
                <c:pt idx="30">
                  <c:v>-7.8318223667394535E-3</c:v>
                </c:pt>
                <c:pt idx="31">
                  <c:v>-7.8304040490124738E-3</c:v>
                </c:pt>
                <c:pt idx="32">
                  <c:v>-7.8228396878019177E-3</c:v>
                </c:pt>
                <c:pt idx="33">
                  <c:v>-7.7618520255418027E-3</c:v>
                </c:pt>
                <c:pt idx="34">
                  <c:v>-7.4682602560570592E-3</c:v>
                </c:pt>
                <c:pt idx="35">
                  <c:v>-7.322646302753838E-3</c:v>
                </c:pt>
                <c:pt idx="36">
                  <c:v>-7.3221735301781778E-3</c:v>
                </c:pt>
                <c:pt idx="37">
                  <c:v>-7.1349555902168928E-3</c:v>
                </c:pt>
                <c:pt idx="38">
                  <c:v>-7.1136808243122008E-3</c:v>
                </c:pt>
                <c:pt idx="39">
                  <c:v>-6.7160790881822998E-3</c:v>
                </c:pt>
                <c:pt idx="40">
                  <c:v>-6.63996270350107E-3</c:v>
                </c:pt>
                <c:pt idx="41">
                  <c:v>-6.6115963489614812E-3</c:v>
                </c:pt>
                <c:pt idx="42">
                  <c:v>-6.5028586565597252E-3</c:v>
                </c:pt>
                <c:pt idx="43">
                  <c:v>-5.3076895852917222E-3</c:v>
                </c:pt>
                <c:pt idx="46">
                  <c:v>-5.2244816119755948E-3</c:v>
                </c:pt>
                <c:pt idx="47">
                  <c:v>-5.2244816119755948E-3</c:v>
                </c:pt>
                <c:pt idx="48">
                  <c:v>-5.2244816119755948E-3</c:v>
                </c:pt>
                <c:pt idx="52">
                  <c:v>-5.0273354479254545E-3</c:v>
                </c:pt>
                <c:pt idx="56">
                  <c:v>-4.7545456717697429E-3</c:v>
                </c:pt>
                <c:pt idx="57">
                  <c:v>-4.7049045513254621E-3</c:v>
                </c:pt>
                <c:pt idx="58">
                  <c:v>-4.7049045513254621E-3</c:v>
                </c:pt>
                <c:pt idx="59">
                  <c:v>-4.5498351465090448E-3</c:v>
                </c:pt>
                <c:pt idx="60">
                  <c:v>-4.5077583872753218E-3</c:v>
                </c:pt>
                <c:pt idx="61">
                  <c:v>-4.5077583872753218E-3</c:v>
                </c:pt>
                <c:pt idx="63">
                  <c:v>-4.5077583872753218E-3</c:v>
                </c:pt>
                <c:pt idx="65">
                  <c:v>-4.3257409456462937E-3</c:v>
                </c:pt>
                <c:pt idx="66">
                  <c:v>-4.1210304203855956E-3</c:v>
                </c:pt>
                <c:pt idx="67">
                  <c:v>-4.1210304203855956E-3</c:v>
                </c:pt>
                <c:pt idx="68">
                  <c:v>-4.1172482397803176E-3</c:v>
                </c:pt>
                <c:pt idx="69">
                  <c:v>-4.1172482397803176E-3</c:v>
                </c:pt>
                <c:pt idx="70">
                  <c:v>-4.1172482397803176E-3</c:v>
                </c:pt>
                <c:pt idx="71">
                  <c:v>-4.0557878049445415E-3</c:v>
                </c:pt>
                <c:pt idx="72">
                  <c:v>-4.0557878049445415E-3</c:v>
                </c:pt>
                <c:pt idx="73">
                  <c:v>-4.0557878049445415E-3</c:v>
                </c:pt>
                <c:pt idx="74">
                  <c:v>-4.0557878049445415E-3</c:v>
                </c:pt>
                <c:pt idx="75">
                  <c:v>-4.0520056243392635E-3</c:v>
                </c:pt>
                <c:pt idx="76">
                  <c:v>-4.0212754069213754E-3</c:v>
                </c:pt>
                <c:pt idx="77">
                  <c:v>-4.0212754069213754E-3</c:v>
                </c:pt>
                <c:pt idx="78">
                  <c:v>-4.0108744102568591E-3</c:v>
                </c:pt>
                <c:pt idx="79">
                  <c:v>-4.0108744102568591E-3</c:v>
                </c:pt>
                <c:pt idx="80">
                  <c:v>-4.0108744102568591E-3</c:v>
                </c:pt>
                <c:pt idx="81">
                  <c:v>-3.9546144737533425E-3</c:v>
                </c:pt>
                <c:pt idx="82">
                  <c:v>-3.9546144737533425E-3</c:v>
                </c:pt>
                <c:pt idx="83">
                  <c:v>-3.9253025740624333E-3</c:v>
                </c:pt>
                <c:pt idx="84">
                  <c:v>-3.8241292428712343E-3</c:v>
                </c:pt>
                <c:pt idx="85">
                  <c:v>-3.8061638849961614E-3</c:v>
                </c:pt>
                <c:pt idx="86">
                  <c:v>-3.8061638849961614E-3</c:v>
                </c:pt>
                <c:pt idx="87">
                  <c:v>-3.6974261925944046E-3</c:v>
                </c:pt>
                <c:pt idx="88">
                  <c:v>-3.6180003998835565E-3</c:v>
                </c:pt>
                <c:pt idx="89">
                  <c:v>-3.6180003998835565E-3</c:v>
                </c:pt>
                <c:pt idx="90">
                  <c:v>-3.6104360386729996E-3</c:v>
                </c:pt>
                <c:pt idx="91">
                  <c:v>-3.6104360386729996E-3</c:v>
                </c:pt>
                <c:pt idx="92">
                  <c:v>-3.6104360386729996E-3</c:v>
                </c:pt>
                <c:pt idx="93">
                  <c:v>-3.6104360386729996E-3</c:v>
                </c:pt>
                <c:pt idx="94">
                  <c:v>-3.5872701824656689E-3</c:v>
                </c:pt>
                <c:pt idx="95">
                  <c:v>-3.5872701824656689E-3</c:v>
                </c:pt>
                <c:pt idx="96">
                  <c:v>-3.5168270686923566E-3</c:v>
                </c:pt>
                <c:pt idx="97">
                  <c:v>-3.5168270686923566E-3</c:v>
                </c:pt>
                <c:pt idx="98">
                  <c:v>-3.3097526805533593E-3</c:v>
                </c:pt>
                <c:pt idx="99">
                  <c:v>-3.3059704999480813E-3</c:v>
                </c:pt>
                <c:pt idx="100">
                  <c:v>-3.2662576035926566E-3</c:v>
                </c:pt>
                <c:pt idx="101">
                  <c:v>-3.2534927440498419E-3</c:v>
                </c:pt>
                <c:pt idx="103">
                  <c:v>-3.1660298175527771E-3</c:v>
                </c:pt>
                <c:pt idx="117">
                  <c:v>-2.9599009745650993E-3</c:v>
                </c:pt>
                <c:pt idx="119">
                  <c:v>-2.9599009745650993E-3</c:v>
                </c:pt>
                <c:pt idx="120">
                  <c:v>-2.9599009745650993E-3</c:v>
                </c:pt>
                <c:pt idx="138">
                  <c:v>-2.0313756359692297E-3</c:v>
                </c:pt>
                <c:pt idx="139">
                  <c:v>-2.0285390005152712E-3</c:v>
                </c:pt>
                <c:pt idx="140">
                  <c:v>-2.0247568199099923E-3</c:v>
                </c:pt>
                <c:pt idx="141">
                  <c:v>-2.0077370071862393E-3</c:v>
                </c:pt>
                <c:pt idx="142">
                  <c:v>-2.0077370071862393E-3</c:v>
                </c:pt>
                <c:pt idx="143">
                  <c:v>-2.0030092814296409E-3</c:v>
                </c:pt>
                <c:pt idx="144">
                  <c:v>-2.0030092814296409E-3</c:v>
                </c:pt>
                <c:pt idx="145">
                  <c:v>-2.0006454185513421E-3</c:v>
                </c:pt>
                <c:pt idx="146">
                  <c:v>-2.0006454185513421E-3</c:v>
                </c:pt>
                <c:pt idx="147">
                  <c:v>-1.9902444218868262E-3</c:v>
                </c:pt>
                <c:pt idx="148">
                  <c:v>-1.985989468705888E-3</c:v>
                </c:pt>
                <c:pt idx="149">
                  <c:v>-1.9774795623440115E-3</c:v>
                </c:pt>
                <c:pt idx="150">
                  <c:v>-1.973697381738733E-3</c:v>
                </c:pt>
                <c:pt idx="151">
                  <c:v>-1.9552592512880004E-3</c:v>
                </c:pt>
                <c:pt idx="152">
                  <c:v>-1.9552592512880004E-3</c:v>
                </c:pt>
                <c:pt idx="153">
                  <c:v>-1.9207468532648339E-3</c:v>
                </c:pt>
                <c:pt idx="154">
                  <c:v>-1.9155463549325761E-3</c:v>
                </c:pt>
                <c:pt idx="155">
                  <c:v>-1.9027814953897612E-3</c:v>
                </c:pt>
                <c:pt idx="156">
                  <c:v>-1.815791341468356E-3</c:v>
                </c:pt>
                <c:pt idx="157">
                  <c:v>-1.810590843136098E-3</c:v>
                </c:pt>
                <c:pt idx="158">
                  <c:v>-1.8016081641985615E-3</c:v>
                </c:pt>
                <c:pt idx="159">
                  <c:v>-1.7978259835932831E-3</c:v>
                </c:pt>
                <c:pt idx="160">
                  <c:v>-1.7571675420865393E-3</c:v>
                </c:pt>
                <c:pt idx="161">
                  <c:v>-1.7273828698199712E-3</c:v>
                </c:pt>
                <c:pt idx="162">
                  <c:v>-1.7108358296718778E-3</c:v>
                </c:pt>
                <c:pt idx="163">
                  <c:v>-1.7108358296718778E-3</c:v>
                </c:pt>
                <c:pt idx="164">
                  <c:v>-1.7004348330073619E-3</c:v>
                </c:pt>
                <c:pt idx="165">
                  <c:v>-1.6928704717968049E-3</c:v>
                </c:pt>
                <c:pt idx="166">
                  <c:v>-1.6928704717968049E-3</c:v>
                </c:pt>
                <c:pt idx="167">
                  <c:v>-1.687669973464547E-3</c:v>
                </c:pt>
                <c:pt idx="168">
                  <c:v>-1.6838877928592685E-3</c:v>
                </c:pt>
                <c:pt idx="169">
                  <c:v>-1.6734867961947528E-3</c:v>
                </c:pt>
                <c:pt idx="170">
                  <c:v>-1.6200634951451941E-3</c:v>
                </c:pt>
                <c:pt idx="171">
                  <c:v>-1.6096624984806782E-3</c:v>
                </c:pt>
                <c:pt idx="172">
                  <c:v>-1.6096624984806782E-3</c:v>
                </c:pt>
                <c:pt idx="173">
                  <c:v>-1.6044620001484202E-3</c:v>
                </c:pt>
                <c:pt idx="174">
                  <c:v>-1.6044620001484202E-3</c:v>
                </c:pt>
                <c:pt idx="175">
                  <c:v>-1.597370411513523E-3</c:v>
                </c:pt>
                <c:pt idx="176">
                  <c:v>-1.5968976389378632E-3</c:v>
                </c:pt>
                <c:pt idx="177">
                  <c:v>-1.4881599465361066E-3</c:v>
                </c:pt>
                <c:pt idx="178">
                  <c:v>-1.4692490435097142E-3</c:v>
                </c:pt>
                <c:pt idx="179">
                  <c:v>-1.4252811939733517E-3</c:v>
                </c:pt>
                <c:pt idx="180">
                  <c:v>-1.3605113511079576E-3</c:v>
                </c:pt>
                <c:pt idx="181">
                  <c:v>-1.2910137824859655E-3</c:v>
                </c:pt>
                <c:pt idx="182">
                  <c:v>-1.2820311035484288E-3</c:v>
                </c:pt>
                <c:pt idx="183">
                  <c:v>-1.2820311035484288E-3</c:v>
                </c:pt>
                <c:pt idx="184">
                  <c:v>-1.2820311035484288E-3</c:v>
                </c:pt>
                <c:pt idx="185">
                  <c:v>-1.2806127858214496E-3</c:v>
                </c:pt>
                <c:pt idx="186">
                  <c:v>-1.2768306052161711E-3</c:v>
                </c:pt>
                <c:pt idx="187">
                  <c:v>-1.2730484246108926E-3</c:v>
                </c:pt>
                <c:pt idx="188">
                  <c:v>-1.2730484246108926E-3</c:v>
                </c:pt>
                <c:pt idx="189">
                  <c:v>-1.2730484246108926E-3</c:v>
                </c:pt>
                <c:pt idx="190">
                  <c:v>-1.2730484246108926E-3</c:v>
                </c:pt>
                <c:pt idx="191">
                  <c:v>-1.2730484246108926E-3</c:v>
                </c:pt>
                <c:pt idx="192">
                  <c:v>-1.2730484246108926E-3</c:v>
                </c:pt>
                <c:pt idx="193">
                  <c:v>-1.2730484246108926E-3</c:v>
                </c:pt>
                <c:pt idx="194">
                  <c:v>-1.2730484246108926E-3</c:v>
                </c:pt>
                <c:pt idx="195">
                  <c:v>-1.2730484246108926E-3</c:v>
                </c:pt>
                <c:pt idx="196">
                  <c:v>-1.2730484246108926E-3</c:v>
                </c:pt>
                <c:pt idx="197">
                  <c:v>-1.2692662440056141E-3</c:v>
                </c:pt>
                <c:pt idx="198">
                  <c:v>-1.1718750934196929E-3</c:v>
                </c:pt>
                <c:pt idx="199">
                  <c:v>-1.1628924144821565E-3</c:v>
                </c:pt>
                <c:pt idx="200">
                  <c:v>-1.1539097355446201E-3</c:v>
                </c:pt>
                <c:pt idx="201">
                  <c:v>-1.1501275549393416E-3</c:v>
                </c:pt>
                <c:pt idx="202">
                  <c:v>-1.1028502973733606E-3</c:v>
                </c:pt>
                <c:pt idx="203">
                  <c:v>-1.0631374010179363E-3</c:v>
                </c:pt>
                <c:pt idx="204">
                  <c:v>-1.0541547220803999E-3</c:v>
                </c:pt>
                <c:pt idx="205">
                  <c:v>-9.88912106639346E-4</c:v>
                </c:pt>
                <c:pt idx="206">
                  <c:v>-9.5298139088920034E-4</c:v>
                </c:pt>
                <c:pt idx="207">
                  <c:v>-9.2225117347131253E-4</c:v>
                </c:pt>
                <c:pt idx="208">
                  <c:v>-8.929392737804042E-4</c:v>
                </c:pt>
                <c:pt idx="209">
                  <c:v>-8.5700855803025864E-4</c:v>
                </c:pt>
                <c:pt idx="210">
                  <c:v>-8.5700855803025864E-4</c:v>
                </c:pt>
                <c:pt idx="211">
                  <c:v>-8.5180805969800068E-4</c:v>
                </c:pt>
                <c:pt idx="212">
                  <c:v>-8.4282538076046424E-4</c:v>
                </c:pt>
                <c:pt idx="213">
                  <c:v>-7.8656544425694669E-4</c:v>
                </c:pt>
                <c:pt idx="214">
                  <c:v>-7.8656544425694669E-4</c:v>
                </c:pt>
                <c:pt idx="215">
                  <c:v>-7.8656544425694669E-4</c:v>
                </c:pt>
                <c:pt idx="216">
                  <c:v>-7.4827086562850203E-4</c:v>
                </c:pt>
                <c:pt idx="217">
                  <c:v>-7.189589659375937E-4</c:v>
                </c:pt>
                <c:pt idx="218">
                  <c:v>-6.9721142745724234E-4</c:v>
                </c:pt>
                <c:pt idx="219">
                  <c:v>-6.7310002609859197E-4</c:v>
                </c:pt>
                <c:pt idx="220">
                  <c:v>-6.4709753443730237E-4</c:v>
                </c:pt>
                <c:pt idx="221">
                  <c:v>-6.4709753443730237E-4</c:v>
                </c:pt>
                <c:pt idx="222">
                  <c:v>-6.3716931034844631E-4</c:v>
                </c:pt>
                <c:pt idx="223">
                  <c:v>-6.1873117989771366E-4</c:v>
                </c:pt>
                <c:pt idx="224">
                  <c:v>-5.6530787884815498E-4</c:v>
                </c:pt>
                <c:pt idx="225">
                  <c:v>-5.6530787884815498E-4</c:v>
                </c:pt>
                <c:pt idx="226">
                  <c:v>-5.615256982428765E-4</c:v>
                </c:pt>
                <c:pt idx="227">
                  <c:v>-4.3340433023906773E-4</c:v>
                </c:pt>
                <c:pt idx="228">
                  <c:v>-3.5681517298217819E-4</c:v>
                </c:pt>
                <c:pt idx="229">
                  <c:v>-3.5539685525519892E-4</c:v>
                </c:pt>
                <c:pt idx="230">
                  <c:v>-2.6982501906077294E-4</c:v>
                </c:pt>
                <c:pt idx="231">
                  <c:v>-2.5422352406399926E-4</c:v>
                </c:pt>
                <c:pt idx="232">
                  <c:v>-2.4051311936986461E-4</c:v>
                </c:pt>
                <c:pt idx="233">
                  <c:v>-2.3625816618892638E-4</c:v>
                </c:pt>
                <c:pt idx="234">
                  <c:v>-2.1829280831385349E-4</c:v>
                </c:pt>
                <c:pt idx="235">
                  <c:v>-2.0931012937631705E-4</c:v>
                </c:pt>
                <c:pt idx="236">
                  <c:v>-1.9512695210652286E-4</c:v>
                </c:pt>
                <c:pt idx="237">
                  <c:v>-1.2610215606019028E-4</c:v>
                </c:pt>
                <c:pt idx="238">
                  <c:v>-1.0719125303379788E-4</c:v>
                </c:pt>
                <c:pt idx="239">
                  <c:v>-1.0057243697456065E-4</c:v>
                </c:pt>
                <c:pt idx="240">
                  <c:v>-1.0057243697456065E-4</c:v>
                </c:pt>
                <c:pt idx="241">
                  <c:v>-8.8280350007405479E-5</c:v>
                </c:pt>
                <c:pt idx="242">
                  <c:v>-3.5329821533506547E-5</c:v>
                </c:pt>
                <c:pt idx="243">
                  <c:v>-3.5329821533506547E-5</c:v>
                </c:pt>
                <c:pt idx="244">
                  <c:v>-3.5329821533506547E-5</c:v>
                </c:pt>
                <c:pt idx="245">
                  <c:v>-3.1812863886394697E-6</c:v>
                </c:pt>
                <c:pt idx="246">
                  <c:v>1.1947436032474449E-5</c:v>
                </c:pt>
                <c:pt idx="247">
                  <c:v>6.9152917687311617E-5</c:v>
                </c:pt>
                <c:pt idx="248">
                  <c:v>7.1044007989950857E-5</c:v>
                </c:pt>
                <c:pt idx="249">
                  <c:v>7.1044007989950857E-5</c:v>
                </c:pt>
                <c:pt idx="250">
                  <c:v>7.8608369200508033E-5</c:v>
                </c:pt>
                <c:pt idx="251">
                  <c:v>7.8608369200508033E-5</c:v>
                </c:pt>
                <c:pt idx="252">
                  <c:v>7.8608369200508033E-5</c:v>
                </c:pt>
                <c:pt idx="253">
                  <c:v>8.759104813804426E-5</c:v>
                </c:pt>
                <c:pt idx="254">
                  <c:v>2.2327677735241021E-4</c:v>
                </c:pt>
                <c:pt idx="255">
                  <c:v>2.256406402307092E-4</c:v>
                </c:pt>
                <c:pt idx="256">
                  <c:v>2.7197235264537069E-4</c:v>
                </c:pt>
                <c:pt idx="257">
                  <c:v>3.0648475066853698E-4</c:v>
                </c:pt>
                <c:pt idx="258">
                  <c:v>3.1546742960607342E-4</c:v>
                </c:pt>
                <c:pt idx="259">
                  <c:v>4.2940562034008778E-4</c:v>
                </c:pt>
                <c:pt idx="260">
                  <c:v>4.2940562034008778E-4</c:v>
                </c:pt>
                <c:pt idx="261">
                  <c:v>4.2940562034008778E-4</c:v>
                </c:pt>
                <c:pt idx="262">
                  <c:v>4.2940562034008778E-4</c:v>
                </c:pt>
                <c:pt idx="263">
                  <c:v>4.3933384442894395E-4</c:v>
                </c:pt>
                <c:pt idx="264">
                  <c:v>5.0835864047527653E-4</c:v>
                </c:pt>
                <c:pt idx="265">
                  <c:v>5.1355913880753428E-4</c:v>
                </c:pt>
                <c:pt idx="266">
                  <c:v>5.5847253349521628E-4</c:v>
                </c:pt>
                <c:pt idx="267">
                  <c:v>6.3931664393304406E-4</c:v>
                </c:pt>
                <c:pt idx="268">
                  <c:v>7.0314094164711845E-4</c:v>
                </c:pt>
                <c:pt idx="269">
                  <c:v>7.0314094164711845E-4</c:v>
                </c:pt>
                <c:pt idx="270">
                  <c:v>7.0834143997937664E-4</c:v>
                </c:pt>
                <c:pt idx="271">
                  <c:v>7.2205184467351129E-4</c:v>
                </c:pt>
                <c:pt idx="272">
                  <c:v>8.1802467753245298E-4</c:v>
                </c:pt>
                <c:pt idx="273">
                  <c:v>8.2180685813773146E-4</c:v>
                </c:pt>
                <c:pt idx="274">
                  <c:v>8.2322517586471073E-4</c:v>
                </c:pt>
                <c:pt idx="275">
                  <c:v>8.4780934979902106E-4</c:v>
                </c:pt>
                <c:pt idx="276">
                  <c:v>9.2061632645063169E-4</c:v>
                </c:pt>
                <c:pt idx="277">
                  <c:v>9.229801893289309E-4</c:v>
                </c:pt>
                <c:pt idx="278">
                  <c:v>1.2241363200242309E-3</c:v>
                </c:pt>
                <c:pt idx="279">
                  <c:v>1.3480027348471012E-3</c:v>
                </c:pt>
                <c:pt idx="280">
                  <c:v>1.549403852078181E-3</c:v>
                </c:pt>
                <c:pt idx="281">
                  <c:v>1.6633420428121956E-3</c:v>
                </c:pt>
                <c:pt idx="282">
                  <c:v>1.6808346281116083E-3</c:v>
                </c:pt>
                <c:pt idx="283">
                  <c:v>1.6898173070491449E-3</c:v>
                </c:pt>
                <c:pt idx="284">
                  <c:v>1.769243099759993E-3</c:v>
                </c:pt>
                <c:pt idx="285">
                  <c:v>1.7772802335462097E-3</c:v>
                </c:pt>
                <c:pt idx="286">
                  <c:v>1.8727802938294917E-3</c:v>
                </c:pt>
                <c:pt idx="287">
                  <c:v>1.97773580562597E-3</c:v>
                </c:pt>
                <c:pt idx="288">
                  <c:v>1.9985377989550014E-3</c:v>
                </c:pt>
                <c:pt idx="289">
                  <c:v>2.0968744946922423E-3</c:v>
                </c:pt>
                <c:pt idx="290">
                  <c:v>2.0968744946922423E-3</c:v>
                </c:pt>
                <c:pt idx="291">
                  <c:v>2.1138943074159957E-3</c:v>
                </c:pt>
                <c:pt idx="292">
                  <c:v>2.1942656452781633E-3</c:v>
                </c:pt>
                <c:pt idx="293">
                  <c:v>2.2226319998177521E-3</c:v>
                </c:pt>
                <c:pt idx="294">
                  <c:v>2.3067855182851982E-3</c:v>
                </c:pt>
                <c:pt idx="295">
                  <c:v>2.3119860166174568E-3</c:v>
                </c:pt>
                <c:pt idx="296">
                  <c:v>2.3247508761602715E-3</c:v>
                </c:pt>
                <c:pt idx="297">
                  <c:v>2.335151872824787E-3</c:v>
                </c:pt>
                <c:pt idx="298">
                  <c:v>2.4169415284139347E-3</c:v>
                </c:pt>
                <c:pt idx="299">
                  <c:v>2.4467262006805024E-3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3-493A-8A59-5F93E2A68D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4023</c:v>
                </c:pt>
                <c:pt idx="293">
                  <c:v>4053</c:v>
                </c:pt>
                <c:pt idx="294">
                  <c:v>4142</c:v>
                </c:pt>
                <c:pt idx="295">
                  <c:v>4147.5</c:v>
                </c:pt>
                <c:pt idx="296">
                  <c:v>4161</c:v>
                </c:pt>
                <c:pt idx="297">
                  <c:v>4172</c:v>
                </c:pt>
                <c:pt idx="298">
                  <c:v>4258.5</c:v>
                </c:pt>
                <c:pt idx="299">
                  <c:v>4290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A3-493A-8A59-5F93E2A6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0752"/>
        <c:axId val="1"/>
      </c:scatterChart>
      <c:valAx>
        <c:axId val="6719507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9711146664442"/>
              <c:y val="0.85380362542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9010606741885E-2"/>
              <c:y val="0.38011818698101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68658698539175E-2"/>
          <c:y val="0.92105263157894735"/>
          <c:w val="0.8220451527224436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1</xdr:rowOff>
    </xdr:from>
    <xdr:to>
      <xdr:col>16</xdr:col>
      <xdr:colOff>466726</xdr:colOff>
      <xdr:row>18</xdr:row>
      <xdr:rowOff>152401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76B02D37-0FFE-2CD5-029D-FB188AE0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657225</xdr:colOff>
      <xdr:row>0</xdr:row>
      <xdr:rowOff>0</xdr:rowOff>
    </xdr:from>
    <xdr:to>
      <xdr:col>26</xdr:col>
      <xdr:colOff>581025</xdr:colOff>
      <xdr:row>19</xdr:row>
      <xdr:rowOff>19050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FC967322-7217-70AC-B285-D8C8BD29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26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bav-astro.de/sfs/BAVM_link.php?BAVMnr=29" TargetMode="External"/><Relationship Id="rId50" Type="http://schemas.openxmlformats.org/officeDocument/2006/relationships/hyperlink" Target="http://www.bav-astro.de/sfs/BAVM_link.php?BAVMnr=32" TargetMode="External"/><Relationship Id="rId55" Type="http://schemas.openxmlformats.org/officeDocument/2006/relationships/hyperlink" Target="http://www.konkoly.hu/cgi-bin/IBVS?2793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1" TargetMode="External"/><Relationship Id="rId84" Type="http://schemas.openxmlformats.org/officeDocument/2006/relationships/hyperlink" Target="http://www.aavso.org/sites/default/files/jaavso/v36n2/186.pdf" TargetMode="External"/><Relationship Id="rId89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0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bav-astro.de/sfs/BAVM_link.php?BAVMnr=10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konkoly.hu/cgi-bin/IBVS?937" TargetMode="External"/><Relationship Id="rId53" Type="http://schemas.openxmlformats.org/officeDocument/2006/relationships/hyperlink" Target="http://www.konkoly.hu/cgi-bin/IBVS?2793" TargetMode="External"/><Relationship Id="rId58" Type="http://schemas.openxmlformats.org/officeDocument/2006/relationships/hyperlink" Target="http://www.konkoly.hu/cgi-bin/IBVS?2953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bav-astro.de/sfs/BAVM_link.php?BAVMnr=157" TargetMode="External"/><Relationship Id="rId79" Type="http://schemas.openxmlformats.org/officeDocument/2006/relationships/hyperlink" Target="http://www.konkoly.hu/cgi-bin/IBVS?5636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bav-astro.de/sfs/BAVM_link.php?BAVMnr=122" TargetMode="External"/><Relationship Id="rId82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13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bav-astro.de/sfs/BAVM_link.php?BAVMnr=29" TargetMode="External"/><Relationship Id="rId56" Type="http://schemas.openxmlformats.org/officeDocument/2006/relationships/hyperlink" Target="http://www.konkoly.hu/cgi-bin/IBVS?2793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www.konkoly.hu/cgi-bin/IBVS?5067" TargetMode="External"/><Relationship Id="rId77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10" TargetMode="External"/><Relationship Id="rId51" Type="http://schemas.openxmlformats.org/officeDocument/2006/relationships/hyperlink" Target="http://www.bav-astro.de/sfs/BAVM_link.php?BAVMnr=34" TargetMode="External"/><Relationship Id="rId72" Type="http://schemas.openxmlformats.org/officeDocument/2006/relationships/hyperlink" Target="http://www.bav-astro.de/sfs/BAVM_link.php?BAVMnr=143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113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konkoly.hu/cgi-bin/IBVS?795" TargetMode="External"/><Relationship Id="rId54" Type="http://schemas.openxmlformats.org/officeDocument/2006/relationships/hyperlink" Target="http://www.konkoly.hu/cgi-bin/IBVS?2793" TargetMode="External"/><Relationship Id="rId62" Type="http://schemas.openxmlformats.org/officeDocument/2006/relationships/hyperlink" Target="http://www.bav-astro.de/sfs/BAVM_link.php?BAVMnr=122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konkoly.hu/cgi-bin/IBVS?5938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konkoly.hu/cgi-bin/IBVS?2953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var.astro.cz/oejv/issues/oejv0074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755"/>
  <sheetViews>
    <sheetView tabSelected="1" workbookViewId="0">
      <pane xSplit="13" ySplit="22" topLeftCell="N304" activePane="bottomRight" state="frozen"/>
      <selection pane="topRight" activeCell="N1" sqref="N1"/>
      <selection pane="bottomLeft" activeCell="A23" sqref="A23"/>
      <selection pane="bottomRight" activeCell="C21" sqref="C21"/>
    </sheetView>
  </sheetViews>
  <sheetFormatPr defaultRowHeight="12.75" x14ac:dyDescent="0.2"/>
  <cols>
    <col min="1" max="1" width="17" style="1" customWidth="1"/>
    <col min="2" max="2" width="4.5703125" style="1" customWidth="1"/>
    <col min="3" max="3" width="15.7109375" style="1" customWidth="1"/>
    <col min="4" max="4" width="10.140625" style="1" customWidth="1"/>
    <col min="5" max="5" width="11.42578125" style="1" customWidth="1"/>
    <col min="6" max="6" width="16.85546875" style="1" customWidth="1"/>
    <col min="7" max="7" width="9.5703125" style="1" customWidth="1"/>
    <col min="8" max="8" width="9.140625" style="1"/>
    <col min="9" max="9" width="10.140625" style="1" customWidth="1"/>
    <col min="10" max="10" width="9.85546875" style="1" customWidth="1"/>
    <col min="11" max="15" width="9.140625" style="1"/>
    <col min="16" max="16" width="8" style="1" customWidth="1"/>
    <col min="17" max="17" width="10.140625" style="1" customWidth="1"/>
    <col min="18" max="16384" width="9.140625" style="1"/>
  </cols>
  <sheetData>
    <row r="1" spans="1:7" ht="20.25" x14ac:dyDescent="0.3">
      <c r="A1" s="26" t="s">
        <v>107</v>
      </c>
    </row>
    <row r="2" spans="1:7" x14ac:dyDescent="0.2">
      <c r="A2" s="12" t="s">
        <v>22</v>
      </c>
      <c r="B2" s="123" t="s">
        <v>977</v>
      </c>
    </row>
    <row r="3" spans="1:7" ht="13.5" thickBot="1" x14ac:dyDescent="0.25">
      <c r="A3" s="12"/>
      <c r="C3" s="4"/>
      <c r="D3" s="4"/>
    </row>
    <row r="4" spans="1:7" ht="13.5" thickBot="1" x14ac:dyDescent="0.25">
      <c r="A4" s="13" t="s">
        <v>23</v>
      </c>
      <c r="B4" s="2"/>
      <c r="C4" s="6">
        <v>41570.283000000003</v>
      </c>
      <c r="D4" s="7">
        <v>3.2613023999999999</v>
      </c>
      <c r="E4" s="3"/>
    </row>
    <row r="5" spans="1:7" x14ac:dyDescent="0.2">
      <c r="A5" s="34" t="s">
        <v>109</v>
      </c>
      <c r="B5" s="12"/>
      <c r="C5" s="35">
        <v>-9.5</v>
      </c>
      <c r="D5" s="12" t="s">
        <v>110</v>
      </c>
    </row>
    <row r="6" spans="1:7" x14ac:dyDescent="0.2">
      <c r="A6" s="13" t="s">
        <v>24</v>
      </c>
    </row>
    <row r="7" spans="1:7" x14ac:dyDescent="0.2">
      <c r="A7" s="12" t="s">
        <v>2</v>
      </c>
      <c r="C7" s="1">
        <v>46227.423799999997</v>
      </c>
      <c r="E7" s="1">
        <v>46227.423799999997</v>
      </c>
    </row>
    <row r="8" spans="1:7" x14ac:dyDescent="0.2">
      <c r="A8" s="12" t="s">
        <v>13</v>
      </c>
      <c r="C8" s="1">
        <v>3.2613023999999999</v>
      </c>
    </row>
    <row r="9" spans="1:7" x14ac:dyDescent="0.2">
      <c r="A9" s="41" t="s">
        <v>116</v>
      </c>
      <c r="B9" s="42">
        <v>230</v>
      </c>
      <c r="C9" s="40" t="str">
        <f>"F"&amp;B9</f>
        <v>F230</v>
      </c>
      <c r="D9" s="39" t="str">
        <f>"G"&amp;B9</f>
        <v>G230</v>
      </c>
      <c r="F9" s="12"/>
      <c r="G9" s="12"/>
    </row>
    <row r="10" spans="1:7" ht="13.5" thickBot="1" x14ac:dyDescent="0.25">
      <c r="A10" s="12"/>
      <c r="B10" s="12"/>
      <c r="C10" s="15" t="s">
        <v>29</v>
      </c>
      <c r="D10" s="15" t="s">
        <v>30</v>
      </c>
      <c r="E10" s="12"/>
      <c r="F10" s="12"/>
      <c r="G10" s="12"/>
    </row>
    <row r="11" spans="1:7" x14ac:dyDescent="0.2">
      <c r="A11" s="12" t="s">
        <v>25</v>
      </c>
      <c r="B11" s="12"/>
      <c r="C11" s="39">
        <f ca="1">INTERCEPT(INDIRECT($D$9):G987,INDIRECT($C$9):F987)</f>
        <v>-1.6096624984806782E-3</v>
      </c>
      <c r="D11" s="16"/>
      <c r="E11" s="12"/>
      <c r="F11" s="4"/>
    </row>
    <row r="12" spans="1:7" x14ac:dyDescent="0.2">
      <c r="A12" s="12" t="s">
        <v>26</v>
      </c>
      <c r="B12" s="12"/>
      <c r="C12" s="39">
        <f ca="1">SLOPE(INDIRECT($D$9):G987,INDIRECT($C$9):F987)</f>
        <v>9.4554515131962257E-7</v>
      </c>
      <c r="D12" s="16"/>
      <c r="E12" s="117" t="s">
        <v>973</v>
      </c>
      <c r="F12" s="118" t="s">
        <v>976</v>
      </c>
      <c r="G12" s="12"/>
    </row>
    <row r="13" spans="1:7" x14ac:dyDescent="0.2">
      <c r="A13" s="12" t="s">
        <v>27</v>
      </c>
      <c r="B13" s="12"/>
      <c r="C13" s="16" t="s">
        <v>111</v>
      </c>
      <c r="D13" s="2"/>
      <c r="E13" s="114" t="s">
        <v>121</v>
      </c>
      <c r="F13" s="119">
        <v>1</v>
      </c>
      <c r="G13" s="12"/>
    </row>
    <row r="14" spans="1:7" x14ac:dyDescent="0.2">
      <c r="A14" s="12"/>
      <c r="B14" s="12"/>
      <c r="C14" s="12"/>
      <c r="D14" s="2"/>
      <c r="E14" s="114" t="s">
        <v>112</v>
      </c>
      <c r="F14" s="120">
        <f ca="1">NOW()+15018.5+$C$5/24</f>
        <v>60580.662701388886</v>
      </c>
      <c r="G14" s="12"/>
    </row>
    <row r="15" spans="1:7" x14ac:dyDescent="0.2">
      <c r="A15" s="14" t="s">
        <v>28</v>
      </c>
      <c r="B15" s="12"/>
      <c r="C15" s="23">
        <f ca="1">(C7+C11)+(C8+C12)*INT(MAX(F21:F3528))</f>
        <v>60218.413542726201</v>
      </c>
      <c r="D15" s="2"/>
      <c r="E15" s="115" t="s">
        <v>122</v>
      </c>
      <c r="F15" s="120">
        <f ca="1">ROUND(2*($F$14-$C$7)/$C$8,0)/2+$F$13</f>
        <v>4402</v>
      </c>
      <c r="G15" s="12"/>
    </row>
    <row r="16" spans="1:7" x14ac:dyDescent="0.2">
      <c r="A16" s="13" t="s">
        <v>11</v>
      </c>
      <c r="B16" s="12"/>
      <c r="C16" s="24">
        <f ca="1">+C8+C12</f>
        <v>3.2613033455451514</v>
      </c>
      <c r="D16" s="2"/>
      <c r="E16" s="115" t="s">
        <v>113</v>
      </c>
      <c r="F16" s="120">
        <f ca="1">ROUND(2*($F$14-$C$15)/$C$16,0)/2+$F$13</f>
        <v>112</v>
      </c>
      <c r="G16" s="12"/>
    </row>
    <row r="17" spans="1:22" ht="13.5" thickBot="1" x14ac:dyDescent="0.25">
      <c r="A17" s="25" t="s">
        <v>106</v>
      </c>
      <c r="B17" s="12"/>
      <c r="C17" s="12">
        <f>COUNT(C21:C2186)</f>
        <v>300</v>
      </c>
      <c r="D17" s="2"/>
      <c r="E17" s="115" t="s">
        <v>974</v>
      </c>
      <c r="F17" s="121">
        <f ca="1">+$C$15+$C$16*$F$16-15018.5-$C$5/24</f>
        <v>45565.575350760591</v>
      </c>
      <c r="G17" s="12"/>
    </row>
    <row r="18" spans="1:22" ht="14.25" thickTop="1" thickBot="1" x14ac:dyDescent="0.25">
      <c r="A18" s="13" t="s">
        <v>10</v>
      </c>
      <c r="B18" s="12"/>
      <c r="C18" s="37">
        <f ca="1">+C15</f>
        <v>60218.413542726201</v>
      </c>
      <c r="D18" s="38">
        <f ca="1">+C16</f>
        <v>3.2613033455451514</v>
      </c>
      <c r="E18" s="116" t="s">
        <v>975</v>
      </c>
      <c r="F18" s="122">
        <f ca="1">+($C$15+$C$16*$F$16)-($C$16/2)-15018.5-$C$5/24</f>
        <v>45563.94469908782</v>
      </c>
      <c r="G18" s="12"/>
    </row>
    <row r="19" spans="1:22" ht="13.5" thickTop="1" x14ac:dyDescent="0.2">
      <c r="E19" s="25"/>
      <c r="F19" s="36"/>
      <c r="G19" s="12"/>
      <c r="H19" s="1" t="s">
        <v>17</v>
      </c>
      <c r="I19" s="1" t="s">
        <v>18</v>
      </c>
      <c r="J19" s="1" t="s">
        <v>19</v>
      </c>
      <c r="K19" s="1" t="s">
        <v>20</v>
      </c>
      <c r="U19" s="4"/>
    </row>
    <row r="20" spans="1:22" ht="13.5" thickBot="1" x14ac:dyDescent="0.25">
      <c r="A20" s="8" t="s">
        <v>14</v>
      </c>
      <c r="B20" s="8" t="s">
        <v>16</v>
      </c>
      <c r="C20" s="28" t="s">
        <v>15</v>
      </c>
      <c r="D20" s="28" t="s">
        <v>3</v>
      </c>
      <c r="E20" s="8" t="s">
        <v>9</v>
      </c>
      <c r="F20" s="8" t="s">
        <v>8</v>
      </c>
      <c r="G20" s="8" t="s">
        <v>12</v>
      </c>
      <c r="H20" s="9" t="s">
        <v>138</v>
      </c>
      <c r="I20" s="9" t="s">
        <v>118</v>
      </c>
      <c r="J20" s="9" t="s">
        <v>123</v>
      </c>
      <c r="K20" s="9" t="s">
        <v>134</v>
      </c>
      <c r="L20" s="9" t="s">
        <v>98</v>
      </c>
      <c r="M20" s="9" t="s">
        <v>119</v>
      </c>
      <c r="N20" s="9" t="s">
        <v>99</v>
      </c>
      <c r="O20" s="9" t="s">
        <v>31</v>
      </c>
      <c r="P20" s="8" t="s">
        <v>32</v>
      </c>
      <c r="Q20" s="8" t="s">
        <v>21</v>
      </c>
      <c r="T20" s="2"/>
      <c r="U20" s="71" t="s">
        <v>960</v>
      </c>
      <c r="V20" s="3"/>
    </row>
    <row r="21" spans="1:22" x14ac:dyDescent="0.2">
      <c r="A21" s="81" t="s">
        <v>148</v>
      </c>
      <c r="B21" s="83" t="s">
        <v>100</v>
      </c>
      <c r="C21" s="86">
        <v>15024.896000000001</v>
      </c>
      <c r="D21" s="85" t="s">
        <v>118</v>
      </c>
      <c r="E21" s="5">
        <f t="shared" ref="E21:E84" si="0">(C21-C$7)/C$8</f>
        <v>-9567.5052396245119</v>
      </c>
      <c r="F21" s="5">
        <f t="shared" ref="F21:F64" si="1">ROUND(2*E21,0)/2</f>
        <v>-9567.5</v>
      </c>
      <c r="G21" s="5">
        <f t="shared" ref="G21:G52" si="2">C21-(C$7+C$8*F21)</f>
        <v>-1.7087999996874714E-2</v>
      </c>
      <c r="H21" s="5"/>
      <c r="I21" s="1">
        <f t="shared" ref="I21:I31" si="3">+G21</f>
        <v>-1.7087999996874714E-2</v>
      </c>
      <c r="J21" s="5"/>
      <c r="K21" s="5"/>
      <c r="L21" s="5"/>
      <c r="M21" s="5"/>
      <c r="N21" s="5"/>
      <c r="O21" s="5">
        <f t="shared" ref="O21:O64" ca="1" si="4">+C$11+C$12*F21</f>
        <v>-1.0656165733731167E-2</v>
      </c>
      <c r="P21" s="5"/>
      <c r="Q21" s="10">
        <f t="shared" ref="Q21:Q84" si="5">C21-15018.5</f>
        <v>6.3960000000006403</v>
      </c>
      <c r="U21" s="5"/>
    </row>
    <row r="22" spans="1:22" x14ac:dyDescent="0.2">
      <c r="A22" s="67" t="s">
        <v>148</v>
      </c>
      <c r="B22" s="70" t="s">
        <v>102</v>
      </c>
      <c r="C22" s="68">
        <v>15026.540999999999</v>
      </c>
      <c r="D22" s="69" t="s">
        <v>118</v>
      </c>
      <c r="E22" s="1">
        <f t="shared" si="0"/>
        <v>-9567.0008399098479</v>
      </c>
      <c r="F22" s="1">
        <f t="shared" si="1"/>
        <v>-9567</v>
      </c>
      <c r="G22" s="1">
        <f t="shared" si="2"/>
        <v>-2.7391999992687488E-3</v>
      </c>
      <c r="I22" s="1">
        <f t="shared" si="3"/>
        <v>-2.7391999992687488E-3</v>
      </c>
      <c r="L22" s="5"/>
      <c r="M22" s="5"/>
      <c r="N22" s="5"/>
      <c r="O22" s="5">
        <f t="shared" ca="1" si="4"/>
        <v>-1.0655692961155507E-2</v>
      </c>
      <c r="Q22" s="11">
        <f t="shared" si="5"/>
        <v>8.0409999999992579</v>
      </c>
    </row>
    <row r="23" spans="1:22" x14ac:dyDescent="0.2">
      <c r="A23" s="67" t="s">
        <v>148</v>
      </c>
      <c r="B23" s="70" t="s">
        <v>100</v>
      </c>
      <c r="C23" s="68">
        <v>16981.691999999999</v>
      </c>
      <c r="D23" s="69" t="s">
        <v>118</v>
      </c>
      <c r="E23" s="1">
        <f t="shared" si="0"/>
        <v>-8967.5007751504418</v>
      </c>
      <c r="F23" s="1">
        <f t="shared" si="1"/>
        <v>-8967.5</v>
      </c>
      <c r="G23" s="1">
        <f t="shared" si="2"/>
        <v>-2.5279999972553924E-3</v>
      </c>
      <c r="I23" s="1">
        <f t="shared" si="3"/>
        <v>-2.5279999972553924E-3</v>
      </c>
      <c r="L23" s="5"/>
      <c r="M23" s="5"/>
      <c r="N23" s="5"/>
      <c r="O23" s="5">
        <f t="shared" ca="1" si="4"/>
        <v>-1.0088838642939394E-2</v>
      </c>
      <c r="Q23" s="11">
        <f t="shared" si="5"/>
        <v>1963.1919999999991</v>
      </c>
    </row>
    <row r="24" spans="1:22" x14ac:dyDescent="0.2">
      <c r="A24" s="67" t="s">
        <v>148</v>
      </c>
      <c r="B24" s="70" t="s">
        <v>102</v>
      </c>
      <c r="C24" s="68">
        <v>16983.322</v>
      </c>
      <c r="D24" s="69" t="s">
        <v>118</v>
      </c>
      <c r="E24" s="1">
        <f t="shared" si="0"/>
        <v>-8967.0009748252705</v>
      </c>
      <c r="F24" s="1">
        <f t="shared" si="1"/>
        <v>-8967</v>
      </c>
      <c r="G24" s="1">
        <f t="shared" si="2"/>
        <v>-3.1791999972483609E-3</v>
      </c>
      <c r="I24" s="1">
        <f t="shared" si="3"/>
        <v>-3.1791999972483609E-3</v>
      </c>
      <c r="L24" s="5"/>
      <c r="M24" s="5"/>
      <c r="N24" s="5"/>
      <c r="O24" s="5">
        <f t="shared" ca="1" si="4"/>
        <v>-1.0088365870363734E-2</v>
      </c>
      <c r="Q24" s="11">
        <f t="shared" si="5"/>
        <v>1964.8220000000001</v>
      </c>
    </row>
    <row r="25" spans="1:22" x14ac:dyDescent="0.2">
      <c r="A25" s="67" t="s">
        <v>161</v>
      </c>
      <c r="B25" s="70" t="s">
        <v>100</v>
      </c>
      <c r="C25" s="69">
        <v>17875.292000000001</v>
      </c>
      <c r="D25" s="69" t="s">
        <v>118</v>
      </c>
      <c r="E25" s="1">
        <f t="shared" si="0"/>
        <v>-8693.4998116090046</v>
      </c>
      <c r="F25" s="1">
        <f t="shared" si="1"/>
        <v>-8693.5</v>
      </c>
      <c r="G25" s="1">
        <f t="shared" si="2"/>
        <v>6.1440000354195945E-4</v>
      </c>
      <c r="I25" s="1">
        <f t="shared" si="3"/>
        <v>6.1440000354195945E-4</v>
      </c>
      <c r="L25" s="5"/>
      <c r="M25" s="5"/>
      <c r="N25" s="5"/>
      <c r="O25" s="5">
        <f t="shared" ca="1" si="4"/>
        <v>-9.8297592714778163E-3</v>
      </c>
      <c r="Q25" s="11">
        <f t="shared" si="5"/>
        <v>2856.7920000000013</v>
      </c>
    </row>
    <row r="26" spans="1:22" x14ac:dyDescent="0.2">
      <c r="A26" s="67" t="s">
        <v>148</v>
      </c>
      <c r="B26" s="70" t="s">
        <v>100</v>
      </c>
      <c r="C26" s="69">
        <v>19020.002</v>
      </c>
      <c r="D26" s="69" t="s">
        <v>118</v>
      </c>
      <c r="E26" s="1">
        <f t="shared" si="0"/>
        <v>-8342.5020016543076</v>
      </c>
      <c r="F26" s="1">
        <f t="shared" si="1"/>
        <v>-8342.5</v>
      </c>
      <c r="G26" s="1">
        <f t="shared" si="2"/>
        <v>-6.5279999980702996E-3</v>
      </c>
      <c r="I26" s="1">
        <f t="shared" si="3"/>
        <v>-6.5279999980702996E-3</v>
      </c>
      <c r="L26" s="5"/>
      <c r="M26" s="5"/>
      <c r="N26" s="5"/>
      <c r="O26" s="5">
        <f t="shared" ca="1" si="4"/>
        <v>-9.4978729233646288E-3</v>
      </c>
      <c r="Q26" s="11">
        <f t="shared" si="5"/>
        <v>4001.5020000000004</v>
      </c>
    </row>
    <row r="27" spans="1:22" x14ac:dyDescent="0.2">
      <c r="A27" s="67" t="s">
        <v>148</v>
      </c>
      <c r="B27" s="70" t="s">
        <v>102</v>
      </c>
      <c r="C27" s="69">
        <v>19021.636999999999</v>
      </c>
      <c r="D27" s="69" t="s">
        <v>118</v>
      </c>
      <c r="E27" s="1">
        <f t="shared" si="0"/>
        <v>-8342.0006681993054</v>
      </c>
      <c r="F27" s="1">
        <f t="shared" si="1"/>
        <v>-8342</v>
      </c>
      <c r="G27" s="1">
        <f t="shared" si="2"/>
        <v>-2.1791999970446341E-3</v>
      </c>
      <c r="I27" s="1">
        <f t="shared" si="3"/>
        <v>-2.1791999970446341E-3</v>
      </c>
      <c r="L27" s="5"/>
      <c r="M27" s="5"/>
      <c r="N27" s="5"/>
      <c r="O27" s="5">
        <f t="shared" ca="1" si="4"/>
        <v>-9.4974001507889694E-3</v>
      </c>
      <c r="Q27" s="11">
        <f t="shared" si="5"/>
        <v>4003.1369999999988</v>
      </c>
    </row>
    <row r="28" spans="1:22" x14ac:dyDescent="0.2">
      <c r="A28" s="67" t="s">
        <v>161</v>
      </c>
      <c r="B28" s="70" t="s">
        <v>102</v>
      </c>
      <c r="C28" s="69">
        <v>19080.335999999999</v>
      </c>
      <c r="D28" s="69" t="s">
        <v>118</v>
      </c>
      <c r="E28" s="1">
        <f t="shared" si="0"/>
        <v>-8324.0020305997987</v>
      </c>
      <c r="F28" s="1">
        <f t="shared" si="1"/>
        <v>-8324</v>
      </c>
      <c r="G28" s="1">
        <f t="shared" si="2"/>
        <v>-6.62239999655867E-3</v>
      </c>
      <c r="I28" s="1">
        <f t="shared" si="3"/>
        <v>-6.62239999655867E-3</v>
      </c>
      <c r="L28" s="5"/>
      <c r="M28" s="5"/>
      <c r="N28" s="5"/>
      <c r="O28" s="5">
        <f t="shared" ca="1" si="4"/>
        <v>-9.4803803380652165E-3</v>
      </c>
      <c r="Q28" s="11">
        <f t="shared" si="5"/>
        <v>4061.8359999999993</v>
      </c>
    </row>
    <row r="29" spans="1:22" x14ac:dyDescent="0.2">
      <c r="A29" s="67" t="s">
        <v>161</v>
      </c>
      <c r="B29" s="70" t="s">
        <v>100</v>
      </c>
      <c r="C29" s="69">
        <v>19424.407999999999</v>
      </c>
      <c r="D29" s="69" t="s">
        <v>118</v>
      </c>
      <c r="E29" s="1">
        <f t="shared" si="0"/>
        <v>-8218.500621101557</v>
      </c>
      <c r="F29" s="1">
        <f t="shared" si="1"/>
        <v>-8218.5</v>
      </c>
      <c r="G29" s="1">
        <f t="shared" si="2"/>
        <v>-2.0255999988876283E-3</v>
      </c>
      <c r="I29" s="1">
        <f t="shared" si="3"/>
        <v>-2.0255999988876283E-3</v>
      </c>
      <c r="L29" s="5"/>
      <c r="M29" s="5"/>
      <c r="N29" s="5"/>
      <c r="O29" s="5">
        <f t="shared" ca="1" si="4"/>
        <v>-9.3806253246009955E-3</v>
      </c>
      <c r="Q29" s="11">
        <f t="shared" si="5"/>
        <v>4405.9079999999994</v>
      </c>
    </row>
    <row r="30" spans="1:22" x14ac:dyDescent="0.2">
      <c r="A30" s="67" t="s">
        <v>161</v>
      </c>
      <c r="B30" s="70" t="s">
        <v>102</v>
      </c>
      <c r="C30" s="69">
        <v>19429.305</v>
      </c>
      <c r="D30" s="69" t="s">
        <v>118</v>
      </c>
      <c r="E30" s="1">
        <f t="shared" si="0"/>
        <v>-8216.9990737442804</v>
      </c>
      <c r="F30" s="1">
        <f t="shared" si="1"/>
        <v>-8217</v>
      </c>
      <c r="G30" s="1">
        <f t="shared" si="2"/>
        <v>3.0208000025595538E-3</v>
      </c>
      <c r="I30" s="1">
        <f t="shared" si="3"/>
        <v>3.0208000025595538E-3</v>
      </c>
      <c r="L30" s="5"/>
      <c r="M30" s="5"/>
      <c r="N30" s="5"/>
      <c r="O30" s="5">
        <f t="shared" ca="1" si="4"/>
        <v>-9.3792070068740158E-3</v>
      </c>
      <c r="Q30" s="11">
        <f t="shared" si="5"/>
        <v>4410.8050000000003</v>
      </c>
    </row>
    <row r="31" spans="1:22" x14ac:dyDescent="0.2">
      <c r="A31" s="67" t="s">
        <v>161</v>
      </c>
      <c r="B31" s="70" t="s">
        <v>100</v>
      </c>
      <c r="C31" s="69">
        <v>19809.259999999998</v>
      </c>
      <c r="D31" s="69" t="s">
        <v>118</v>
      </c>
      <c r="E31" s="1">
        <f t="shared" si="0"/>
        <v>-8100.4950046950562</v>
      </c>
      <c r="F31" s="1">
        <f t="shared" si="1"/>
        <v>-8100.5</v>
      </c>
      <c r="G31" s="1">
        <f t="shared" si="2"/>
        <v>1.6291200001433026E-2</v>
      </c>
      <c r="I31" s="1">
        <f t="shared" si="3"/>
        <v>1.6291200001433026E-2</v>
      </c>
      <c r="L31" s="5"/>
      <c r="M31" s="5"/>
      <c r="N31" s="5"/>
      <c r="O31" s="5">
        <f t="shared" ca="1" si="4"/>
        <v>-9.269050996745281E-3</v>
      </c>
      <c r="Q31" s="11">
        <f t="shared" si="5"/>
        <v>4790.7599999999984</v>
      </c>
    </row>
    <row r="32" spans="1:22" x14ac:dyDescent="0.2">
      <c r="A32" s="67" t="s">
        <v>181</v>
      </c>
      <c r="B32" s="70" t="s">
        <v>102</v>
      </c>
      <c r="C32" s="69">
        <v>20091.355</v>
      </c>
      <c r="D32" s="69" t="s">
        <v>118</v>
      </c>
      <c r="E32" s="1">
        <f t="shared" si="0"/>
        <v>-8013.9973527140564</v>
      </c>
      <c r="F32" s="1">
        <f t="shared" si="1"/>
        <v>-8014</v>
      </c>
      <c r="G32" s="1">
        <f t="shared" si="2"/>
        <v>8.6336000022129156E-3</v>
      </c>
      <c r="H32" s="1">
        <f>+G32</f>
        <v>8.6336000022129156E-3</v>
      </c>
      <c r="L32" s="5"/>
      <c r="M32" s="5"/>
      <c r="N32" s="5"/>
      <c r="O32" s="5">
        <f t="shared" ca="1" si="4"/>
        <v>-9.1872613411561332E-3</v>
      </c>
      <c r="Q32" s="11">
        <f t="shared" si="5"/>
        <v>5072.8549999999996</v>
      </c>
    </row>
    <row r="33" spans="1:17" x14ac:dyDescent="0.2">
      <c r="A33" s="67" t="s">
        <v>181</v>
      </c>
      <c r="B33" s="70" t="s">
        <v>100</v>
      </c>
      <c r="C33" s="69">
        <v>20458.231</v>
      </c>
      <c r="D33" s="69" t="s">
        <v>118</v>
      </c>
      <c r="E33" s="1">
        <f t="shared" si="0"/>
        <v>-7901.5036446788854</v>
      </c>
      <c r="F33" s="1">
        <f t="shared" si="1"/>
        <v>-7901.5</v>
      </c>
      <c r="G33" s="1">
        <f t="shared" si="2"/>
        <v>-1.1886399996001273E-2</v>
      </c>
      <c r="H33" s="1">
        <f>+G33</f>
        <v>-1.1886399996001273E-2</v>
      </c>
      <c r="L33" s="5"/>
      <c r="M33" s="5"/>
      <c r="N33" s="5"/>
      <c r="O33" s="5">
        <f t="shared" ca="1" si="4"/>
        <v>-9.0808875116326765E-3</v>
      </c>
      <c r="Q33" s="11">
        <f t="shared" si="5"/>
        <v>5439.7309999999998</v>
      </c>
    </row>
    <row r="34" spans="1:17" x14ac:dyDescent="0.2">
      <c r="A34" s="67" t="s">
        <v>181</v>
      </c>
      <c r="B34" s="70" t="s">
        <v>102</v>
      </c>
      <c r="C34" s="69">
        <v>20952.339</v>
      </c>
      <c r="D34" s="69" t="s">
        <v>118</v>
      </c>
      <c r="E34" s="1">
        <f t="shared" si="0"/>
        <v>-7749.9973016914955</v>
      </c>
      <c r="F34" s="1">
        <f t="shared" si="1"/>
        <v>-7750</v>
      </c>
      <c r="G34" s="1">
        <f t="shared" si="2"/>
        <v>8.8000000032479875E-3</v>
      </c>
      <c r="H34" s="1">
        <f>+G34</f>
        <v>8.8000000032479875E-3</v>
      </c>
      <c r="L34" s="5"/>
      <c r="M34" s="5"/>
      <c r="N34" s="5"/>
      <c r="O34" s="5">
        <f t="shared" ca="1" si="4"/>
        <v>-8.9376374212077527E-3</v>
      </c>
      <c r="Q34" s="11">
        <f t="shared" si="5"/>
        <v>5933.8389999999999</v>
      </c>
    </row>
    <row r="35" spans="1:17" x14ac:dyDescent="0.2">
      <c r="A35" s="67" t="s">
        <v>148</v>
      </c>
      <c r="B35" s="70" t="s">
        <v>102</v>
      </c>
      <c r="C35" s="69">
        <v>21011.035</v>
      </c>
      <c r="D35" s="69" t="s">
        <v>118</v>
      </c>
      <c r="E35" s="1">
        <f t="shared" si="0"/>
        <v>-7731.9995839698877</v>
      </c>
      <c r="F35" s="1">
        <f t="shared" si="1"/>
        <v>-7732</v>
      </c>
      <c r="G35" s="1">
        <f t="shared" si="2"/>
        <v>1.3568000031227712E-3</v>
      </c>
      <c r="I35" s="1">
        <f>+G35</f>
        <v>1.3568000031227712E-3</v>
      </c>
      <c r="L35" s="5"/>
      <c r="M35" s="5"/>
      <c r="N35" s="5"/>
      <c r="O35" s="5">
        <f t="shared" ca="1" si="4"/>
        <v>-8.9206176084839998E-3</v>
      </c>
      <c r="Q35" s="11">
        <f t="shared" si="5"/>
        <v>5992.5349999999999</v>
      </c>
    </row>
    <row r="36" spans="1:17" x14ac:dyDescent="0.2">
      <c r="A36" s="67" t="s">
        <v>148</v>
      </c>
      <c r="B36" s="70" t="s">
        <v>100</v>
      </c>
      <c r="C36" s="69">
        <v>21012.657999999999</v>
      </c>
      <c r="D36" s="69" t="s">
        <v>118</v>
      </c>
      <c r="E36" s="1">
        <f t="shared" si="0"/>
        <v>-7731.5019300264821</v>
      </c>
      <c r="F36" s="1">
        <f t="shared" si="1"/>
        <v>-7731.5</v>
      </c>
      <c r="G36" s="1">
        <f t="shared" si="2"/>
        <v>-6.294399998296285E-3</v>
      </c>
      <c r="I36" s="1">
        <f>+G36</f>
        <v>-6.294399998296285E-3</v>
      </c>
      <c r="L36" s="5"/>
      <c r="M36" s="5"/>
      <c r="N36" s="5"/>
      <c r="O36" s="5">
        <f t="shared" ca="1" si="4"/>
        <v>-8.9201448359083405E-3</v>
      </c>
      <c r="Q36" s="11">
        <f t="shared" si="5"/>
        <v>5994.1579999999994</v>
      </c>
    </row>
    <row r="37" spans="1:17" x14ac:dyDescent="0.2">
      <c r="A37" s="67" t="s">
        <v>181</v>
      </c>
      <c r="B37" s="70" t="s">
        <v>102</v>
      </c>
      <c r="C37" s="69">
        <v>22674.268</v>
      </c>
      <c r="D37" s="69" t="s">
        <v>118</v>
      </c>
      <c r="E37" s="1">
        <f t="shared" si="0"/>
        <v>-7222.0091580590615</v>
      </c>
      <c r="F37" s="1">
        <f t="shared" si="1"/>
        <v>-7222</v>
      </c>
      <c r="G37" s="1">
        <f t="shared" si="2"/>
        <v>-2.9867199998989236E-2</v>
      </c>
      <c r="H37" s="1">
        <f>+G37</f>
        <v>-2.9867199998989236E-2</v>
      </c>
      <c r="L37" s="5"/>
      <c r="M37" s="5"/>
      <c r="N37" s="5"/>
      <c r="O37" s="5">
        <f t="shared" ca="1" si="4"/>
        <v>-8.4383895813109934E-3</v>
      </c>
      <c r="Q37" s="11">
        <f t="shared" si="5"/>
        <v>7655.768</v>
      </c>
    </row>
    <row r="38" spans="1:17" x14ac:dyDescent="0.2">
      <c r="A38" s="67" t="s">
        <v>181</v>
      </c>
      <c r="B38" s="70" t="s">
        <v>100</v>
      </c>
      <c r="C38" s="69">
        <v>22992.264999999999</v>
      </c>
      <c r="D38" s="69" t="s">
        <v>118</v>
      </c>
      <c r="E38" s="1">
        <f t="shared" si="0"/>
        <v>-7124.5030206337187</v>
      </c>
      <c r="F38" s="1">
        <f t="shared" si="1"/>
        <v>-7124.5</v>
      </c>
      <c r="G38" s="1">
        <f t="shared" si="2"/>
        <v>-9.8511999967740849E-3</v>
      </c>
      <c r="H38" s="1">
        <f>+G38</f>
        <v>-9.8511999967740849E-3</v>
      </c>
      <c r="L38" s="5"/>
      <c r="M38" s="5"/>
      <c r="N38" s="5"/>
      <c r="O38" s="5">
        <f t="shared" ca="1" si="4"/>
        <v>-8.3461989290573302E-3</v>
      </c>
      <c r="Q38" s="11">
        <f t="shared" si="5"/>
        <v>7973.7649999999994</v>
      </c>
    </row>
    <row r="39" spans="1:17" x14ac:dyDescent="0.2">
      <c r="A39" s="67" t="s">
        <v>148</v>
      </c>
      <c r="B39" s="70" t="s">
        <v>102</v>
      </c>
      <c r="C39" s="69">
        <v>23016.735000000001</v>
      </c>
      <c r="D39" s="69" t="s">
        <v>118</v>
      </c>
      <c r="E39" s="1">
        <f t="shared" si="0"/>
        <v>-7116.999883236831</v>
      </c>
      <c r="F39" s="1">
        <f t="shared" si="1"/>
        <v>-7117</v>
      </c>
      <c r="G39" s="1">
        <f t="shared" si="2"/>
        <v>3.8080000376794487E-4</v>
      </c>
      <c r="I39" s="1">
        <f t="shared" ref="I39:I54" si="6">+G39</f>
        <v>3.8080000376794487E-4</v>
      </c>
      <c r="L39" s="5"/>
      <c r="M39" s="5"/>
      <c r="N39" s="5"/>
      <c r="O39" s="5">
        <f t="shared" ca="1" si="4"/>
        <v>-8.3391073404224317E-3</v>
      </c>
      <c r="Q39" s="11">
        <f t="shared" si="5"/>
        <v>7998.2350000000006</v>
      </c>
    </row>
    <row r="40" spans="1:17" x14ac:dyDescent="0.2">
      <c r="A40" s="67" t="s">
        <v>148</v>
      </c>
      <c r="B40" s="70" t="s">
        <v>100</v>
      </c>
      <c r="C40" s="69">
        <v>23018.363000000001</v>
      </c>
      <c r="D40" s="69" t="s">
        <v>118</v>
      </c>
      <c r="E40" s="1">
        <f t="shared" si="0"/>
        <v>-7116.5006961635927</v>
      </c>
      <c r="F40" s="1">
        <f t="shared" si="1"/>
        <v>-7116.5</v>
      </c>
      <c r="G40" s="1">
        <f t="shared" si="2"/>
        <v>-2.2703999966324773E-3</v>
      </c>
      <c r="I40" s="1">
        <f t="shared" si="6"/>
        <v>-2.2703999966324773E-3</v>
      </c>
      <c r="L40" s="5"/>
      <c r="M40" s="5"/>
      <c r="N40" s="5"/>
      <c r="O40" s="5">
        <f t="shared" ca="1" si="4"/>
        <v>-8.3386345678467724E-3</v>
      </c>
      <c r="Q40" s="11">
        <f t="shared" si="5"/>
        <v>7999.8630000000012</v>
      </c>
    </row>
    <row r="41" spans="1:17" x14ac:dyDescent="0.2">
      <c r="A41" s="67" t="s">
        <v>207</v>
      </c>
      <c r="B41" s="70" t="s">
        <v>100</v>
      </c>
      <c r="C41" s="69">
        <v>23517.34</v>
      </c>
      <c r="D41" s="69" t="s">
        <v>118</v>
      </c>
      <c r="E41" s="1">
        <f t="shared" si="0"/>
        <v>-6963.5013913459843</v>
      </c>
      <c r="F41" s="1">
        <f t="shared" si="1"/>
        <v>-6963.5</v>
      </c>
      <c r="G41" s="1">
        <f t="shared" si="2"/>
        <v>-4.5375999980024062E-3</v>
      </c>
      <c r="I41" s="1">
        <f t="shared" si="6"/>
        <v>-4.5375999980024062E-3</v>
      </c>
      <c r="L41" s="5"/>
      <c r="M41" s="5"/>
      <c r="N41" s="5"/>
      <c r="O41" s="5">
        <f t="shared" ca="1" si="4"/>
        <v>-8.1939661596948689E-3</v>
      </c>
      <c r="Q41" s="11">
        <f t="shared" si="5"/>
        <v>8498.84</v>
      </c>
    </row>
    <row r="42" spans="1:17" x14ac:dyDescent="0.2">
      <c r="A42" s="67" t="s">
        <v>207</v>
      </c>
      <c r="B42" s="70" t="s">
        <v>100</v>
      </c>
      <c r="C42" s="69">
        <v>23892.411</v>
      </c>
      <c r="D42" s="69" t="s">
        <v>118</v>
      </c>
      <c r="E42" s="1">
        <f t="shared" si="0"/>
        <v>-6848.4948835164741</v>
      </c>
      <c r="F42" s="1">
        <f t="shared" si="1"/>
        <v>-6848.5</v>
      </c>
      <c r="G42" s="1">
        <f t="shared" si="2"/>
        <v>1.6686400002072332E-2</v>
      </c>
      <c r="I42" s="1">
        <f t="shared" si="6"/>
        <v>1.6686400002072332E-2</v>
      </c>
      <c r="L42" s="5"/>
      <c r="M42" s="5"/>
      <c r="N42" s="5"/>
      <c r="O42" s="5">
        <f t="shared" ca="1" si="4"/>
        <v>-8.0852284672931138E-3</v>
      </c>
      <c r="Q42" s="11">
        <f t="shared" si="5"/>
        <v>8873.9110000000001</v>
      </c>
    </row>
    <row r="43" spans="1:17" x14ac:dyDescent="0.2">
      <c r="A43" s="67" t="s">
        <v>214</v>
      </c>
      <c r="B43" s="70" t="s">
        <v>100</v>
      </c>
      <c r="C43" s="69">
        <v>24127.207999999999</v>
      </c>
      <c r="D43" s="69" t="s">
        <v>118</v>
      </c>
      <c r="E43" s="1">
        <f t="shared" si="0"/>
        <v>-6776.5000264924829</v>
      </c>
      <c r="F43" s="1">
        <f t="shared" si="1"/>
        <v>-6776.5</v>
      </c>
      <c r="G43" s="1">
        <f t="shared" si="2"/>
        <v>-8.6399999418063089E-5</v>
      </c>
      <c r="I43" s="1">
        <f t="shared" si="6"/>
        <v>-8.6399999418063089E-5</v>
      </c>
      <c r="L43" s="5"/>
      <c r="M43" s="5"/>
      <c r="N43" s="5"/>
      <c r="O43" s="5">
        <f t="shared" ca="1" si="4"/>
        <v>-8.0171492163981003E-3</v>
      </c>
      <c r="Q43" s="11">
        <f t="shared" si="5"/>
        <v>9108.7079999999987</v>
      </c>
    </row>
    <row r="44" spans="1:17" x14ac:dyDescent="0.2">
      <c r="A44" s="67" t="s">
        <v>207</v>
      </c>
      <c r="B44" s="70" t="s">
        <v>100</v>
      </c>
      <c r="C44" s="69">
        <v>24342.454000000002</v>
      </c>
      <c r="D44" s="69" t="s">
        <v>118</v>
      </c>
      <c r="E44" s="1">
        <f t="shared" si="0"/>
        <v>-6710.5000137368415</v>
      </c>
      <c r="F44" s="1">
        <f t="shared" si="1"/>
        <v>-6710.5</v>
      </c>
      <c r="G44" s="1">
        <f t="shared" si="2"/>
        <v>-4.4799995521316305E-5</v>
      </c>
      <c r="I44" s="1">
        <f t="shared" si="6"/>
        <v>-4.4799995521316305E-5</v>
      </c>
      <c r="L44" s="5"/>
      <c r="M44" s="5"/>
      <c r="N44" s="5"/>
      <c r="O44" s="5">
        <f t="shared" ca="1" si="4"/>
        <v>-7.9547432364110056E-3</v>
      </c>
      <c r="Q44" s="11">
        <f t="shared" si="5"/>
        <v>9323.9540000000015</v>
      </c>
    </row>
    <row r="45" spans="1:17" x14ac:dyDescent="0.2">
      <c r="A45" s="67" t="s">
        <v>207</v>
      </c>
      <c r="B45" s="70" t="s">
        <v>102</v>
      </c>
      <c r="C45" s="69">
        <v>24386.47</v>
      </c>
      <c r="D45" s="69" t="s">
        <v>118</v>
      </c>
      <c r="E45" s="1">
        <f t="shared" si="0"/>
        <v>-6697.0035652014349</v>
      </c>
      <c r="F45" s="1">
        <f t="shared" si="1"/>
        <v>-6697</v>
      </c>
      <c r="G45" s="1">
        <f t="shared" si="2"/>
        <v>-1.1627199997747084E-2</v>
      </c>
      <c r="I45" s="1">
        <f t="shared" si="6"/>
        <v>-1.1627199997747084E-2</v>
      </c>
      <c r="L45" s="5"/>
      <c r="M45" s="5"/>
      <c r="N45" s="5"/>
      <c r="O45" s="5">
        <f t="shared" ca="1" si="4"/>
        <v>-7.9419783768681917E-3</v>
      </c>
      <c r="Q45" s="11">
        <f t="shared" si="5"/>
        <v>9367.9700000000012</v>
      </c>
    </row>
    <row r="46" spans="1:17" x14ac:dyDescent="0.2">
      <c r="A46" s="67" t="s">
        <v>207</v>
      </c>
      <c r="B46" s="70" t="s">
        <v>102</v>
      </c>
      <c r="C46" s="69">
        <v>24546.291000000001</v>
      </c>
      <c r="D46" s="69" t="s">
        <v>118</v>
      </c>
      <c r="E46" s="1">
        <f t="shared" si="0"/>
        <v>-6647.9982966314301</v>
      </c>
      <c r="F46" s="1">
        <f t="shared" si="1"/>
        <v>-6648</v>
      </c>
      <c r="G46" s="1">
        <f t="shared" si="2"/>
        <v>5.5552000048919581E-3</v>
      </c>
      <c r="I46" s="1">
        <f t="shared" si="6"/>
        <v>5.5552000048919581E-3</v>
      </c>
      <c r="L46" s="5"/>
      <c r="M46" s="5"/>
      <c r="N46" s="5"/>
      <c r="O46" s="5">
        <f t="shared" ca="1" si="4"/>
        <v>-7.8956466644535296E-3</v>
      </c>
      <c r="Q46" s="11">
        <f t="shared" si="5"/>
        <v>9527.7910000000011</v>
      </c>
    </row>
    <row r="47" spans="1:17" x14ac:dyDescent="0.2">
      <c r="A47" s="67" t="s">
        <v>207</v>
      </c>
      <c r="B47" s="70" t="s">
        <v>102</v>
      </c>
      <c r="C47" s="69">
        <v>24709.35</v>
      </c>
      <c r="D47" s="69" t="s">
        <v>118</v>
      </c>
      <c r="E47" s="1">
        <f t="shared" si="0"/>
        <v>-6598.0001731823459</v>
      </c>
      <c r="F47" s="1">
        <f t="shared" si="1"/>
        <v>-6598</v>
      </c>
      <c r="G47" s="1">
        <f t="shared" si="2"/>
        <v>-5.6479999693692662E-4</v>
      </c>
      <c r="I47" s="1">
        <f t="shared" si="6"/>
        <v>-5.6479999693692662E-4</v>
      </c>
      <c r="L47" s="5"/>
      <c r="M47" s="5"/>
      <c r="N47" s="5"/>
      <c r="O47" s="5">
        <f t="shared" ca="1" si="4"/>
        <v>-7.8483694068875488E-3</v>
      </c>
      <c r="Q47" s="11">
        <f t="shared" si="5"/>
        <v>9690.8499999999985</v>
      </c>
    </row>
    <row r="48" spans="1:17" x14ac:dyDescent="0.2">
      <c r="A48" s="67" t="s">
        <v>207</v>
      </c>
      <c r="B48" s="70" t="s">
        <v>100</v>
      </c>
      <c r="C48" s="69">
        <v>24717.492999999999</v>
      </c>
      <c r="D48" s="69" t="s">
        <v>118</v>
      </c>
      <c r="E48" s="1">
        <f t="shared" si="0"/>
        <v>-6595.5033179382563</v>
      </c>
      <c r="F48" s="1">
        <f t="shared" si="1"/>
        <v>-6595.5</v>
      </c>
      <c r="G48" s="1">
        <f t="shared" si="2"/>
        <v>-1.0820799998327857E-2</v>
      </c>
      <c r="I48" s="1">
        <f t="shared" si="6"/>
        <v>-1.0820799998327857E-2</v>
      </c>
      <c r="L48" s="5"/>
      <c r="M48" s="5"/>
      <c r="N48" s="5"/>
      <c r="O48" s="5">
        <f t="shared" ca="1" si="4"/>
        <v>-7.8460055440092488E-3</v>
      </c>
      <c r="Q48" s="11">
        <f t="shared" si="5"/>
        <v>9698.9929999999986</v>
      </c>
    </row>
    <row r="49" spans="1:17" x14ac:dyDescent="0.2">
      <c r="A49" s="67" t="s">
        <v>207</v>
      </c>
      <c r="B49" s="70" t="s">
        <v>102</v>
      </c>
      <c r="C49" s="69">
        <v>24722.407999999999</v>
      </c>
      <c r="D49" s="69" t="s">
        <v>118</v>
      </c>
      <c r="E49" s="1">
        <f t="shared" si="0"/>
        <v>-6593.9962513135852</v>
      </c>
      <c r="F49" s="1">
        <f t="shared" si="1"/>
        <v>-6594</v>
      </c>
      <c r="G49" s="1">
        <f t="shared" si="2"/>
        <v>1.2225600003148429E-2</v>
      </c>
      <c r="I49" s="1">
        <f t="shared" si="6"/>
        <v>1.2225600003148429E-2</v>
      </c>
      <c r="L49" s="5"/>
      <c r="M49" s="5"/>
      <c r="N49" s="5"/>
      <c r="O49" s="5">
        <f t="shared" ca="1" si="4"/>
        <v>-7.8445872262822691E-3</v>
      </c>
      <c r="Q49" s="11">
        <f t="shared" si="5"/>
        <v>9703.9079999999994</v>
      </c>
    </row>
    <row r="50" spans="1:17" x14ac:dyDescent="0.2">
      <c r="A50" s="67" t="s">
        <v>207</v>
      </c>
      <c r="B50" s="70" t="s">
        <v>102</v>
      </c>
      <c r="C50" s="69">
        <v>24761.521000000001</v>
      </c>
      <c r="D50" s="69" t="s">
        <v>118</v>
      </c>
      <c r="E50" s="1">
        <f t="shared" si="0"/>
        <v>-6582.0031898912521</v>
      </c>
      <c r="F50" s="1">
        <f t="shared" si="1"/>
        <v>-6582</v>
      </c>
      <c r="G50" s="1">
        <f t="shared" si="2"/>
        <v>-1.0403199998108903E-2</v>
      </c>
      <c r="I50" s="1">
        <f t="shared" si="6"/>
        <v>-1.0403199998108903E-2</v>
      </c>
      <c r="L50" s="5"/>
      <c r="M50" s="5"/>
      <c r="N50" s="5"/>
      <c r="O50" s="5">
        <f t="shared" ca="1" si="4"/>
        <v>-7.8332406844664332E-3</v>
      </c>
      <c r="Q50" s="11">
        <f t="shared" si="5"/>
        <v>9743.0210000000006</v>
      </c>
    </row>
    <row r="51" spans="1:17" x14ac:dyDescent="0.2">
      <c r="A51" s="67" t="s">
        <v>207</v>
      </c>
      <c r="B51" s="70" t="s">
        <v>100</v>
      </c>
      <c r="C51" s="69">
        <v>24766.420999999998</v>
      </c>
      <c r="D51" s="69" t="s">
        <v>118</v>
      </c>
      <c r="E51" s="1">
        <f t="shared" si="0"/>
        <v>-6580.5007226560774</v>
      </c>
      <c r="F51" s="1">
        <f t="shared" si="1"/>
        <v>-6580.5</v>
      </c>
      <c r="G51" s="1">
        <f t="shared" si="2"/>
        <v>-2.3567999996885192E-3</v>
      </c>
      <c r="I51" s="1">
        <f t="shared" si="6"/>
        <v>-2.3567999996885192E-3</v>
      </c>
      <c r="L51" s="5"/>
      <c r="M51" s="5"/>
      <c r="N51" s="5"/>
      <c r="O51" s="5">
        <f t="shared" ca="1" si="4"/>
        <v>-7.8318223667394535E-3</v>
      </c>
      <c r="Q51" s="11">
        <f t="shared" si="5"/>
        <v>9747.9209999999985</v>
      </c>
    </row>
    <row r="52" spans="1:17" x14ac:dyDescent="0.2">
      <c r="A52" s="67" t="s">
        <v>207</v>
      </c>
      <c r="B52" s="70" t="s">
        <v>102</v>
      </c>
      <c r="C52" s="69">
        <v>24771.308000000001</v>
      </c>
      <c r="D52" s="69" t="s">
        <v>118</v>
      </c>
      <c r="E52" s="1">
        <f t="shared" si="0"/>
        <v>-6579.0022415584635</v>
      </c>
      <c r="F52" s="1">
        <f t="shared" si="1"/>
        <v>-6579</v>
      </c>
      <c r="G52" s="1">
        <f t="shared" si="2"/>
        <v>-7.3103999966406263E-3</v>
      </c>
      <c r="I52" s="1">
        <f t="shared" si="6"/>
        <v>-7.3103999966406263E-3</v>
      </c>
      <c r="L52" s="5"/>
      <c r="M52" s="5"/>
      <c r="N52" s="5"/>
      <c r="O52" s="5">
        <f t="shared" ca="1" si="4"/>
        <v>-7.8304040490124738E-3</v>
      </c>
      <c r="Q52" s="11">
        <f t="shared" si="5"/>
        <v>9752.8080000000009</v>
      </c>
    </row>
    <row r="53" spans="1:17" x14ac:dyDescent="0.2">
      <c r="A53" s="67" t="s">
        <v>207</v>
      </c>
      <c r="B53" s="70" t="s">
        <v>102</v>
      </c>
      <c r="C53" s="69">
        <v>24797.388999999999</v>
      </c>
      <c r="D53" s="69" t="s">
        <v>118</v>
      </c>
      <c r="E53" s="1">
        <f t="shared" si="0"/>
        <v>-6571.0051297297659</v>
      </c>
      <c r="F53" s="1">
        <f t="shared" si="1"/>
        <v>-6571</v>
      </c>
      <c r="G53" s="1">
        <f t="shared" ref="G53:G84" si="7">C53-(C$7+C$8*F53)</f>
        <v>-1.6729599996324396E-2</v>
      </c>
      <c r="I53" s="1">
        <f t="shared" si="6"/>
        <v>-1.6729599996324396E-2</v>
      </c>
      <c r="L53" s="5"/>
      <c r="M53" s="5"/>
      <c r="N53" s="5"/>
      <c r="O53" s="5">
        <f t="shared" ca="1" si="4"/>
        <v>-7.8228396878019177E-3</v>
      </c>
      <c r="Q53" s="11">
        <f t="shared" si="5"/>
        <v>9778.8889999999992</v>
      </c>
    </row>
    <row r="54" spans="1:17" x14ac:dyDescent="0.2">
      <c r="A54" s="67" t="s">
        <v>148</v>
      </c>
      <c r="B54" s="70" t="s">
        <v>100</v>
      </c>
      <c r="C54" s="69">
        <v>25007.757000000001</v>
      </c>
      <c r="D54" s="69" t="s">
        <v>118</v>
      </c>
      <c r="E54" s="1">
        <f t="shared" si="0"/>
        <v>-6506.5008384380408</v>
      </c>
      <c r="F54" s="1">
        <f t="shared" si="1"/>
        <v>-6506.5</v>
      </c>
      <c r="G54" s="1">
        <f t="shared" si="7"/>
        <v>-2.7343999972799793E-3</v>
      </c>
      <c r="I54" s="1">
        <f t="shared" si="6"/>
        <v>-2.7343999972799793E-3</v>
      </c>
      <c r="L54" s="5"/>
      <c r="M54" s="5"/>
      <c r="N54" s="5"/>
      <c r="O54" s="5">
        <f t="shared" ca="1" si="4"/>
        <v>-7.7618520255418027E-3</v>
      </c>
      <c r="Q54" s="11">
        <f t="shared" si="5"/>
        <v>9989.2570000000014</v>
      </c>
    </row>
    <row r="55" spans="1:17" x14ac:dyDescent="0.2">
      <c r="A55" s="67" t="s">
        <v>245</v>
      </c>
      <c r="B55" s="70" t="s">
        <v>102</v>
      </c>
      <c r="C55" s="69">
        <v>26020.396000000001</v>
      </c>
      <c r="D55" s="69" t="s">
        <v>118</v>
      </c>
      <c r="E55" s="1">
        <f t="shared" si="0"/>
        <v>-6195.9994264867919</v>
      </c>
      <c r="F55" s="1">
        <f t="shared" si="1"/>
        <v>-6196</v>
      </c>
      <c r="G55" s="1">
        <f t="shared" si="7"/>
        <v>1.8704000030993484E-3</v>
      </c>
      <c r="H55" s="1">
        <f>+G55</f>
        <v>1.8704000030993484E-3</v>
      </c>
      <c r="L55" s="5"/>
      <c r="M55" s="5"/>
      <c r="N55" s="5"/>
      <c r="O55" s="5">
        <f t="shared" ca="1" si="4"/>
        <v>-7.4682602560570592E-3</v>
      </c>
      <c r="Q55" s="11">
        <f t="shared" si="5"/>
        <v>11001.896000000001</v>
      </c>
    </row>
    <row r="56" spans="1:17" x14ac:dyDescent="0.2">
      <c r="A56" s="67" t="s">
        <v>148</v>
      </c>
      <c r="B56" s="70" t="s">
        <v>102</v>
      </c>
      <c r="C56" s="69">
        <v>26522.643</v>
      </c>
      <c r="D56" s="69" t="s">
        <v>118</v>
      </c>
      <c r="E56" s="1">
        <f t="shared" si="0"/>
        <v>-6041.9974547591773</v>
      </c>
      <c r="F56" s="1">
        <f t="shared" si="1"/>
        <v>-6042</v>
      </c>
      <c r="G56" s="1">
        <f t="shared" si="7"/>
        <v>8.3008000037807506E-3</v>
      </c>
      <c r="I56" s="1">
        <f>+G56</f>
        <v>8.3008000037807506E-3</v>
      </c>
      <c r="L56" s="5"/>
      <c r="M56" s="5"/>
      <c r="N56" s="5"/>
      <c r="O56" s="5">
        <f t="shared" ca="1" si="4"/>
        <v>-7.322646302753838E-3</v>
      </c>
      <c r="Q56" s="11">
        <f t="shared" si="5"/>
        <v>11504.143</v>
      </c>
    </row>
    <row r="57" spans="1:17" x14ac:dyDescent="0.2">
      <c r="A57" s="67" t="s">
        <v>148</v>
      </c>
      <c r="B57" s="70" t="s">
        <v>100</v>
      </c>
      <c r="C57" s="69">
        <v>26524.262999999999</v>
      </c>
      <c r="D57" s="69" t="s">
        <v>118</v>
      </c>
      <c r="E57" s="1">
        <f t="shared" si="0"/>
        <v>-6041.5007206936707</v>
      </c>
      <c r="F57" s="1">
        <f t="shared" si="1"/>
        <v>-6041.5</v>
      </c>
      <c r="G57" s="1">
        <f t="shared" si="7"/>
        <v>-2.3503999982494861E-3</v>
      </c>
      <c r="I57" s="1">
        <f>+G57</f>
        <v>-2.3503999982494861E-3</v>
      </c>
      <c r="L57" s="5"/>
      <c r="M57" s="5"/>
      <c r="N57" s="5"/>
      <c r="O57" s="5">
        <f t="shared" ca="1" si="4"/>
        <v>-7.3221735301781778E-3</v>
      </c>
      <c r="Q57" s="11">
        <f t="shared" si="5"/>
        <v>11505.762999999999</v>
      </c>
    </row>
    <row r="58" spans="1:17" x14ac:dyDescent="0.2">
      <c r="A58" s="67" t="s">
        <v>255</v>
      </c>
      <c r="B58" s="70" t="s">
        <v>100</v>
      </c>
      <c r="C58" s="69">
        <v>27169.973000000002</v>
      </c>
      <c r="D58" s="69" t="s">
        <v>118</v>
      </c>
      <c r="E58" s="1">
        <f t="shared" si="0"/>
        <v>-5843.5092679538075</v>
      </c>
      <c r="F58" s="1">
        <f t="shared" si="1"/>
        <v>-5843.5</v>
      </c>
      <c r="G58" s="1">
        <f t="shared" si="7"/>
        <v>-3.0225599995901575E-2</v>
      </c>
      <c r="H58" s="1">
        <f>+G58</f>
        <v>-3.0225599995901575E-2</v>
      </c>
      <c r="L58" s="5"/>
      <c r="M58" s="5"/>
      <c r="N58" s="5"/>
      <c r="O58" s="5">
        <f t="shared" ca="1" si="4"/>
        <v>-7.1349555902168928E-3</v>
      </c>
      <c r="Q58" s="11">
        <f t="shared" si="5"/>
        <v>12151.473000000002</v>
      </c>
    </row>
    <row r="59" spans="1:17" x14ac:dyDescent="0.2">
      <c r="A59" s="67" t="s">
        <v>259</v>
      </c>
      <c r="B59" s="70" t="s">
        <v>102</v>
      </c>
      <c r="C59" s="69">
        <v>27243.381000000001</v>
      </c>
      <c r="D59" s="69" t="s">
        <v>118</v>
      </c>
      <c r="E59" s="1">
        <f t="shared" si="0"/>
        <v>-5821.0004690150772</v>
      </c>
      <c r="F59" s="1">
        <f t="shared" si="1"/>
        <v>-5821</v>
      </c>
      <c r="G59" s="1">
        <f t="shared" si="7"/>
        <v>-1.5295999946829397E-3</v>
      </c>
      <c r="H59" s="1">
        <f>+G59</f>
        <v>-1.5295999946829397E-3</v>
      </c>
      <c r="O59" s="5">
        <f t="shared" ca="1" si="4"/>
        <v>-7.1136808243122008E-3</v>
      </c>
      <c r="Q59" s="11">
        <f t="shared" si="5"/>
        <v>12224.881000000001</v>
      </c>
    </row>
    <row r="60" spans="1:17" x14ac:dyDescent="0.2">
      <c r="A60" s="67" t="s">
        <v>148</v>
      </c>
      <c r="B60" s="70" t="s">
        <v>100</v>
      </c>
      <c r="C60" s="69">
        <v>28614.755000000001</v>
      </c>
      <c r="D60" s="69" t="s">
        <v>118</v>
      </c>
      <c r="E60" s="1">
        <f t="shared" si="0"/>
        <v>-5400.5015910208131</v>
      </c>
      <c r="F60" s="1">
        <f t="shared" si="1"/>
        <v>-5400.5</v>
      </c>
      <c r="G60" s="1">
        <f t="shared" si="7"/>
        <v>-5.1887999979953747E-3</v>
      </c>
      <c r="I60" s="1">
        <f>+G60</f>
        <v>-5.1887999979953747E-3</v>
      </c>
      <c r="O60" s="5">
        <f t="shared" ca="1" si="4"/>
        <v>-6.7160790881822998E-3</v>
      </c>
      <c r="Q60" s="11">
        <f t="shared" si="5"/>
        <v>13596.255000000001</v>
      </c>
    </row>
    <row r="61" spans="1:17" x14ac:dyDescent="0.2">
      <c r="A61" s="67" t="s">
        <v>255</v>
      </c>
      <c r="B61" s="70" t="s">
        <v>102</v>
      </c>
      <c r="C61" s="69">
        <v>28877.269</v>
      </c>
      <c r="D61" s="69" t="s">
        <v>118</v>
      </c>
      <c r="E61" s="1">
        <f t="shared" si="0"/>
        <v>-5320.0079820871551</v>
      </c>
      <c r="F61" s="1">
        <f t="shared" si="1"/>
        <v>-5320</v>
      </c>
      <c r="G61" s="1">
        <f t="shared" si="7"/>
        <v>-2.6031999997940147E-2</v>
      </c>
      <c r="H61" s="1">
        <f>+G61</f>
        <v>-2.6031999997940147E-2</v>
      </c>
      <c r="O61" s="5">
        <f t="shared" ca="1" si="4"/>
        <v>-6.63996270350107E-3</v>
      </c>
      <c r="Q61" s="11">
        <f t="shared" si="5"/>
        <v>13858.769</v>
      </c>
    </row>
    <row r="62" spans="1:17" x14ac:dyDescent="0.2">
      <c r="A62" s="67" t="s">
        <v>255</v>
      </c>
      <c r="B62" s="70" t="s">
        <v>102</v>
      </c>
      <c r="C62" s="69">
        <v>28975.108</v>
      </c>
      <c r="D62" s="69" t="s">
        <v>118</v>
      </c>
      <c r="E62" s="1">
        <f t="shared" si="0"/>
        <v>-5290.008004164225</v>
      </c>
      <c r="F62" s="1">
        <f t="shared" si="1"/>
        <v>-5290</v>
      </c>
      <c r="G62" s="1">
        <f t="shared" si="7"/>
        <v>-2.610399999684887E-2</v>
      </c>
      <c r="H62" s="1">
        <f>+G62</f>
        <v>-2.610399999684887E-2</v>
      </c>
      <c r="O62" s="5">
        <f t="shared" ca="1" si="4"/>
        <v>-6.6115963489614812E-3</v>
      </c>
      <c r="Q62" s="11">
        <f t="shared" si="5"/>
        <v>13956.608</v>
      </c>
    </row>
    <row r="63" spans="1:17" x14ac:dyDescent="0.2">
      <c r="A63" s="67" t="s">
        <v>255</v>
      </c>
      <c r="B63" s="70" t="s">
        <v>102</v>
      </c>
      <c r="C63" s="69">
        <v>29350.159</v>
      </c>
      <c r="D63" s="69" t="s">
        <v>118</v>
      </c>
      <c r="E63" s="1">
        <f t="shared" si="0"/>
        <v>-5175.0076288540422</v>
      </c>
      <c r="F63" s="1">
        <f t="shared" si="1"/>
        <v>-5175</v>
      </c>
      <c r="G63" s="1">
        <f t="shared" si="7"/>
        <v>-2.4879999997210689E-2</v>
      </c>
      <c r="H63" s="1">
        <f>+G63</f>
        <v>-2.4879999997210689E-2</v>
      </c>
      <c r="O63" s="5">
        <f t="shared" ca="1" si="4"/>
        <v>-6.5028586565597252E-3</v>
      </c>
      <c r="Q63" s="11">
        <f t="shared" si="5"/>
        <v>14331.659</v>
      </c>
    </row>
    <row r="64" spans="1:17" x14ac:dyDescent="0.2">
      <c r="A64" s="67" t="s">
        <v>274</v>
      </c>
      <c r="B64" s="70" t="s">
        <v>102</v>
      </c>
      <c r="C64" s="69">
        <v>33472.472999999998</v>
      </c>
      <c r="D64" s="69" t="s">
        <v>118</v>
      </c>
      <c r="E64" s="1">
        <f t="shared" si="0"/>
        <v>-3910.9991149548105</v>
      </c>
      <c r="F64" s="1">
        <f t="shared" si="1"/>
        <v>-3911</v>
      </c>
      <c r="G64" s="1">
        <f t="shared" si="7"/>
        <v>2.8864000050816685E-3</v>
      </c>
      <c r="I64" s="1">
        <f>+G64</f>
        <v>2.8864000050816685E-3</v>
      </c>
      <c r="O64" s="5">
        <f t="shared" ca="1" si="4"/>
        <v>-5.3076895852917222E-3</v>
      </c>
      <c r="Q64" s="11">
        <f t="shared" si="5"/>
        <v>18453.972999999998</v>
      </c>
    </row>
    <row r="65" spans="1:17" x14ac:dyDescent="0.2">
      <c r="A65" s="1" t="s">
        <v>6</v>
      </c>
      <c r="B65" s="18"/>
      <c r="C65" s="29">
        <v>33570.300000000003</v>
      </c>
      <c r="D65" s="30"/>
      <c r="E65" s="1">
        <f t="shared" si="0"/>
        <v>-3881.0028165434746</v>
      </c>
      <c r="F65" s="1">
        <v>-3881</v>
      </c>
      <c r="G65" s="1">
        <f t="shared" si="7"/>
        <v>-9.1855999926337972E-3</v>
      </c>
      <c r="J65" s="1">
        <f>G65</f>
        <v>-9.1855999926337972E-3</v>
      </c>
      <c r="O65" s="5"/>
      <c r="Q65" s="11">
        <f t="shared" si="5"/>
        <v>18551.800000000003</v>
      </c>
    </row>
    <row r="66" spans="1:17" x14ac:dyDescent="0.2">
      <c r="A66" s="20" t="s">
        <v>6</v>
      </c>
      <c r="B66" s="18" t="s">
        <v>100</v>
      </c>
      <c r="C66" s="29">
        <v>33751.324999999997</v>
      </c>
      <c r="D66" s="30"/>
      <c r="E66" s="1">
        <f t="shared" si="0"/>
        <v>-3825.4958509827238</v>
      </c>
      <c r="F66" s="1">
        <v>-3825.5</v>
      </c>
      <c r="G66" s="1">
        <f t="shared" si="7"/>
        <v>1.3531199998396914E-2</v>
      </c>
      <c r="J66" s="1">
        <f>G66</f>
        <v>1.3531199998396914E-2</v>
      </c>
      <c r="O66" s="5"/>
      <c r="Q66" s="11">
        <f t="shared" si="5"/>
        <v>18732.824999999997</v>
      </c>
    </row>
    <row r="67" spans="1:17" x14ac:dyDescent="0.2">
      <c r="A67" s="67" t="s">
        <v>279</v>
      </c>
      <c r="B67" s="70" t="s">
        <v>102</v>
      </c>
      <c r="C67" s="69">
        <v>33759.468000000001</v>
      </c>
      <c r="D67" s="69" t="s">
        <v>118</v>
      </c>
      <c r="E67" s="1">
        <f t="shared" si="0"/>
        <v>-3822.9989957386338</v>
      </c>
      <c r="F67" s="1">
        <f>ROUND(2*E67,0)/2</f>
        <v>-3823</v>
      </c>
      <c r="G67" s="1">
        <f t="shared" si="7"/>
        <v>3.2752000042819418E-3</v>
      </c>
      <c r="I67" s="1">
        <f>+G67</f>
        <v>3.2752000042819418E-3</v>
      </c>
      <c r="O67" s="5">
        <f ca="1">+C$11+C$12*F67</f>
        <v>-5.2244816119755948E-3</v>
      </c>
      <c r="Q67" s="11">
        <f t="shared" si="5"/>
        <v>18740.968000000001</v>
      </c>
    </row>
    <row r="68" spans="1:17" x14ac:dyDescent="0.2">
      <c r="A68" s="67" t="s">
        <v>279</v>
      </c>
      <c r="B68" s="70" t="s">
        <v>102</v>
      </c>
      <c r="C68" s="69">
        <v>33759.47</v>
      </c>
      <c r="D68" s="69" t="s">
        <v>118</v>
      </c>
      <c r="E68" s="1">
        <f t="shared" si="0"/>
        <v>-3822.9983824867008</v>
      </c>
      <c r="F68" s="1">
        <f>ROUND(2*E68,0)/2</f>
        <v>-3823</v>
      </c>
      <c r="G68" s="1">
        <f t="shared" si="7"/>
        <v>5.2752000046893954E-3</v>
      </c>
      <c r="I68" s="1">
        <f>+G68</f>
        <v>5.2752000046893954E-3</v>
      </c>
      <c r="O68" s="5">
        <f ca="1">+C$11+C$12*F68</f>
        <v>-5.2244816119755948E-3</v>
      </c>
      <c r="Q68" s="11">
        <f t="shared" si="5"/>
        <v>18740.97</v>
      </c>
    </row>
    <row r="69" spans="1:17" x14ac:dyDescent="0.2">
      <c r="A69" s="67" t="s">
        <v>279</v>
      </c>
      <c r="B69" s="70" t="s">
        <v>102</v>
      </c>
      <c r="C69" s="69">
        <v>33759.470999999998</v>
      </c>
      <c r="D69" s="69" t="s">
        <v>118</v>
      </c>
      <c r="E69" s="1">
        <f t="shared" si="0"/>
        <v>-3822.9980758607358</v>
      </c>
      <c r="F69" s="1">
        <f>ROUND(2*E69,0)/2</f>
        <v>-3823</v>
      </c>
      <c r="G69" s="1">
        <f t="shared" si="7"/>
        <v>6.2752000012551434E-3</v>
      </c>
      <c r="I69" s="1">
        <f>+G69</f>
        <v>6.2752000012551434E-3</v>
      </c>
      <c r="O69" s="5">
        <f ca="1">+C$11+C$12*F69</f>
        <v>-5.2244816119755948E-3</v>
      </c>
      <c r="Q69" s="11">
        <f t="shared" si="5"/>
        <v>18740.970999999998</v>
      </c>
    </row>
    <row r="70" spans="1:17" x14ac:dyDescent="0.2">
      <c r="A70" s="20" t="s">
        <v>6</v>
      </c>
      <c r="B70" s="18"/>
      <c r="C70" s="29">
        <v>34121.466</v>
      </c>
      <c r="D70" s="30"/>
      <c r="E70" s="1">
        <f t="shared" si="0"/>
        <v>-3712.0010091673794</v>
      </c>
      <c r="F70" s="1">
        <v>-3712</v>
      </c>
      <c r="G70" s="1">
        <f t="shared" si="7"/>
        <v>-3.2911999951465987E-3</v>
      </c>
      <c r="J70" s="1">
        <f>G70</f>
        <v>-3.2911999951465987E-3</v>
      </c>
      <c r="O70" s="5"/>
      <c r="Q70" s="11">
        <f t="shared" si="5"/>
        <v>19102.966</v>
      </c>
    </row>
    <row r="71" spans="1:17" x14ac:dyDescent="0.2">
      <c r="A71" s="20" t="s">
        <v>6</v>
      </c>
      <c r="B71" s="18"/>
      <c r="C71" s="29">
        <v>34134.512000000002</v>
      </c>
      <c r="D71" s="30"/>
      <c r="E71" s="1">
        <f t="shared" si="0"/>
        <v>-3708.0007668102148</v>
      </c>
      <c r="F71" s="1">
        <v>-3708</v>
      </c>
      <c r="G71" s="1">
        <f t="shared" si="7"/>
        <v>-2.5007999938679859E-3</v>
      </c>
      <c r="J71" s="1">
        <f>G71</f>
        <v>-2.5007999938679859E-3</v>
      </c>
      <c r="O71" s="5"/>
      <c r="Q71" s="11">
        <f t="shared" si="5"/>
        <v>19116.012000000002</v>
      </c>
    </row>
    <row r="72" spans="1:17" x14ac:dyDescent="0.2">
      <c r="A72" s="20" t="s">
        <v>6</v>
      </c>
      <c r="B72" s="18" t="s">
        <v>100</v>
      </c>
      <c r="C72" s="29">
        <v>34152.455999999998</v>
      </c>
      <c r="D72" s="30"/>
      <c r="E72" s="1">
        <f t="shared" si="0"/>
        <v>-3702.4986704698094</v>
      </c>
      <c r="F72" s="1">
        <v>-3702.5</v>
      </c>
      <c r="G72" s="1">
        <f t="shared" si="7"/>
        <v>4.336000005423557E-3</v>
      </c>
      <c r="J72" s="1">
        <f>G72</f>
        <v>4.336000005423557E-3</v>
      </c>
      <c r="O72" s="5"/>
      <c r="Q72" s="11">
        <f t="shared" si="5"/>
        <v>19133.955999999998</v>
      </c>
    </row>
    <row r="73" spans="1:17" x14ac:dyDescent="0.2">
      <c r="A73" s="67" t="s">
        <v>294</v>
      </c>
      <c r="B73" s="70" t="s">
        <v>100</v>
      </c>
      <c r="C73" s="69">
        <v>34439.442999999999</v>
      </c>
      <c r="D73" s="69" t="s">
        <v>118</v>
      </c>
      <c r="E73" s="1">
        <f t="shared" si="0"/>
        <v>-3614.5010042613644</v>
      </c>
      <c r="F73" s="1">
        <f>ROUND(2*E73,0)/2</f>
        <v>-3614.5</v>
      </c>
      <c r="G73" s="1">
        <f t="shared" si="7"/>
        <v>-3.2751999970059842E-3</v>
      </c>
      <c r="I73" s="1">
        <f>+G73</f>
        <v>-3.2751999970059842E-3</v>
      </c>
      <c r="O73" s="5">
        <f ca="1">+C$11+C$12*F73</f>
        <v>-5.0273354479254545E-3</v>
      </c>
      <c r="Q73" s="11">
        <f t="shared" si="5"/>
        <v>19420.942999999999</v>
      </c>
    </row>
    <row r="74" spans="1:17" x14ac:dyDescent="0.2">
      <c r="A74" s="20" t="s">
        <v>6</v>
      </c>
      <c r="B74" s="18" t="s">
        <v>100</v>
      </c>
      <c r="C74" s="29">
        <v>34488.358</v>
      </c>
      <c r="D74" s="30"/>
      <c r="E74" s="1">
        <f t="shared" si="0"/>
        <v>-3599.5023951167477</v>
      </c>
      <c r="F74" s="1">
        <v>-3599.5</v>
      </c>
      <c r="G74" s="1">
        <f t="shared" si="7"/>
        <v>-7.8111999973771162E-3</v>
      </c>
      <c r="J74" s="1">
        <f>G74</f>
        <v>-7.8111999973771162E-3</v>
      </c>
      <c r="O74" s="5"/>
      <c r="Q74" s="11">
        <f t="shared" si="5"/>
        <v>19469.858</v>
      </c>
    </row>
    <row r="75" spans="1:17" x14ac:dyDescent="0.2">
      <c r="A75" s="20" t="s">
        <v>6</v>
      </c>
      <c r="B75" s="18" t="s">
        <v>100</v>
      </c>
      <c r="C75" s="29">
        <v>34530.750999999997</v>
      </c>
      <c r="D75" s="30"/>
      <c r="E75" s="1">
        <f t="shared" si="0"/>
        <v>-3586.5036005247475</v>
      </c>
      <c r="F75" s="1">
        <v>-3586.5</v>
      </c>
      <c r="G75" s="1">
        <f t="shared" si="7"/>
        <v>-1.1742399998183828E-2</v>
      </c>
      <c r="J75" s="1">
        <f>G75</f>
        <v>-1.1742399998183828E-2</v>
      </c>
      <c r="O75" s="5"/>
      <c r="Q75" s="11">
        <f t="shared" si="5"/>
        <v>19512.250999999997</v>
      </c>
    </row>
    <row r="76" spans="1:17" x14ac:dyDescent="0.2">
      <c r="A76" s="20" t="s">
        <v>6</v>
      </c>
      <c r="B76" s="18"/>
      <c r="C76" s="29">
        <v>35380.337</v>
      </c>
      <c r="D76" s="30"/>
      <c r="E76" s="1">
        <f t="shared" si="0"/>
        <v>-3325.9984722667846</v>
      </c>
      <c r="F76" s="1">
        <v>-3326</v>
      </c>
      <c r="G76" s="1">
        <f t="shared" si="7"/>
        <v>4.9824000016087666E-3</v>
      </c>
      <c r="J76" s="1">
        <f>G76</f>
        <v>4.9824000016087666E-3</v>
      </c>
      <c r="O76" s="5"/>
      <c r="Q76" s="11">
        <f t="shared" si="5"/>
        <v>20361.837</v>
      </c>
    </row>
    <row r="77" spans="1:17" x14ac:dyDescent="0.2">
      <c r="A77" s="67" t="s">
        <v>311</v>
      </c>
      <c r="B77" s="70" t="s">
        <v>102</v>
      </c>
      <c r="C77" s="69">
        <v>35380.341</v>
      </c>
      <c r="D77" s="69" t="s">
        <v>118</v>
      </c>
      <c r="E77" s="1">
        <f t="shared" si="0"/>
        <v>-3325.9972457629187</v>
      </c>
      <c r="F77" s="1">
        <f t="shared" ref="F77:F82" si="8">ROUND(2*E77,0)/2</f>
        <v>-3326</v>
      </c>
      <c r="G77" s="1">
        <f t="shared" si="7"/>
        <v>8.9824000024236739E-3</v>
      </c>
      <c r="I77" s="1">
        <f t="shared" ref="I77:I82" si="9">+G77</f>
        <v>8.9824000024236739E-3</v>
      </c>
      <c r="O77" s="5">
        <f t="shared" ref="O77:O82" ca="1" si="10">+C$11+C$12*F77</f>
        <v>-4.7545456717697429E-3</v>
      </c>
      <c r="Q77" s="11">
        <f t="shared" si="5"/>
        <v>20361.841</v>
      </c>
    </row>
    <row r="78" spans="1:17" x14ac:dyDescent="0.2">
      <c r="A78" s="67" t="s">
        <v>311</v>
      </c>
      <c r="B78" s="70" t="s">
        <v>100</v>
      </c>
      <c r="C78" s="69">
        <v>35551.552000000003</v>
      </c>
      <c r="D78" s="69" t="s">
        <v>118</v>
      </c>
      <c r="E78" s="1">
        <f t="shared" si="0"/>
        <v>-3273.4995074360459</v>
      </c>
      <c r="F78" s="1">
        <f t="shared" si="8"/>
        <v>-3273.5</v>
      </c>
      <c r="G78" s="1">
        <f t="shared" si="7"/>
        <v>1.6064000083133578E-3</v>
      </c>
      <c r="I78" s="1">
        <f t="shared" si="9"/>
        <v>1.6064000083133578E-3</v>
      </c>
      <c r="O78" s="5">
        <f t="shared" ca="1" si="10"/>
        <v>-4.7049045513254621E-3</v>
      </c>
      <c r="Q78" s="11">
        <f t="shared" si="5"/>
        <v>20533.052000000003</v>
      </c>
    </row>
    <row r="79" spans="1:17" x14ac:dyDescent="0.2">
      <c r="A79" s="67" t="s">
        <v>311</v>
      </c>
      <c r="B79" s="70" t="s">
        <v>100</v>
      </c>
      <c r="C79" s="69">
        <v>35551.555999999997</v>
      </c>
      <c r="D79" s="69" t="s">
        <v>118</v>
      </c>
      <c r="E79" s="1">
        <f t="shared" si="0"/>
        <v>-3273.4982809321823</v>
      </c>
      <c r="F79" s="1">
        <f t="shared" si="8"/>
        <v>-3273.5</v>
      </c>
      <c r="G79" s="1">
        <f t="shared" si="7"/>
        <v>5.6064000018523075E-3</v>
      </c>
      <c r="I79" s="1">
        <f t="shared" si="9"/>
        <v>5.6064000018523075E-3</v>
      </c>
      <c r="O79" s="5">
        <f t="shared" ca="1" si="10"/>
        <v>-4.7049045513254621E-3</v>
      </c>
      <c r="Q79" s="11">
        <f t="shared" si="5"/>
        <v>20533.055999999997</v>
      </c>
    </row>
    <row r="80" spans="1:17" x14ac:dyDescent="0.2">
      <c r="A80" s="67" t="s">
        <v>322</v>
      </c>
      <c r="B80" s="70" t="s">
        <v>100</v>
      </c>
      <c r="C80" s="69">
        <v>36086.409</v>
      </c>
      <c r="D80" s="69" t="s">
        <v>118</v>
      </c>
      <c r="E80" s="1">
        <f t="shared" si="0"/>
        <v>-3109.4984629453552</v>
      </c>
      <c r="F80" s="1">
        <f t="shared" si="8"/>
        <v>-3109.5</v>
      </c>
      <c r="G80" s="1">
        <f t="shared" si="7"/>
        <v>5.0128000002587214E-3</v>
      </c>
      <c r="I80" s="1">
        <f t="shared" si="9"/>
        <v>5.0128000002587214E-3</v>
      </c>
      <c r="O80" s="5">
        <f t="shared" ca="1" si="10"/>
        <v>-4.5498351465090448E-3</v>
      </c>
      <c r="Q80" s="11">
        <f t="shared" si="5"/>
        <v>21067.909</v>
      </c>
    </row>
    <row r="81" spans="1:17" x14ac:dyDescent="0.2">
      <c r="A81" s="67" t="s">
        <v>326</v>
      </c>
      <c r="B81" s="70" t="s">
        <v>102</v>
      </c>
      <c r="C81" s="69">
        <v>36231.529000000002</v>
      </c>
      <c r="D81" s="69" t="s">
        <v>118</v>
      </c>
      <c r="E81" s="1">
        <f t="shared" si="0"/>
        <v>-3065.0009027068436</v>
      </c>
      <c r="F81" s="1">
        <f t="shared" si="8"/>
        <v>-3065</v>
      </c>
      <c r="G81" s="1">
        <f t="shared" si="7"/>
        <v>-2.9439999925671145E-3</v>
      </c>
      <c r="I81" s="1">
        <f t="shared" si="9"/>
        <v>-2.9439999925671145E-3</v>
      </c>
      <c r="O81" s="5">
        <f t="shared" ca="1" si="10"/>
        <v>-4.5077583872753218E-3</v>
      </c>
      <c r="Q81" s="11">
        <f t="shared" si="5"/>
        <v>21213.029000000002</v>
      </c>
    </row>
    <row r="82" spans="1:17" x14ac:dyDescent="0.2">
      <c r="A82" s="67" t="s">
        <v>326</v>
      </c>
      <c r="B82" s="70" t="s">
        <v>102</v>
      </c>
      <c r="C82" s="69">
        <v>36231.529000000002</v>
      </c>
      <c r="D82" s="69" t="s">
        <v>118</v>
      </c>
      <c r="E82" s="1">
        <f t="shared" si="0"/>
        <v>-3065.0009027068436</v>
      </c>
      <c r="F82" s="1">
        <f t="shared" si="8"/>
        <v>-3065</v>
      </c>
      <c r="G82" s="1">
        <f t="shared" si="7"/>
        <v>-2.9439999925671145E-3</v>
      </c>
      <c r="I82" s="1">
        <f t="shared" si="9"/>
        <v>-2.9439999925671145E-3</v>
      </c>
      <c r="O82" s="5">
        <f t="shared" ca="1" si="10"/>
        <v>-4.5077583872753218E-3</v>
      </c>
      <c r="Q82" s="11">
        <f t="shared" si="5"/>
        <v>21213.029000000002</v>
      </c>
    </row>
    <row r="83" spans="1:17" x14ac:dyDescent="0.2">
      <c r="A83" s="20" t="s">
        <v>6</v>
      </c>
      <c r="B83" s="18"/>
      <c r="C83" s="29">
        <v>36231.531000000003</v>
      </c>
      <c r="D83" s="30"/>
      <c r="E83" s="1">
        <f t="shared" si="0"/>
        <v>-3065.0002894549107</v>
      </c>
      <c r="F83" s="1">
        <v>-3065</v>
      </c>
      <c r="G83" s="1">
        <f t="shared" si="7"/>
        <v>-9.4399999215966091E-4</v>
      </c>
      <c r="J83" s="1">
        <f>G83</f>
        <v>-9.4399999215966091E-4</v>
      </c>
      <c r="O83" s="5"/>
      <c r="Q83" s="11">
        <f t="shared" si="5"/>
        <v>21213.031000000003</v>
      </c>
    </row>
    <row r="84" spans="1:17" x14ac:dyDescent="0.2">
      <c r="A84" s="67" t="s">
        <v>326</v>
      </c>
      <c r="B84" s="70" t="s">
        <v>102</v>
      </c>
      <c r="C84" s="69">
        <v>36231.534</v>
      </c>
      <c r="D84" s="69" t="s">
        <v>118</v>
      </c>
      <c r="E84" s="1">
        <f t="shared" si="0"/>
        <v>-3064.9993695770122</v>
      </c>
      <c r="F84" s="1">
        <f>ROUND(2*E84,0)/2</f>
        <v>-3065</v>
      </c>
      <c r="G84" s="1">
        <f t="shared" si="7"/>
        <v>2.0560000048135407E-3</v>
      </c>
      <c r="I84" s="1">
        <f>+G84</f>
        <v>2.0560000048135407E-3</v>
      </c>
      <c r="O84" s="5">
        <f ca="1">+C$11+C$12*F84</f>
        <v>-4.5077583872753218E-3</v>
      </c>
      <c r="Q84" s="11">
        <f t="shared" si="5"/>
        <v>21213.034</v>
      </c>
    </row>
    <row r="85" spans="1:17" x14ac:dyDescent="0.2">
      <c r="A85" s="20" t="s">
        <v>6</v>
      </c>
      <c r="B85" s="18" t="s">
        <v>100</v>
      </c>
      <c r="C85" s="29">
        <v>36859.334000000003</v>
      </c>
      <c r="D85" s="30"/>
      <c r="E85" s="1">
        <f t="shared" ref="E85:E148" si="11">(C85-C$7)/C$8</f>
        <v>-2872.4995878946993</v>
      </c>
      <c r="F85" s="1">
        <v>-2872.5</v>
      </c>
      <c r="G85" s="1">
        <f t="shared" ref="G85:G116" si="12">C85-(C$7+C$8*F85)</f>
        <v>1.3440000038826838E-3</v>
      </c>
      <c r="J85" s="1">
        <f>G85</f>
        <v>1.3440000038826838E-3</v>
      </c>
      <c r="O85" s="5"/>
      <c r="Q85" s="11">
        <f t="shared" ref="Q85:Q148" si="13">C85-15018.5</f>
        <v>21840.834000000003</v>
      </c>
    </row>
    <row r="86" spans="1:17" x14ac:dyDescent="0.2">
      <c r="A86" s="67" t="s">
        <v>326</v>
      </c>
      <c r="B86" s="70" t="s">
        <v>100</v>
      </c>
      <c r="C86" s="69">
        <v>36859.336000000003</v>
      </c>
      <c r="D86" s="69" t="s">
        <v>118</v>
      </c>
      <c r="E86" s="1">
        <f t="shared" si="11"/>
        <v>-2872.4989746427668</v>
      </c>
      <c r="F86" s="1">
        <f t="shared" ref="F86:F117" si="14">ROUND(2*E86,0)/2</f>
        <v>-2872.5</v>
      </c>
      <c r="G86" s="1">
        <f t="shared" si="12"/>
        <v>3.3440000042901374E-3</v>
      </c>
      <c r="I86" s="1">
        <f t="shared" ref="I86:I101" si="15">+G86</f>
        <v>3.3440000042901374E-3</v>
      </c>
      <c r="O86" s="5">
        <f t="shared" ref="O86:O122" ca="1" si="16">+C$11+C$12*F86</f>
        <v>-4.3257409456462937E-3</v>
      </c>
      <c r="Q86" s="11">
        <f t="shared" si="13"/>
        <v>21840.836000000003</v>
      </c>
    </row>
    <row r="87" spans="1:17" x14ac:dyDescent="0.2">
      <c r="A87" s="67" t="s">
        <v>340</v>
      </c>
      <c r="B87" s="70" t="s">
        <v>102</v>
      </c>
      <c r="C87" s="69">
        <v>37565.408000000003</v>
      </c>
      <c r="D87" s="69" t="s">
        <v>118</v>
      </c>
      <c r="E87" s="1">
        <f t="shared" si="11"/>
        <v>-2655.9989653213374</v>
      </c>
      <c r="F87" s="1">
        <f t="shared" si="14"/>
        <v>-2656</v>
      </c>
      <c r="G87" s="1">
        <f t="shared" si="12"/>
        <v>3.3744000029400922E-3</v>
      </c>
      <c r="I87" s="1">
        <f t="shared" si="15"/>
        <v>3.3744000029400922E-3</v>
      </c>
      <c r="O87" s="5">
        <f t="shared" ca="1" si="16"/>
        <v>-4.1210304203855956E-3</v>
      </c>
      <c r="Q87" s="11">
        <f t="shared" si="13"/>
        <v>22546.908000000003</v>
      </c>
    </row>
    <row r="88" spans="1:17" x14ac:dyDescent="0.2">
      <c r="A88" s="67" t="s">
        <v>340</v>
      </c>
      <c r="B88" s="70" t="s">
        <v>102</v>
      </c>
      <c r="C88" s="69">
        <v>37565.411999999997</v>
      </c>
      <c r="D88" s="69" t="s">
        <v>118</v>
      </c>
      <c r="E88" s="1">
        <f t="shared" si="11"/>
        <v>-2655.9977388174739</v>
      </c>
      <c r="F88" s="1">
        <f t="shared" si="14"/>
        <v>-2656</v>
      </c>
      <c r="G88" s="1">
        <f t="shared" si="12"/>
        <v>7.3743999964790419E-3</v>
      </c>
      <c r="I88" s="1">
        <f t="shared" si="15"/>
        <v>7.3743999964790419E-3</v>
      </c>
      <c r="O88" s="5">
        <f t="shared" ca="1" si="16"/>
        <v>-4.1210304203855956E-3</v>
      </c>
      <c r="Q88" s="11">
        <f t="shared" si="13"/>
        <v>22546.911999999997</v>
      </c>
    </row>
    <row r="89" spans="1:17" x14ac:dyDescent="0.2">
      <c r="A89" s="67" t="s">
        <v>340</v>
      </c>
      <c r="B89" s="70" t="s">
        <v>102</v>
      </c>
      <c r="C89" s="69">
        <v>37578.453000000001</v>
      </c>
      <c r="D89" s="69" t="s">
        <v>118</v>
      </c>
      <c r="E89" s="1">
        <f t="shared" si="11"/>
        <v>-2651.9990295901403</v>
      </c>
      <c r="F89" s="1">
        <f t="shared" si="14"/>
        <v>-2652</v>
      </c>
      <c r="G89" s="1">
        <f t="shared" si="12"/>
        <v>3.164800007652957E-3</v>
      </c>
      <c r="I89" s="1">
        <f t="shared" si="15"/>
        <v>3.164800007652957E-3</v>
      </c>
      <c r="O89" s="5">
        <f t="shared" ca="1" si="16"/>
        <v>-4.1172482397803176E-3</v>
      </c>
      <c r="Q89" s="11">
        <f t="shared" si="13"/>
        <v>22559.953000000001</v>
      </c>
    </row>
    <row r="90" spans="1:17" x14ac:dyDescent="0.2">
      <c r="A90" s="67" t="s">
        <v>340</v>
      </c>
      <c r="B90" s="70" t="s">
        <v>102</v>
      </c>
      <c r="C90" s="69">
        <v>37578.455999999998</v>
      </c>
      <c r="D90" s="69" t="s">
        <v>118</v>
      </c>
      <c r="E90" s="1">
        <f t="shared" si="11"/>
        <v>-2651.9981097122422</v>
      </c>
      <c r="F90" s="1">
        <f t="shared" si="14"/>
        <v>-2652</v>
      </c>
      <c r="G90" s="1">
        <f t="shared" si="12"/>
        <v>6.1648000046261586E-3</v>
      </c>
      <c r="I90" s="1">
        <f t="shared" si="15"/>
        <v>6.1648000046261586E-3</v>
      </c>
      <c r="O90" s="5">
        <f t="shared" ca="1" si="16"/>
        <v>-4.1172482397803176E-3</v>
      </c>
      <c r="Q90" s="11">
        <f t="shared" si="13"/>
        <v>22559.955999999998</v>
      </c>
    </row>
    <row r="91" spans="1:17" x14ac:dyDescent="0.2">
      <c r="A91" s="67" t="s">
        <v>340</v>
      </c>
      <c r="B91" s="70" t="s">
        <v>102</v>
      </c>
      <c r="C91" s="69">
        <v>37578.455999999998</v>
      </c>
      <c r="D91" s="69" t="s">
        <v>118</v>
      </c>
      <c r="E91" s="1">
        <f t="shared" si="11"/>
        <v>-2651.9981097122422</v>
      </c>
      <c r="F91" s="1">
        <f t="shared" si="14"/>
        <v>-2652</v>
      </c>
      <c r="G91" s="1">
        <f t="shared" si="12"/>
        <v>6.1648000046261586E-3</v>
      </c>
      <c r="I91" s="1">
        <f t="shared" si="15"/>
        <v>6.1648000046261586E-3</v>
      </c>
      <c r="O91" s="5">
        <f t="shared" ca="1" si="16"/>
        <v>-4.1172482397803176E-3</v>
      </c>
      <c r="Q91" s="11">
        <f t="shared" si="13"/>
        <v>22559.955999999998</v>
      </c>
    </row>
    <row r="92" spans="1:17" x14ac:dyDescent="0.2">
      <c r="A92" s="67" t="s">
        <v>340</v>
      </c>
      <c r="B92" s="70" t="s">
        <v>102</v>
      </c>
      <c r="C92" s="69">
        <v>37790.432999999997</v>
      </c>
      <c r="D92" s="69" t="s">
        <v>118</v>
      </c>
      <c r="E92" s="1">
        <f t="shared" si="11"/>
        <v>-2587.000457240641</v>
      </c>
      <c r="F92" s="1">
        <f t="shared" si="14"/>
        <v>-2587</v>
      </c>
      <c r="G92" s="1">
        <f t="shared" si="12"/>
        <v>-1.4911999969626777E-3</v>
      </c>
      <c r="I92" s="1">
        <f t="shared" si="15"/>
        <v>-1.4911999969626777E-3</v>
      </c>
      <c r="O92" s="5">
        <f t="shared" ca="1" si="16"/>
        <v>-4.0557878049445415E-3</v>
      </c>
      <c r="Q92" s="11">
        <f t="shared" si="13"/>
        <v>22771.932999999997</v>
      </c>
    </row>
    <row r="93" spans="1:17" x14ac:dyDescent="0.2">
      <c r="A93" s="67" t="s">
        <v>340</v>
      </c>
      <c r="B93" s="70" t="s">
        <v>102</v>
      </c>
      <c r="C93" s="69">
        <v>37790.432999999997</v>
      </c>
      <c r="D93" s="69" t="s">
        <v>118</v>
      </c>
      <c r="E93" s="1">
        <f t="shared" si="11"/>
        <v>-2587.000457240641</v>
      </c>
      <c r="F93" s="1">
        <f t="shared" si="14"/>
        <v>-2587</v>
      </c>
      <c r="G93" s="1">
        <f t="shared" si="12"/>
        <v>-1.4911999969626777E-3</v>
      </c>
      <c r="I93" s="1">
        <f t="shared" si="15"/>
        <v>-1.4911999969626777E-3</v>
      </c>
      <c r="O93" s="5">
        <f t="shared" ca="1" si="16"/>
        <v>-4.0557878049445415E-3</v>
      </c>
      <c r="Q93" s="11">
        <f t="shared" si="13"/>
        <v>22771.932999999997</v>
      </c>
    </row>
    <row r="94" spans="1:17" x14ac:dyDescent="0.2">
      <c r="A94" s="67" t="s">
        <v>340</v>
      </c>
      <c r="B94" s="70" t="s">
        <v>102</v>
      </c>
      <c r="C94" s="69">
        <v>37790.438999999998</v>
      </c>
      <c r="D94" s="69" t="s">
        <v>118</v>
      </c>
      <c r="E94" s="1">
        <f t="shared" si="11"/>
        <v>-2586.9986174848423</v>
      </c>
      <c r="F94" s="1">
        <f t="shared" si="14"/>
        <v>-2587</v>
      </c>
      <c r="G94" s="1">
        <f t="shared" si="12"/>
        <v>4.5088000042596832E-3</v>
      </c>
      <c r="I94" s="1">
        <f t="shared" si="15"/>
        <v>4.5088000042596832E-3</v>
      </c>
      <c r="O94" s="5">
        <f t="shared" ca="1" si="16"/>
        <v>-4.0557878049445415E-3</v>
      </c>
      <c r="Q94" s="11">
        <f t="shared" si="13"/>
        <v>22771.938999999998</v>
      </c>
    </row>
    <row r="95" spans="1:17" x14ac:dyDescent="0.2">
      <c r="A95" s="67" t="s">
        <v>340</v>
      </c>
      <c r="B95" s="70" t="s">
        <v>102</v>
      </c>
      <c r="C95" s="69">
        <v>37790.44</v>
      </c>
      <c r="D95" s="69" t="s">
        <v>118</v>
      </c>
      <c r="E95" s="1">
        <f t="shared" si="11"/>
        <v>-2586.9983108588749</v>
      </c>
      <c r="F95" s="1">
        <f t="shared" si="14"/>
        <v>-2587</v>
      </c>
      <c r="G95" s="1">
        <f t="shared" si="12"/>
        <v>5.5088000081013888E-3</v>
      </c>
      <c r="I95" s="1">
        <f t="shared" si="15"/>
        <v>5.5088000081013888E-3</v>
      </c>
      <c r="O95" s="5">
        <f t="shared" ca="1" si="16"/>
        <v>-4.0557878049445415E-3</v>
      </c>
      <c r="Q95" s="11">
        <f t="shared" si="13"/>
        <v>22771.940000000002</v>
      </c>
    </row>
    <row r="96" spans="1:17" x14ac:dyDescent="0.2">
      <c r="A96" s="67" t="s">
        <v>340</v>
      </c>
      <c r="B96" s="70" t="s">
        <v>102</v>
      </c>
      <c r="C96" s="69">
        <v>37803.487999999998</v>
      </c>
      <c r="D96" s="69" t="s">
        <v>118</v>
      </c>
      <c r="E96" s="1">
        <f t="shared" si="11"/>
        <v>-2582.9974552497797</v>
      </c>
      <c r="F96" s="1">
        <f t="shared" si="14"/>
        <v>-2583</v>
      </c>
      <c r="G96" s="1">
        <f t="shared" si="12"/>
        <v>8.2992000025114976E-3</v>
      </c>
      <c r="I96" s="1">
        <f t="shared" si="15"/>
        <v>8.2992000025114976E-3</v>
      </c>
      <c r="O96" s="5">
        <f t="shared" ca="1" si="16"/>
        <v>-4.0520056243392635E-3</v>
      </c>
      <c r="Q96" s="11">
        <f t="shared" si="13"/>
        <v>22784.987999999998</v>
      </c>
    </row>
    <row r="97" spans="1:17" x14ac:dyDescent="0.2">
      <c r="A97" s="67" t="s">
        <v>340</v>
      </c>
      <c r="B97" s="70" t="s">
        <v>100</v>
      </c>
      <c r="C97" s="69">
        <v>37909.478000000003</v>
      </c>
      <c r="D97" s="69" t="s">
        <v>118</v>
      </c>
      <c r="E97" s="1">
        <f t="shared" si="11"/>
        <v>-2550.4981690750278</v>
      </c>
      <c r="F97" s="1">
        <f t="shared" si="14"/>
        <v>-2550.5</v>
      </c>
      <c r="G97" s="1">
        <f t="shared" si="12"/>
        <v>5.9712000074796379E-3</v>
      </c>
      <c r="I97" s="1">
        <f t="shared" si="15"/>
        <v>5.9712000074796379E-3</v>
      </c>
      <c r="O97" s="5">
        <f t="shared" ca="1" si="16"/>
        <v>-4.0212754069213754E-3</v>
      </c>
      <c r="Q97" s="11">
        <f t="shared" si="13"/>
        <v>22890.978000000003</v>
      </c>
    </row>
    <row r="98" spans="1:17" x14ac:dyDescent="0.2">
      <c r="A98" s="67" t="s">
        <v>340</v>
      </c>
      <c r="B98" s="70" t="s">
        <v>100</v>
      </c>
      <c r="C98" s="69">
        <v>37909.481</v>
      </c>
      <c r="D98" s="69" t="s">
        <v>118</v>
      </c>
      <c r="E98" s="1">
        <f t="shared" si="11"/>
        <v>-2550.4972491971298</v>
      </c>
      <c r="F98" s="1">
        <f t="shared" si="14"/>
        <v>-2550.5</v>
      </c>
      <c r="G98" s="1">
        <f t="shared" si="12"/>
        <v>8.9712000044528395E-3</v>
      </c>
      <c r="I98" s="1">
        <f t="shared" si="15"/>
        <v>8.9712000044528395E-3</v>
      </c>
      <c r="O98" s="5">
        <f t="shared" ca="1" si="16"/>
        <v>-4.0212754069213754E-3</v>
      </c>
      <c r="Q98" s="11">
        <f t="shared" si="13"/>
        <v>22890.981</v>
      </c>
    </row>
    <row r="99" spans="1:17" x14ac:dyDescent="0.2">
      <c r="A99" s="67" t="s">
        <v>340</v>
      </c>
      <c r="B99" s="70" t="s">
        <v>100</v>
      </c>
      <c r="C99" s="69">
        <v>37945.345000000001</v>
      </c>
      <c r="D99" s="69" t="s">
        <v>118</v>
      </c>
      <c r="E99" s="1">
        <f t="shared" si="11"/>
        <v>-2539.5004155395081</v>
      </c>
      <c r="F99" s="1">
        <f t="shared" si="14"/>
        <v>-2539.5</v>
      </c>
      <c r="G99" s="1">
        <f t="shared" si="12"/>
        <v>-1.3551999945775606E-3</v>
      </c>
      <c r="I99" s="1">
        <f t="shared" si="15"/>
        <v>-1.3551999945775606E-3</v>
      </c>
      <c r="O99" s="5">
        <f t="shared" ca="1" si="16"/>
        <v>-4.0108744102568591E-3</v>
      </c>
      <c r="Q99" s="11">
        <f t="shared" si="13"/>
        <v>22926.845000000001</v>
      </c>
    </row>
    <row r="100" spans="1:17" x14ac:dyDescent="0.2">
      <c r="A100" s="67" t="s">
        <v>340</v>
      </c>
      <c r="B100" s="70" t="s">
        <v>100</v>
      </c>
      <c r="C100" s="69">
        <v>37945.345999999998</v>
      </c>
      <c r="D100" s="69" t="s">
        <v>118</v>
      </c>
      <c r="E100" s="1">
        <f t="shared" si="11"/>
        <v>-2539.500108913543</v>
      </c>
      <c r="F100" s="1">
        <f t="shared" si="14"/>
        <v>-2539.5</v>
      </c>
      <c r="G100" s="1">
        <f t="shared" si="12"/>
        <v>-3.5519999801181257E-4</v>
      </c>
      <c r="I100" s="1">
        <f t="shared" si="15"/>
        <v>-3.5519999801181257E-4</v>
      </c>
      <c r="O100" s="5">
        <f t="shared" ca="1" si="16"/>
        <v>-4.0108744102568591E-3</v>
      </c>
      <c r="Q100" s="11">
        <f t="shared" si="13"/>
        <v>22926.845999999998</v>
      </c>
    </row>
    <row r="101" spans="1:17" x14ac:dyDescent="0.2">
      <c r="A101" s="67" t="s">
        <v>340</v>
      </c>
      <c r="B101" s="70" t="s">
        <v>100</v>
      </c>
      <c r="C101" s="69">
        <v>37945.349000000002</v>
      </c>
      <c r="D101" s="69" t="s">
        <v>118</v>
      </c>
      <c r="E101" s="1">
        <f t="shared" si="11"/>
        <v>-2539.4991890356428</v>
      </c>
      <c r="F101" s="1">
        <f t="shared" si="14"/>
        <v>-2539.5</v>
      </c>
      <c r="G101" s="1">
        <f t="shared" si="12"/>
        <v>2.6448000062373467E-3</v>
      </c>
      <c r="I101" s="1">
        <f t="shared" si="15"/>
        <v>2.6448000062373467E-3</v>
      </c>
      <c r="O101" s="5">
        <f t="shared" ca="1" si="16"/>
        <v>-4.0108744102568591E-3</v>
      </c>
      <c r="Q101" s="11">
        <f t="shared" si="13"/>
        <v>22926.849000000002</v>
      </c>
    </row>
    <row r="102" spans="1:17" x14ac:dyDescent="0.2">
      <c r="A102" s="67" t="s">
        <v>374</v>
      </c>
      <c r="B102" s="70" t="s">
        <v>102</v>
      </c>
      <c r="C102" s="69">
        <v>38139.398000000001</v>
      </c>
      <c r="D102" s="69" t="s">
        <v>118</v>
      </c>
      <c r="E102" s="1">
        <f t="shared" si="11"/>
        <v>-2479.9987268889863</v>
      </c>
      <c r="F102" s="1">
        <f t="shared" si="14"/>
        <v>-2480</v>
      </c>
      <c r="G102" s="1">
        <f t="shared" si="12"/>
        <v>4.1520000013406388E-3</v>
      </c>
      <c r="H102" s="1">
        <f>+G102</f>
        <v>4.1520000013406388E-3</v>
      </c>
      <c r="O102" s="5">
        <f t="shared" ca="1" si="16"/>
        <v>-3.9546144737533425E-3</v>
      </c>
      <c r="Q102" s="11">
        <f t="shared" si="13"/>
        <v>23120.898000000001</v>
      </c>
    </row>
    <row r="103" spans="1:17" x14ac:dyDescent="0.2">
      <c r="A103" s="67" t="s">
        <v>374</v>
      </c>
      <c r="B103" s="70" t="s">
        <v>102</v>
      </c>
      <c r="C103" s="69">
        <v>38139.402999999998</v>
      </c>
      <c r="D103" s="69" t="s">
        <v>118</v>
      </c>
      <c r="E103" s="1">
        <f t="shared" si="11"/>
        <v>-2479.9971937591554</v>
      </c>
      <c r="F103" s="1">
        <f t="shared" si="14"/>
        <v>-2480</v>
      </c>
      <c r="G103" s="1">
        <f t="shared" si="12"/>
        <v>9.1519999987212941E-3</v>
      </c>
      <c r="H103" s="1">
        <f>+G103</f>
        <v>9.1519999987212941E-3</v>
      </c>
      <c r="O103" s="5">
        <f t="shared" ca="1" si="16"/>
        <v>-3.9546144737533425E-3</v>
      </c>
      <c r="Q103" s="11">
        <f t="shared" si="13"/>
        <v>23120.902999999998</v>
      </c>
    </row>
    <row r="104" spans="1:17" x14ac:dyDescent="0.2">
      <c r="A104" s="67" t="s">
        <v>380</v>
      </c>
      <c r="B104" s="70" t="s">
        <v>102</v>
      </c>
      <c r="C104" s="69">
        <v>38240.502</v>
      </c>
      <c r="D104" s="69" t="s">
        <v>118</v>
      </c>
      <c r="E104" s="1">
        <f t="shared" si="11"/>
        <v>-2448.9976151858828</v>
      </c>
      <c r="F104" s="1">
        <f t="shared" si="14"/>
        <v>-2449</v>
      </c>
      <c r="G104" s="1">
        <f t="shared" si="12"/>
        <v>7.7776000034646131E-3</v>
      </c>
      <c r="I104" s="1">
        <f>+G104</f>
        <v>7.7776000034646131E-3</v>
      </c>
      <c r="O104" s="5">
        <f t="shared" ca="1" si="16"/>
        <v>-3.9253025740624333E-3</v>
      </c>
      <c r="Q104" s="11">
        <f t="shared" si="13"/>
        <v>23222.002</v>
      </c>
    </row>
    <row r="105" spans="1:17" x14ac:dyDescent="0.2">
      <c r="A105" s="67" t="s">
        <v>384</v>
      </c>
      <c r="B105" s="70" t="s">
        <v>102</v>
      </c>
      <c r="C105" s="69">
        <v>38589.449000000001</v>
      </c>
      <c r="D105" s="69" t="s">
        <v>118</v>
      </c>
      <c r="E105" s="1">
        <f t="shared" si="11"/>
        <v>-2342.0014041016243</v>
      </c>
      <c r="F105" s="1">
        <f t="shared" si="14"/>
        <v>-2342</v>
      </c>
      <c r="G105" s="1">
        <f t="shared" si="12"/>
        <v>-4.5791999946231954E-3</v>
      </c>
      <c r="I105" s="1">
        <f>+G105</f>
        <v>-4.5791999946231954E-3</v>
      </c>
      <c r="O105" s="5">
        <f t="shared" ca="1" si="16"/>
        <v>-3.8241292428712343E-3</v>
      </c>
      <c r="Q105" s="11">
        <f t="shared" si="13"/>
        <v>23570.949000000001</v>
      </c>
    </row>
    <row r="106" spans="1:17" x14ac:dyDescent="0.2">
      <c r="A106" s="67" t="s">
        <v>388</v>
      </c>
      <c r="B106" s="70" t="s">
        <v>102</v>
      </c>
      <c r="C106" s="69">
        <v>38651.417000000001</v>
      </c>
      <c r="D106" s="69" t="s">
        <v>118</v>
      </c>
      <c r="E106" s="1">
        <f t="shared" si="11"/>
        <v>-2323.0004062180788</v>
      </c>
      <c r="F106" s="1">
        <f t="shared" si="14"/>
        <v>-2323</v>
      </c>
      <c r="G106" s="1">
        <f t="shared" si="12"/>
        <v>-1.3247999959276058E-3</v>
      </c>
      <c r="H106" s="1">
        <f>+G106</f>
        <v>-1.3247999959276058E-3</v>
      </c>
      <c r="O106" s="5">
        <f t="shared" ca="1" si="16"/>
        <v>-3.8061638849961614E-3</v>
      </c>
      <c r="Q106" s="11">
        <f t="shared" si="13"/>
        <v>23632.917000000001</v>
      </c>
    </row>
    <row r="107" spans="1:17" x14ac:dyDescent="0.2">
      <c r="A107" s="67" t="s">
        <v>388</v>
      </c>
      <c r="B107" s="70" t="s">
        <v>102</v>
      </c>
      <c r="C107" s="69">
        <v>38651.417999999998</v>
      </c>
      <c r="D107" s="69" t="s">
        <v>118</v>
      </c>
      <c r="E107" s="1">
        <f t="shared" si="11"/>
        <v>-2323.0000995921137</v>
      </c>
      <c r="F107" s="1">
        <f t="shared" si="14"/>
        <v>-2323</v>
      </c>
      <c r="G107" s="1">
        <f t="shared" si="12"/>
        <v>-3.2479999936185777E-4</v>
      </c>
      <c r="H107" s="1">
        <f>+G107</f>
        <v>-3.2479999936185777E-4</v>
      </c>
      <c r="O107" s="5">
        <f t="shared" ca="1" si="16"/>
        <v>-3.8061638849961614E-3</v>
      </c>
      <c r="Q107" s="11">
        <f t="shared" si="13"/>
        <v>23632.917999999998</v>
      </c>
    </row>
    <row r="108" spans="1:17" x14ac:dyDescent="0.2">
      <c r="A108" s="67" t="s">
        <v>380</v>
      </c>
      <c r="B108" s="70" t="s">
        <v>102</v>
      </c>
      <c r="C108" s="69">
        <v>39026.461000000003</v>
      </c>
      <c r="D108" s="69" t="s">
        <v>118</v>
      </c>
      <c r="E108" s="1">
        <f t="shared" si="11"/>
        <v>-2208.0021772896603</v>
      </c>
      <c r="F108" s="1">
        <f t="shared" si="14"/>
        <v>-2208</v>
      </c>
      <c r="G108" s="1">
        <f t="shared" si="12"/>
        <v>-7.1007999940775335E-3</v>
      </c>
      <c r="I108" s="1">
        <f>+G108</f>
        <v>-7.1007999940775335E-3</v>
      </c>
      <c r="O108" s="5">
        <f t="shared" ca="1" si="16"/>
        <v>-3.6974261925944046E-3</v>
      </c>
      <c r="Q108" s="11">
        <f t="shared" si="13"/>
        <v>24007.961000000003</v>
      </c>
    </row>
    <row r="109" spans="1:17" x14ac:dyDescent="0.2">
      <c r="A109" s="67" t="s">
        <v>398</v>
      </c>
      <c r="B109" s="70" t="s">
        <v>102</v>
      </c>
      <c r="C109" s="69">
        <v>39300.413999999997</v>
      </c>
      <c r="D109" s="69" t="s">
        <v>118</v>
      </c>
      <c r="E109" s="1">
        <f t="shared" si="11"/>
        <v>-2124.0010739267846</v>
      </c>
      <c r="F109" s="1">
        <f t="shared" si="14"/>
        <v>-2124</v>
      </c>
      <c r="G109" s="1">
        <f t="shared" si="12"/>
        <v>-3.5024000026169233E-3</v>
      </c>
      <c r="H109" s="1">
        <f>+G109</f>
        <v>-3.5024000026169233E-3</v>
      </c>
      <c r="O109" s="5">
        <f t="shared" ca="1" si="16"/>
        <v>-3.6180003998835565E-3</v>
      </c>
      <c r="Q109" s="11">
        <f t="shared" si="13"/>
        <v>24281.913999999997</v>
      </c>
    </row>
    <row r="110" spans="1:17" x14ac:dyDescent="0.2">
      <c r="A110" s="67" t="s">
        <v>398</v>
      </c>
      <c r="B110" s="70" t="s">
        <v>102</v>
      </c>
      <c r="C110" s="69">
        <v>39300.419000000002</v>
      </c>
      <c r="D110" s="69" t="s">
        <v>118</v>
      </c>
      <c r="E110" s="1">
        <f t="shared" si="11"/>
        <v>-2123.9995407969514</v>
      </c>
      <c r="F110" s="1">
        <f t="shared" si="14"/>
        <v>-2124</v>
      </c>
      <c r="G110" s="1">
        <f t="shared" si="12"/>
        <v>1.4976000020396896E-3</v>
      </c>
      <c r="H110" s="1">
        <f>+G110</f>
        <v>1.4976000020396896E-3</v>
      </c>
      <c r="O110" s="5">
        <f t="shared" ca="1" si="16"/>
        <v>-3.6180003998835565E-3</v>
      </c>
      <c r="Q110" s="11">
        <f t="shared" si="13"/>
        <v>24281.919000000002</v>
      </c>
    </row>
    <row r="111" spans="1:17" x14ac:dyDescent="0.2">
      <c r="A111" s="67" t="s">
        <v>406</v>
      </c>
      <c r="B111" s="70" t="s">
        <v>102</v>
      </c>
      <c r="C111" s="69">
        <v>39326.472000000002</v>
      </c>
      <c r="D111" s="69" t="s">
        <v>118</v>
      </c>
      <c r="E111" s="1">
        <f t="shared" si="11"/>
        <v>-2116.0110144953119</v>
      </c>
      <c r="F111" s="1">
        <f t="shared" si="14"/>
        <v>-2116</v>
      </c>
      <c r="G111" s="1">
        <f t="shared" si="12"/>
        <v>-3.5921599992434494E-2</v>
      </c>
      <c r="I111" s="1">
        <f t="shared" ref="I111:I116" si="17">+G111</f>
        <v>-3.5921599992434494E-2</v>
      </c>
      <c r="O111" s="5">
        <f t="shared" ca="1" si="16"/>
        <v>-3.6104360386729996E-3</v>
      </c>
      <c r="Q111" s="11">
        <f t="shared" si="13"/>
        <v>24307.972000000002</v>
      </c>
    </row>
    <row r="112" spans="1:17" x14ac:dyDescent="0.2">
      <c r="A112" s="67" t="s">
        <v>406</v>
      </c>
      <c r="B112" s="70" t="s">
        <v>102</v>
      </c>
      <c r="C112" s="69">
        <v>39326.472999999998</v>
      </c>
      <c r="D112" s="69" t="s">
        <v>118</v>
      </c>
      <c r="E112" s="1">
        <f t="shared" si="11"/>
        <v>-2116.0107078693468</v>
      </c>
      <c r="F112" s="1">
        <f t="shared" si="14"/>
        <v>-2116</v>
      </c>
      <c r="G112" s="1">
        <f t="shared" si="12"/>
        <v>-3.4921599995868746E-2</v>
      </c>
      <c r="I112" s="1">
        <f t="shared" si="17"/>
        <v>-3.4921599995868746E-2</v>
      </c>
      <c r="O112" s="5">
        <f t="shared" ca="1" si="16"/>
        <v>-3.6104360386729996E-3</v>
      </c>
      <c r="Q112" s="11">
        <f t="shared" si="13"/>
        <v>24307.972999999998</v>
      </c>
    </row>
    <row r="113" spans="1:35" x14ac:dyDescent="0.2">
      <c r="A113" s="67" t="s">
        <v>406</v>
      </c>
      <c r="B113" s="70" t="s">
        <v>102</v>
      </c>
      <c r="C113" s="69">
        <v>39326.474000000002</v>
      </c>
      <c r="D113" s="69" t="s">
        <v>118</v>
      </c>
      <c r="E113" s="1">
        <f t="shared" si="11"/>
        <v>-2116.010401243379</v>
      </c>
      <c r="F113" s="1">
        <f t="shared" si="14"/>
        <v>-2116</v>
      </c>
      <c r="G113" s="1">
        <f t="shared" si="12"/>
        <v>-3.3921599992027041E-2</v>
      </c>
      <c r="I113" s="1">
        <f t="shared" si="17"/>
        <v>-3.3921599992027041E-2</v>
      </c>
      <c r="O113" s="5">
        <f t="shared" ca="1" si="16"/>
        <v>-3.6104360386729996E-3</v>
      </c>
      <c r="Q113" s="11">
        <f t="shared" si="13"/>
        <v>24307.974000000002</v>
      </c>
    </row>
    <row r="114" spans="1:35" x14ac:dyDescent="0.2">
      <c r="A114" s="67" t="s">
        <v>406</v>
      </c>
      <c r="B114" s="70" t="s">
        <v>102</v>
      </c>
      <c r="C114" s="69">
        <v>39326.474999999999</v>
      </c>
      <c r="D114" s="69" t="s">
        <v>118</v>
      </c>
      <c r="E114" s="1">
        <f t="shared" si="11"/>
        <v>-2116.0100946174139</v>
      </c>
      <c r="F114" s="1">
        <f t="shared" si="14"/>
        <v>-2116</v>
      </c>
      <c r="G114" s="1">
        <f t="shared" si="12"/>
        <v>-3.2921599995461293E-2</v>
      </c>
      <c r="I114" s="1">
        <f t="shared" si="17"/>
        <v>-3.2921599995461293E-2</v>
      </c>
      <c r="O114" s="5">
        <f t="shared" ca="1" si="16"/>
        <v>-3.6104360386729996E-3</v>
      </c>
      <c r="Q114" s="11">
        <f t="shared" si="13"/>
        <v>24307.974999999999</v>
      </c>
    </row>
    <row r="115" spans="1:35" x14ac:dyDescent="0.2">
      <c r="A115" s="67" t="s">
        <v>422</v>
      </c>
      <c r="B115" s="70" t="s">
        <v>100</v>
      </c>
      <c r="C115" s="69">
        <v>39406.408000000003</v>
      </c>
      <c r="D115" s="69" t="s">
        <v>118</v>
      </c>
      <c r="E115" s="1">
        <f t="shared" si="11"/>
        <v>-2091.5005612481668</v>
      </c>
      <c r="F115" s="1">
        <f t="shared" si="14"/>
        <v>-2091.5</v>
      </c>
      <c r="G115" s="1">
        <f t="shared" si="12"/>
        <v>-1.8303999968338758E-3</v>
      </c>
      <c r="I115" s="1">
        <f t="shared" si="17"/>
        <v>-1.8303999968338758E-3</v>
      </c>
      <c r="O115" s="5">
        <f t="shared" ca="1" si="16"/>
        <v>-3.5872701824656689E-3</v>
      </c>
      <c r="Q115" s="11">
        <f t="shared" si="13"/>
        <v>24387.908000000003</v>
      </c>
    </row>
    <row r="116" spans="1:35" x14ac:dyDescent="0.2">
      <c r="A116" s="67" t="s">
        <v>422</v>
      </c>
      <c r="B116" s="70" t="s">
        <v>100</v>
      </c>
      <c r="C116" s="69">
        <v>39406.411</v>
      </c>
      <c r="D116" s="69" t="s">
        <v>118</v>
      </c>
      <c r="E116" s="1">
        <f t="shared" si="11"/>
        <v>-2091.4996413702688</v>
      </c>
      <c r="F116" s="1">
        <f t="shared" si="14"/>
        <v>-2091.5</v>
      </c>
      <c r="G116" s="1">
        <f t="shared" si="12"/>
        <v>1.1696000001393259E-3</v>
      </c>
      <c r="I116" s="1">
        <f t="shared" si="17"/>
        <v>1.1696000001393259E-3</v>
      </c>
      <c r="O116" s="5">
        <f t="shared" ca="1" si="16"/>
        <v>-3.5872701824656689E-3</v>
      </c>
      <c r="Q116" s="11">
        <f t="shared" si="13"/>
        <v>24387.911</v>
      </c>
    </row>
    <row r="117" spans="1:35" x14ac:dyDescent="0.2">
      <c r="A117" s="67" t="s">
        <v>398</v>
      </c>
      <c r="B117" s="70" t="s">
        <v>102</v>
      </c>
      <c r="C117" s="69">
        <v>39649.373</v>
      </c>
      <c r="D117" s="69" t="s">
        <v>118</v>
      </c>
      <c r="E117" s="1">
        <f t="shared" si="11"/>
        <v>-2017.0011833309286</v>
      </c>
      <c r="F117" s="1">
        <f t="shared" si="14"/>
        <v>-2017</v>
      </c>
      <c r="G117" s="1">
        <f t="shared" ref="G117:G148" si="18">C117-(C$7+C$8*F117)</f>
        <v>-3.85919999826001E-3</v>
      </c>
      <c r="H117" s="1">
        <f>+G117</f>
        <v>-3.85919999826001E-3</v>
      </c>
      <c r="O117" s="5">
        <f t="shared" ca="1" si="16"/>
        <v>-3.5168270686923566E-3</v>
      </c>
      <c r="Q117" s="11">
        <f t="shared" si="13"/>
        <v>24630.873</v>
      </c>
    </row>
    <row r="118" spans="1:35" x14ac:dyDescent="0.2">
      <c r="A118" s="67" t="s">
        <v>398</v>
      </c>
      <c r="B118" s="70" t="s">
        <v>102</v>
      </c>
      <c r="C118" s="69">
        <v>39649.377</v>
      </c>
      <c r="D118" s="69" t="s">
        <v>118</v>
      </c>
      <c r="E118" s="1">
        <f t="shared" si="11"/>
        <v>-2016.999956827063</v>
      </c>
      <c r="F118" s="1">
        <f t="shared" ref="F118:F138" si="19">ROUND(2*E118,0)/2</f>
        <v>-2017</v>
      </c>
      <c r="G118" s="1">
        <f t="shared" si="18"/>
        <v>1.4080000255489722E-4</v>
      </c>
      <c r="H118" s="1">
        <f>+G118</f>
        <v>1.4080000255489722E-4</v>
      </c>
      <c r="O118" s="5">
        <f t="shared" ca="1" si="16"/>
        <v>-3.5168270686923566E-3</v>
      </c>
      <c r="Q118" s="11">
        <f t="shared" si="13"/>
        <v>24630.877</v>
      </c>
    </row>
    <row r="119" spans="1:35" x14ac:dyDescent="0.2">
      <c r="A119" s="21" t="s">
        <v>101</v>
      </c>
      <c r="B119" s="19" t="s">
        <v>102</v>
      </c>
      <c r="C119" s="31">
        <v>40363.607000000004</v>
      </c>
      <c r="D119" s="30"/>
      <c r="E119" s="1">
        <f t="shared" si="11"/>
        <v>-1797.998492872048</v>
      </c>
      <c r="F119" s="1">
        <f t="shared" si="19"/>
        <v>-1798</v>
      </c>
      <c r="G119" s="1">
        <f t="shared" si="18"/>
        <v>4.9152000065078028E-3</v>
      </c>
      <c r="I119" s="1">
        <f>+G119</f>
        <v>4.9152000065078028E-3</v>
      </c>
      <c r="O119" s="5">
        <f t="shared" ca="1" si="16"/>
        <v>-3.3097526805533593E-3</v>
      </c>
      <c r="Q119" s="11">
        <f t="shared" si="13"/>
        <v>25345.107000000004</v>
      </c>
    </row>
    <row r="120" spans="1:35" x14ac:dyDescent="0.2">
      <c r="A120" s="21" t="s">
        <v>101</v>
      </c>
      <c r="B120" s="19" t="s">
        <v>102</v>
      </c>
      <c r="C120" s="31">
        <v>40376.65</v>
      </c>
      <c r="D120" s="30"/>
      <c r="E120" s="1">
        <f t="shared" si="11"/>
        <v>-1793.999170392784</v>
      </c>
      <c r="F120" s="1">
        <f t="shared" si="19"/>
        <v>-1794</v>
      </c>
      <c r="G120" s="1">
        <f t="shared" si="18"/>
        <v>2.7056000035372563E-3</v>
      </c>
      <c r="I120" s="1">
        <f>+G120</f>
        <v>2.7056000035372563E-3</v>
      </c>
      <c r="O120" s="5">
        <f t="shared" ca="1" si="16"/>
        <v>-3.3059704999480813E-3</v>
      </c>
      <c r="Q120" s="11">
        <f t="shared" si="13"/>
        <v>25358.15</v>
      </c>
    </row>
    <row r="121" spans="1:35" x14ac:dyDescent="0.2">
      <c r="A121" s="21" t="s">
        <v>101</v>
      </c>
      <c r="B121" s="19" t="s">
        <v>102</v>
      </c>
      <c r="C121" s="31">
        <v>40513.631999999998</v>
      </c>
      <c r="D121" s="30"/>
      <c r="E121" s="1">
        <f t="shared" si="11"/>
        <v>-1751.9969322685315</v>
      </c>
      <c r="F121" s="1">
        <f t="shared" si="19"/>
        <v>-1752</v>
      </c>
      <c r="G121" s="1">
        <f t="shared" si="18"/>
        <v>1.0004800002207048E-2</v>
      </c>
      <c r="I121" s="1">
        <f>+G121</f>
        <v>1.0004800002207048E-2</v>
      </c>
      <c r="O121" s="5">
        <f t="shared" ca="1" si="16"/>
        <v>-3.2662576035926566E-3</v>
      </c>
      <c r="Q121" s="11">
        <f t="shared" si="13"/>
        <v>25495.131999999998</v>
      </c>
    </row>
    <row r="122" spans="1:35" x14ac:dyDescent="0.2">
      <c r="A122" s="21" t="s">
        <v>101</v>
      </c>
      <c r="B122" s="19" t="s">
        <v>100</v>
      </c>
      <c r="C122" s="31">
        <v>40557.65</v>
      </c>
      <c r="D122" s="30"/>
      <c r="E122" s="1">
        <f t="shared" si="11"/>
        <v>-1738.4998704811903</v>
      </c>
      <c r="F122" s="1">
        <f t="shared" si="19"/>
        <v>-1738.5</v>
      </c>
      <c r="G122" s="1">
        <f t="shared" si="18"/>
        <v>4.2240000766469166E-4</v>
      </c>
      <c r="I122" s="1">
        <f>+G122</f>
        <v>4.2240000766469166E-4</v>
      </c>
      <c r="O122" s="5">
        <f t="shared" ca="1" si="16"/>
        <v>-3.2534927440498419E-3</v>
      </c>
      <c r="Q122" s="11">
        <f t="shared" si="13"/>
        <v>25539.15</v>
      </c>
    </row>
    <row r="123" spans="1:35" x14ac:dyDescent="0.2">
      <c r="A123" s="20" t="s">
        <v>36</v>
      </c>
      <c r="B123" s="18"/>
      <c r="C123" s="32">
        <v>40735.383000000002</v>
      </c>
      <c r="D123" s="30"/>
      <c r="E123" s="1">
        <f t="shared" si="11"/>
        <v>-1684.0023176017028</v>
      </c>
      <c r="F123" s="1">
        <f t="shared" si="19"/>
        <v>-1684</v>
      </c>
      <c r="G123" s="1">
        <f t="shared" si="18"/>
        <v>-7.5583999932860024E-3</v>
      </c>
      <c r="I123" s="1">
        <f>G123</f>
        <v>-7.5583999932860024E-3</v>
      </c>
      <c r="O123" s="5"/>
      <c r="Q123" s="11">
        <f t="shared" si="13"/>
        <v>25716.883000000002</v>
      </c>
      <c r="AE123" s="1">
        <v>8</v>
      </c>
      <c r="AG123" s="1" t="s">
        <v>35</v>
      </c>
      <c r="AI123" s="1" t="s">
        <v>37</v>
      </c>
    </row>
    <row r="124" spans="1:35" x14ac:dyDescent="0.2">
      <c r="A124" s="67" t="s">
        <v>449</v>
      </c>
      <c r="B124" s="70" t="s">
        <v>102</v>
      </c>
      <c r="C124" s="69">
        <v>40859.322999999997</v>
      </c>
      <c r="D124" s="69" t="s">
        <v>118</v>
      </c>
      <c r="E124" s="1">
        <f t="shared" si="11"/>
        <v>-1645.999095330749</v>
      </c>
      <c r="F124" s="1">
        <f t="shared" si="19"/>
        <v>-1646</v>
      </c>
      <c r="G124" s="1">
        <f t="shared" si="18"/>
        <v>2.9503999976441264E-3</v>
      </c>
      <c r="I124" s="1">
        <f>+G124</f>
        <v>2.9503999976441264E-3</v>
      </c>
      <c r="O124" s="5">
        <f ca="1">+C$11+C$12*F124</f>
        <v>-3.1660298175527771E-3</v>
      </c>
      <c r="Q124" s="11">
        <f t="shared" si="13"/>
        <v>25840.822999999997</v>
      </c>
    </row>
    <row r="125" spans="1:35" x14ac:dyDescent="0.2">
      <c r="A125" s="20" t="s">
        <v>39</v>
      </c>
      <c r="B125" s="18"/>
      <c r="C125" s="32">
        <v>40872.370000000003</v>
      </c>
      <c r="D125" s="30"/>
      <c r="E125" s="1">
        <f t="shared" si="11"/>
        <v>-1641.9985463476169</v>
      </c>
      <c r="F125" s="1">
        <f t="shared" si="19"/>
        <v>-1642</v>
      </c>
      <c r="G125" s="1">
        <f t="shared" si="18"/>
        <v>4.7408000027644448E-3</v>
      </c>
      <c r="I125" s="1">
        <f t="shared" ref="I125:I137" si="20">G125</f>
        <v>4.7408000027644448E-3</v>
      </c>
      <c r="O125" s="5"/>
      <c r="Q125" s="11">
        <f t="shared" si="13"/>
        <v>25853.870000000003</v>
      </c>
      <c r="AE125" s="1">
        <v>20</v>
      </c>
      <c r="AG125" s="1" t="s">
        <v>38</v>
      </c>
      <c r="AI125" s="1" t="s">
        <v>37</v>
      </c>
    </row>
    <row r="126" spans="1:35" x14ac:dyDescent="0.2">
      <c r="A126" s="20" t="s">
        <v>39</v>
      </c>
      <c r="B126" s="18" t="s">
        <v>100</v>
      </c>
      <c r="C126" s="32">
        <v>40890.290999999997</v>
      </c>
      <c r="D126" s="30"/>
      <c r="E126" s="1">
        <f t="shared" si="11"/>
        <v>-1636.503502404438</v>
      </c>
      <c r="F126" s="1">
        <f t="shared" si="19"/>
        <v>-1636.5</v>
      </c>
      <c r="G126" s="1">
        <f t="shared" si="18"/>
        <v>-1.142239999899175E-2</v>
      </c>
      <c r="I126" s="1">
        <f t="shared" si="20"/>
        <v>-1.142239999899175E-2</v>
      </c>
      <c r="O126" s="5"/>
      <c r="Q126" s="11">
        <f t="shared" si="13"/>
        <v>25871.790999999997</v>
      </c>
      <c r="AE126" s="1">
        <v>12</v>
      </c>
      <c r="AG126" s="1" t="s">
        <v>38</v>
      </c>
      <c r="AI126" s="1" t="s">
        <v>37</v>
      </c>
    </row>
    <row r="127" spans="1:35" x14ac:dyDescent="0.2">
      <c r="A127" s="20" t="s">
        <v>39</v>
      </c>
      <c r="B127" s="18" t="s">
        <v>100</v>
      </c>
      <c r="C127" s="32">
        <v>40903.353999999999</v>
      </c>
      <c r="D127" s="30"/>
      <c r="E127" s="1">
        <f t="shared" si="11"/>
        <v>-1632.4980474058455</v>
      </c>
      <c r="F127" s="1">
        <f t="shared" si="19"/>
        <v>-1632.5</v>
      </c>
      <c r="G127" s="1">
        <f t="shared" si="18"/>
        <v>6.3680000021122396E-3</v>
      </c>
      <c r="I127" s="1">
        <f t="shared" si="20"/>
        <v>6.3680000021122396E-3</v>
      </c>
      <c r="O127" s="5"/>
      <c r="Q127" s="11">
        <f t="shared" si="13"/>
        <v>25884.853999999999</v>
      </c>
      <c r="AE127" s="1">
        <v>20</v>
      </c>
      <c r="AG127" s="1" t="s">
        <v>38</v>
      </c>
      <c r="AI127" s="1" t="s">
        <v>37</v>
      </c>
    </row>
    <row r="128" spans="1:35" x14ac:dyDescent="0.2">
      <c r="A128" s="20" t="s">
        <v>40</v>
      </c>
      <c r="B128" s="18"/>
      <c r="C128" s="32">
        <v>41136.521999999997</v>
      </c>
      <c r="D128" s="30"/>
      <c r="E128" s="1">
        <f t="shared" si="11"/>
        <v>-1561.002684081059</v>
      </c>
      <c r="F128" s="1">
        <f t="shared" si="19"/>
        <v>-1561</v>
      </c>
      <c r="G128" s="1">
        <f t="shared" si="18"/>
        <v>-8.7535999991814606E-3</v>
      </c>
      <c r="I128" s="1">
        <f t="shared" si="20"/>
        <v>-8.7535999991814606E-3</v>
      </c>
      <c r="O128" s="5"/>
      <c r="Q128" s="11">
        <f t="shared" si="13"/>
        <v>26118.021999999997</v>
      </c>
      <c r="AE128" s="1">
        <v>8</v>
      </c>
      <c r="AG128" s="1" t="s">
        <v>35</v>
      </c>
      <c r="AI128" s="1" t="s">
        <v>37</v>
      </c>
    </row>
    <row r="129" spans="1:35" x14ac:dyDescent="0.2">
      <c r="A129" s="20" t="s">
        <v>40</v>
      </c>
      <c r="B129" s="18" t="s">
        <v>100</v>
      </c>
      <c r="C129" s="32">
        <v>41141.425999999999</v>
      </c>
      <c r="D129" s="30"/>
      <c r="E129" s="1">
        <f t="shared" si="11"/>
        <v>-1559.4989903420171</v>
      </c>
      <c r="F129" s="1">
        <f t="shared" si="19"/>
        <v>-1559.5</v>
      </c>
      <c r="G129" s="1">
        <f t="shared" si="18"/>
        <v>3.2928000000538304E-3</v>
      </c>
      <c r="I129" s="1">
        <f t="shared" si="20"/>
        <v>3.2928000000538304E-3</v>
      </c>
      <c r="O129" s="5"/>
      <c r="Q129" s="11">
        <f t="shared" si="13"/>
        <v>26122.925999999999</v>
      </c>
      <c r="AE129" s="1">
        <v>10</v>
      </c>
      <c r="AG129" s="1" t="s">
        <v>38</v>
      </c>
      <c r="AI129" s="1" t="s">
        <v>37</v>
      </c>
    </row>
    <row r="130" spans="1:35" x14ac:dyDescent="0.2">
      <c r="A130" s="20" t="s">
        <v>40</v>
      </c>
      <c r="B130" s="18"/>
      <c r="C130" s="32">
        <v>41172.400000000001</v>
      </c>
      <c r="D130" s="30"/>
      <c r="E130" s="1">
        <f t="shared" si="11"/>
        <v>-1550.0015576599078</v>
      </c>
      <c r="F130" s="1">
        <f t="shared" si="19"/>
        <v>-1550</v>
      </c>
      <c r="G130" s="1">
        <f t="shared" si="18"/>
        <v>-5.0799999953596853E-3</v>
      </c>
      <c r="I130" s="1">
        <f t="shared" si="20"/>
        <v>-5.0799999953596853E-3</v>
      </c>
      <c r="O130" s="5"/>
      <c r="Q130" s="11">
        <f t="shared" si="13"/>
        <v>26153.9</v>
      </c>
      <c r="AE130" s="1">
        <v>9</v>
      </c>
      <c r="AG130" s="1" t="s">
        <v>35</v>
      </c>
      <c r="AI130" s="1" t="s">
        <v>37</v>
      </c>
    </row>
    <row r="131" spans="1:35" x14ac:dyDescent="0.2">
      <c r="A131" s="20" t="s">
        <v>41</v>
      </c>
      <c r="B131" s="18"/>
      <c r="C131" s="32">
        <v>41221.317999999999</v>
      </c>
      <c r="D131" s="30"/>
      <c r="E131" s="1">
        <f t="shared" si="11"/>
        <v>-1535.0020286373926</v>
      </c>
      <c r="F131" s="1">
        <f t="shared" si="19"/>
        <v>-1535</v>
      </c>
      <c r="G131" s="1">
        <f t="shared" si="18"/>
        <v>-6.6159999987576157E-3</v>
      </c>
      <c r="I131" s="1">
        <f t="shared" si="20"/>
        <v>-6.6159999987576157E-3</v>
      </c>
      <c r="O131" s="5"/>
      <c r="Q131" s="11">
        <f t="shared" si="13"/>
        <v>26202.817999999999</v>
      </c>
      <c r="AE131" s="1">
        <v>13</v>
      </c>
      <c r="AG131" s="1" t="s">
        <v>38</v>
      </c>
      <c r="AI131" s="1" t="s">
        <v>37</v>
      </c>
    </row>
    <row r="132" spans="1:35" x14ac:dyDescent="0.2">
      <c r="A132" s="20" t="s">
        <v>41</v>
      </c>
      <c r="B132" s="18"/>
      <c r="C132" s="32">
        <v>41247.421999999999</v>
      </c>
      <c r="D132" s="30"/>
      <c r="E132" s="1">
        <f t="shared" si="11"/>
        <v>-1526.997864411469</v>
      </c>
      <c r="F132" s="1">
        <f t="shared" si="19"/>
        <v>-1527</v>
      </c>
      <c r="G132" s="1">
        <f t="shared" si="18"/>
        <v>6.964799998968374E-3</v>
      </c>
      <c r="I132" s="1">
        <f t="shared" si="20"/>
        <v>6.964799998968374E-3</v>
      </c>
      <c r="O132" s="5"/>
      <c r="Q132" s="11">
        <f t="shared" si="13"/>
        <v>26228.921999999999</v>
      </c>
      <c r="AE132" s="1">
        <v>11</v>
      </c>
      <c r="AG132" s="1" t="s">
        <v>38</v>
      </c>
      <c r="AI132" s="1" t="s">
        <v>37</v>
      </c>
    </row>
    <row r="133" spans="1:35" x14ac:dyDescent="0.2">
      <c r="A133" s="20" t="s">
        <v>42</v>
      </c>
      <c r="B133" s="18"/>
      <c r="C133" s="32">
        <v>41410.474999999999</v>
      </c>
      <c r="D133" s="30"/>
      <c r="E133" s="1">
        <f t="shared" si="11"/>
        <v>-1477.0015807181812</v>
      </c>
      <c r="F133" s="1">
        <f t="shared" si="19"/>
        <v>-1477</v>
      </c>
      <c r="G133" s="1">
        <f t="shared" si="18"/>
        <v>-5.1552000004448928E-3</v>
      </c>
      <c r="I133" s="1">
        <f t="shared" si="20"/>
        <v>-5.1552000004448928E-3</v>
      </c>
      <c r="O133" s="5"/>
      <c r="Q133" s="11">
        <f t="shared" si="13"/>
        <v>26391.974999999999</v>
      </c>
      <c r="AE133" s="1">
        <v>15</v>
      </c>
      <c r="AG133" s="1" t="s">
        <v>38</v>
      </c>
      <c r="AI133" s="1" t="s">
        <v>37</v>
      </c>
    </row>
    <row r="134" spans="1:35" x14ac:dyDescent="0.2">
      <c r="A134" s="20" t="s">
        <v>45</v>
      </c>
      <c r="B134" s="18"/>
      <c r="C134" s="32">
        <v>41511.580999999998</v>
      </c>
      <c r="D134" s="30"/>
      <c r="E134" s="1">
        <f t="shared" si="11"/>
        <v>-1445.999855763145</v>
      </c>
      <c r="F134" s="1">
        <f t="shared" si="19"/>
        <v>-1446</v>
      </c>
      <c r="G134" s="1">
        <f t="shared" si="18"/>
        <v>4.704000020865351E-4</v>
      </c>
      <c r="I134" s="1">
        <f t="shared" si="20"/>
        <v>4.704000020865351E-4</v>
      </c>
      <c r="O134" s="5"/>
      <c r="Q134" s="11">
        <f t="shared" si="13"/>
        <v>26493.080999999998</v>
      </c>
      <c r="AE134" s="1">
        <v>6</v>
      </c>
      <c r="AG134" s="1" t="s">
        <v>44</v>
      </c>
      <c r="AI134" s="1" t="s">
        <v>37</v>
      </c>
    </row>
    <row r="135" spans="1:35" x14ac:dyDescent="0.2">
      <c r="A135" s="20" t="s">
        <v>45</v>
      </c>
      <c r="B135" s="18" t="s">
        <v>100</v>
      </c>
      <c r="C135" s="32">
        <v>41516.46</v>
      </c>
      <c r="D135" s="30"/>
      <c r="E135" s="1">
        <f t="shared" si="11"/>
        <v>-1444.5038276732625</v>
      </c>
      <c r="F135" s="1">
        <f t="shared" si="19"/>
        <v>-1444.5</v>
      </c>
      <c r="G135" s="1">
        <f t="shared" si="18"/>
        <v>-1.2483200000133365E-2</v>
      </c>
      <c r="I135" s="1">
        <f t="shared" si="20"/>
        <v>-1.2483200000133365E-2</v>
      </c>
      <c r="O135" s="5"/>
      <c r="Q135" s="11">
        <f t="shared" si="13"/>
        <v>26497.96</v>
      </c>
      <c r="AE135" s="1">
        <v>8</v>
      </c>
      <c r="AG135" s="1" t="s">
        <v>44</v>
      </c>
      <c r="AI135" s="1" t="s">
        <v>37</v>
      </c>
    </row>
    <row r="136" spans="1:35" x14ac:dyDescent="0.2">
      <c r="A136" s="20" t="s">
        <v>46</v>
      </c>
      <c r="B136" s="18" t="s">
        <v>100</v>
      </c>
      <c r="C136" s="32">
        <v>41516.466</v>
      </c>
      <c r="D136" s="30"/>
      <c r="E136" s="1">
        <f t="shared" si="11"/>
        <v>-1444.501987917464</v>
      </c>
      <c r="F136" s="1">
        <f t="shared" si="19"/>
        <v>-1444.5</v>
      </c>
      <c r="G136" s="1">
        <f t="shared" si="18"/>
        <v>-6.4831999989110045E-3</v>
      </c>
      <c r="I136" s="1">
        <f t="shared" si="20"/>
        <v>-6.4831999989110045E-3</v>
      </c>
      <c r="O136" s="5"/>
      <c r="Q136" s="11">
        <f t="shared" si="13"/>
        <v>26497.966</v>
      </c>
      <c r="AD136" s="1" t="s">
        <v>43</v>
      </c>
      <c r="AI136" s="1" t="s">
        <v>47</v>
      </c>
    </row>
    <row r="137" spans="1:35" x14ac:dyDescent="0.2">
      <c r="A137" s="20" t="s">
        <v>48</v>
      </c>
      <c r="B137" s="18" t="s">
        <v>100</v>
      </c>
      <c r="C137" s="29">
        <v>41565.402000000002</v>
      </c>
      <c r="D137" s="30"/>
      <c r="E137" s="1">
        <f t="shared" si="11"/>
        <v>-1429.4969396275535</v>
      </c>
      <c r="F137" s="1">
        <f t="shared" si="19"/>
        <v>-1429.5</v>
      </c>
      <c r="G137" s="1">
        <f t="shared" si="18"/>
        <v>9.9808000086341053E-3</v>
      </c>
      <c r="I137" s="1">
        <f t="shared" si="20"/>
        <v>9.9808000086341053E-3</v>
      </c>
      <c r="O137" s="5"/>
      <c r="Q137" s="11">
        <f t="shared" si="13"/>
        <v>26546.902000000002</v>
      </c>
      <c r="AD137" s="1" t="s">
        <v>43</v>
      </c>
      <c r="AE137" s="1">
        <v>10</v>
      </c>
      <c r="AG137" s="1" t="s">
        <v>38</v>
      </c>
      <c r="AI137" s="1" t="s">
        <v>37</v>
      </c>
    </row>
    <row r="138" spans="1:35" x14ac:dyDescent="0.2">
      <c r="A138" s="21" t="s">
        <v>103</v>
      </c>
      <c r="B138" s="19"/>
      <c r="C138" s="31">
        <v>41570.282899999998</v>
      </c>
      <c r="D138" s="30"/>
      <c r="E138" s="1">
        <f t="shared" si="11"/>
        <v>-1428.0003289483363</v>
      </c>
      <c r="F138" s="1">
        <f t="shared" si="19"/>
        <v>-1428</v>
      </c>
      <c r="G138" s="1">
        <f t="shared" si="18"/>
        <v>-1.0727999979280867E-3</v>
      </c>
      <c r="J138" s="1">
        <f>G138</f>
        <v>-1.0727999979280867E-3</v>
      </c>
      <c r="O138" s="5">
        <f ca="1">+C$11+C$12*F138</f>
        <v>-2.9599009745650993E-3</v>
      </c>
      <c r="Q138" s="11">
        <f t="shared" si="13"/>
        <v>26551.782899999998</v>
      </c>
    </row>
    <row r="139" spans="1:35" x14ac:dyDescent="0.2">
      <c r="A139" s="20" t="s">
        <v>4</v>
      </c>
      <c r="B139" s="18"/>
      <c r="C139" s="29">
        <v>41570.283000000003</v>
      </c>
      <c r="D139" s="30"/>
      <c r="E139" s="1">
        <f t="shared" si="11"/>
        <v>-1428.0002982857382</v>
      </c>
      <c r="F139" s="1">
        <v>-1428</v>
      </c>
      <c r="G139" s="1">
        <f t="shared" si="18"/>
        <v>-9.7279999317834154E-4</v>
      </c>
      <c r="I139" s="1">
        <f>G139</f>
        <v>-9.7279999317834154E-4</v>
      </c>
      <c r="O139" s="5"/>
      <c r="Q139" s="11">
        <f t="shared" si="13"/>
        <v>26551.783000000003</v>
      </c>
    </row>
    <row r="140" spans="1:35" x14ac:dyDescent="0.2">
      <c r="A140" s="67" t="s">
        <v>103</v>
      </c>
      <c r="B140" s="70" t="s">
        <v>102</v>
      </c>
      <c r="C140" s="69">
        <v>41570.283199999998</v>
      </c>
      <c r="D140" s="69" t="s">
        <v>118</v>
      </c>
      <c r="E140" s="1">
        <f t="shared" si="11"/>
        <v>-1428.0002369605465</v>
      </c>
      <c r="F140" s="1">
        <f>ROUND(2*E140,0)/2</f>
        <v>-1428</v>
      </c>
      <c r="G140" s="1">
        <f t="shared" si="18"/>
        <v>-7.7279999823076651E-4</v>
      </c>
      <c r="J140" s="1">
        <f>G140</f>
        <v>-7.7279999823076651E-4</v>
      </c>
      <c r="O140" s="5">
        <f ca="1">+C$11+C$12*F140</f>
        <v>-2.9599009745650993E-3</v>
      </c>
      <c r="Q140" s="11">
        <f t="shared" si="13"/>
        <v>26551.783199999998</v>
      </c>
    </row>
    <row r="141" spans="1:35" x14ac:dyDescent="0.2">
      <c r="A141" s="21" t="s">
        <v>103</v>
      </c>
      <c r="B141" s="19"/>
      <c r="C141" s="31">
        <v>41570.2834</v>
      </c>
      <c r="D141" s="30"/>
      <c r="E141" s="1">
        <f t="shared" si="11"/>
        <v>-1428.0001756353524</v>
      </c>
      <c r="F141" s="1">
        <f>ROUND(2*E141,0)/2</f>
        <v>-1428</v>
      </c>
      <c r="G141" s="1">
        <f t="shared" si="18"/>
        <v>-5.7279999600723386E-4</v>
      </c>
      <c r="J141" s="1">
        <f>G141</f>
        <v>-5.7279999600723386E-4</v>
      </c>
      <c r="O141" s="5">
        <f ca="1">+C$11+C$12*F141</f>
        <v>-2.9599009745650993E-3</v>
      </c>
      <c r="Q141" s="11">
        <f t="shared" si="13"/>
        <v>26551.7834</v>
      </c>
    </row>
    <row r="142" spans="1:35" x14ac:dyDescent="0.2">
      <c r="A142" s="20" t="s">
        <v>6</v>
      </c>
      <c r="B142" s="18"/>
      <c r="C142" s="29">
        <v>41570.283900000002</v>
      </c>
      <c r="D142" s="30"/>
      <c r="E142" s="1">
        <f t="shared" si="11"/>
        <v>-1428.0000223223687</v>
      </c>
      <c r="F142" s="1">
        <v>-1428</v>
      </c>
      <c r="G142" s="1">
        <f t="shared" si="18"/>
        <v>-7.2799994086381048E-5</v>
      </c>
      <c r="J142" s="1">
        <f>G142</f>
        <v>-7.2799994086381048E-5</v>
      </c>
      <c r="O142" s="5"/>
      <c r="Q142" s="11">
        <f t="shared" si="13"/>
        <v>26551.783900000002</v>
      </c>
    </row>
    <row r="143" spans="1:35" x14ac:dyDescent="0.2">
      <c r="A143" s="20" t="s">
        <v>48</v>
      </c>
      <c r="B143" s="18"/>
      <c r="C143" s="29">
        <v>41583.339</v>
      </c>
      <c r="D143" s="30"/>
      <c r="E143" s="1">
        <f t="shared" si="11"/>
        <v>-1423.9969896689117</v>
      </c>
      <c r="F143" s="1">
        <f t="shared" ref="F143:F156" si="21">ROUND(2*E143,0)/2</f>
        <v>-1424</v>
      </c>
      <c r="G143" s="1">
        <f t="shared" si="18"/>
        <v>9.8176000028615817E-3</v>
      </c>
      <c r="I143" s="1">
        <f>G143</f>
        <v>9.8176000028615817E-3</v>
      </c>
      <c r="O143" s="5"/>
      <c r="Q143" s="11">
        <f t="shared" si="13"/>
        <v>26564.839</v>
      </c>
      <c r="AD143" s="1" t="s">
        <v>43</v>
      </c>
      <c r="AE143" s="1">
        <v>10</v>
      </c>
      <c r="AG143" s="1" t="s">
        <v>38</v>
      </c>
      <c r="AI143" s="1" t="s">
        <v>37</v>
      </c>
    </row>
    <row r="144" spans="1:35" x14ac:dyDescent="0.2">
      <c r="A144" s="43" t="s">
        <v>49</v>
      </c>
      <c r="B144" s="78" t="s">
        <v>100</v>
      </c>
      <c r="C144" s="49">
        <v>41764.326000000001</v>
      </c>
      <c r="D144" s="79"/>
      <c r="E144" s="1">
        <f t="shared" si="11"/>
        <v>-1368.5016758948805</v>
      </c>
      <c r="F144" s="1">
        <f t="shared" si="21"/>
        <v>-1368.5</v>
      </c>
      <c r="G144" s="1">
        <f t="shared" si="18"/>
        <v>-5.4655999992974102E-3</v>
      </c>
      <c r="H144" s="1">
        <f>G144</f>
        <v>-5.4655999992974102E-3</v>
      </c>
      <c r="O144" s="5"/>
      <c r="Q144" s="11">
        <f t="shared" si="13"/>
        <v>26745.826000000001</v>
      </c>
      <c r="AD144" s="1" t="s">
        <v>43</v>
      </c>
      <c r="AI144" s="1" t="s">
        <v>47</v>
      </c>
    </row>
    <row r="145" spans="1:35" x14ac:dyDescent="0.2">
      <c r="A145" s="43" t="s">
        <v>50</v>
      </c>
      <c r="B145" s="78" t="s">
        <v>100</v>
      </c>
      <c r="C145" s="49">
        <v>41777.362000000001</v>
      </c>
      <c r="D145" s="79"/>
      <c r="E145" s="1">
        <f t="shared" si="11"/>
        <v>-1364.5044997973803</v>
      </c>
      <c r="F145" s="1">
        <f t="shared" si="21"/>
        <v>-1364.5</v>
      </c>
      <c r="G145" s="1">
        <f t="shared" si="18"/>
        <v>-1.4675199992780108E-2</v>
      </c>
      <c r="I145" s="1">
        <f>G145</f>
        <v>-1.4675199992780108E-2</v>
      </c>
      <c r="O145" s="5"/>
      <c r="Q145" s="11">
        <f t="shared" si="13"/>
        <v>26758.862000000001</v>
      </c>
      <c r="AD145" s="1" t="s">
        <v>43</v>
      </c>
      <c r="AE145" s="1">
        <v>13</v>
      </c>
      <c r="AG145" s="1" t="s">
        <v>38</v>
      </c>
      <c r="AI145" s="1" t="s">
        <v>37</v>
      </c>
    </row>
    <row r="146" spans="1:35" x14ac:dyDescent="0.2">
      <c r="A146" s="43" t="s">
        <v>51</v>
      </c>
      <c r="B146" s="78" t="s">
        <v>100</v>
      </c>
      <c r="C146" s="49">
        <v>42579.661</v>
      </c>
      <c r="D146" s="79"/>
      <c r="E146" s="1">
        <f t="shared" si="11"/>
        <v>-1118.4987936107971</v>
      </c>
      <c r="F146" s="1">
        <f t="shared" si="21"/>
        <v>-1118.5</v>
      </c>
      <c r="G146" s="1">
        <f t="shared" si="18"/>
        <v>3.9344000033452176E-3</v>
      </c>
      <c r="I146" s="1">
        <f>G146</f>
        <v>3.9344000033452176E-3</v>
      </c>
      <c r="O146" s="5"/>
      <c r="Q146" s="11">
        <f t="shared" si="13"/>
        <v>27561.161</v>
      </c>
      <c r="AD146" s="1" t="s">
        <v>43</v>
      </c>
      <c r="AI146" s="1" t="s">
        <v>47</v>
      </c>
    </row>
    <row r="147" spans="1:35" x14ac:dyDescent="0.2">
      <c r="A147" s="43" t="s">
        <v>52</v>
      </c>
      <c r="B147" s="78" t="s">
        <v>100</v>
      </c>
      <c r="C147" s="49">
        <v>42589.432000000001</v>
      </c>
      <c r="D147" s="30"/>
      <c r="E147" s="1">
        <f t="shared" si="11"/>
        <v>-1115.5027512934698</v>
      </c>
      <c r="F147" s="1">
        <f t="shared" si="21"/>
        <v>-1115.5</v>
      </c>
      <c r="G147" s="1">
        <f t="shared" si="18"/>
        <v>-8.972799994808156E-3</v>
      </c>
      <c r="I147" s="1">
        <f>G147</f>
        <v>-8.972799994808156E-3</v>
      </c>
      <c r="O147" s="5"/>
      <c r="Q147" s="11">
        <f t="shared" si="13"/>
        <v>27570.932000000001</v>
      </c>
      <c r="AD147" s="1" t="s">
        <v>43</v>
      </c>
      <c r="AE147" s="1">
        <v>11</v>
      </c>
      <c r="AG147" s="1" t="s">
        <v>44</v>
      </c>
      <c r="AI147" s="1" t="s">
        <v>37</v>
      </c>
    </row>
    <row r="148" spans="1:35" x14ac:dyDescent="0.2">
      <c r="A148" s="43" t="s">
        <v>52</v>
      </c>
      <c r="B148" s="78"/>
      <c r="C148" s="49">
        <v>42620.423999999999</v>
      </c>
      <c r="D148" s="30"/>
      <c r="E148" s="1">
        <f t="shared" si="11"/>
        <v>-1105.999799343967</v>
      </c>
      <c r="F148" s="1">
        <f t="shared" si="21"/>
        <v>-1106</v>
      </c>
      <c r="G148" s="1">
        <f t="shared" si="18"/>
        <v>6.5439999889349565E-4</v>
      </c>
      <c r="I148" s="1">
        <f>G148</f>
        <v>6.5439999889349565E-4</v>
      </c>
      <c r="O148" s="5"/>
      <c r="Q148" s="11">
        <f t="shared" si="13"/>
        <v>27601.923999999999</v>
      </c>
      <c r="AD148" s="1" t="s">
        <v>43</v>
      </c>
      <c r="AE148" s="1">
        <v>11</v>
      </c>
      <c r="AG148" s="1" t="s">
        <v>35</v>
      </c>
      <c r="AI148" s="1" t="s">
        <v>37</v>
      </c>
    </row>
    <row r="149" spans="1:35" x14ac:dyDescent="0.2">
      <c r="A149" s="43" t="s">
        <v>53</v>
      </c>
      <c r="B149" s="78"/>
      <c r="C149" s="49">
        <v>42633.451999999997</v>
      </c>
      <c r="D149" s="79"/>
      <c r="E149" s="1">
        <f t="shared" ref="E149:E212" si="22">(C149-C$7)/C$8</f>
        <v>-1102.0050762541982</v>
      </c>
      <c r="F149" s="1">
        <f t="shared" si="21"/>
        <v>-1102</v>
      </c>
      <c r="G149" s="1">
        <f t="shared" ref="G149:G169" si="23">C149-(C$7+C$8*F149)</f>
        <v>-1.6555199996219017E-2</v>
      </c>
      <c r="I149" s="1">
        <f>G149</f>
        <v>-1.6555199996219017E-2</v>
      </c>
      <c r="O149" s="5"/>
      <c r="Q149" s="11">
        <f t="shared" ref="Q149:Q212" si="24">C149-15018.5</f>
        <v>27614.951999999997</v>
      </c>
      <c r="AD149" s="1" t="s">
        <v>43</v>
      </c>
      <c r="AE149" s="1">
        <v>8</v>
      </c>
      <c r="AG149" s="1" t="s">
        <v>35</v>
      </c>
      <c r="AI149" s="1" t="s">
        <v>37</v>
      </c>
    </row>
    <row r="150" spans="1:35" x14ac:dyDescent="0.2">
      <c r="A150" s="43" t="s">
        <v>54</v>
      </c>
      <c r="B150" s="78" t="s">
        <v>100</v>
      </c>
      <c r="C150" s="49">
        <v>42664.438999999998</v>
      </c>
      <c r="D150" s="79"/>
      <c r="E150" s="1">
        <f t="shared" si="22"/>
        <v>-1092.5036574345263</v>
      </c>
      <c r="F150" s="1">
        <f t="shared" si="21"/>
        <v>-1092.5</v>
      </c>
      <c r="G150" s="1">
        <f t="shared" si="23"/>
        <v>-1.192799999989802E-2</v>
      </c>
      <c r="H150" s="1">
        <f>G150</f>
        <v>-1.192799999989802E-2</v>
      </c>
      <c r="O150" s="5"/>
      <c r="Q150" s="11">
        <f t="shared" si="24"/>
        <v>27645.938999999998</v>
      </c>
      <c r="AD150" s="1" t="s">
        <v>43</v>
      </c>
      <c r="AI150" s="1" t="s">
        <v>47</v>
      </c>
    </row>
    <row r="151" spans="1:35" x14ac:dyDescent="0.2">
      <c r="A151" s="43" t="s">
        <v>54</v>
      </c>
      <c r="B151" s="78"/>
      <c r="C151" s="49">
        <v>43044.396999999997</v>
      </c>
      <c r="D151" s="79"/>
      <c r="E151" s="1">
        <f t="shared" si="22"/>
        <v>-975.99866850740352</v>
      </c>
      <c r="F151" s="1">
        <f t="shared" si="21"/>
        <v>-976</v>
      </c>
      <c r="G151" s="1">
        <f t="shared" si="23"/>
        <v>4.3424000032246113E-3</v>
      </c>
      <c r="H151" s="1">
        <f>G151</f>
        <v>4.3424000032246113E-3</v>
      </c>
      <c r="O151" s="5"/>
      <c r="Q151" s="11">
        <f t="shared" si="24"/>
        <v>28025.896999999997</v>
      </c>
      <c r="AD151" s="1" t="s">
        <v>43</v>
      </c>
      <c r="AI151" s="1" t="s">
        <v>47</v>
      </c>
    </row>
    <row r="152" spans="1:35" x14ac:dyDescent="0.2">
      <c r="A152" s="43" t="s">
        <v>55</v>
      </c>
      <c r="B152" s="78"/>
      <c r="C152" s="49">
        <v>43432.485000000001</v>
      </c>
      <c r="D152" s="79"/>
      <c r="E152" s="1">
        <f t="shared" si="22"/>
        <v>-857.00081047375318</v>
      </c>
      <c r="F152" s="1">
        <f t="shared" si="21"/>
        <v>-857</v>
      </c>
      <c r="G152" s="1">
        <f t="shared" si="23"/>
        <v>-2.6431999940541573E-3</v>
      </c>
      <c r="I152" s="1">
        <f>G152</f>
        <v>-2.6431999940541573E-3</v>
      </c>
      <c r="O152" s="5"/>
      <c r="Q152" s="11">
        <f t="shared" si="24"/>
        <v>28413.985000000001</v>
      </c>
      <c r="AD152" s="1" t="s">
        <v>43</v>
      </c>
      <c r="AI152" s="1" t="s">
        <v>47</v>
      </c>
    </row>
    <row r="153" spans="1:35" x14ac:dyDescent="0.2">
      <c r="A153" s="43" t="s">
        <v>56</v>
      </c>
      <c r="B153" s="78" t="s">
        <v>100</v>
      </c>
      <c r="C153" s="49">
        <v>43848.284</v>
      </c>
      <c r="D153" s="79"/>
      <c r="E153" s="1">
        <f t="shared" si="22"/>
        <v>-729.5060402862357</v>
      </c>
      <c r="F153" s="1">
        <f t="shared" si="21"/>
        <v>-729.5</v>
      </c>
      <c r="G153" s="1">
        <f t="shared" si="23"/>
        <v>-1.9699199998285621E-2</v>
      </c>
      <c r="H153" s="1">
        <f>G153</f>
        <v>-1.9699199998285621E-2</v>
      </c>
      <c r="O153" s="5"/>
      <c r="Q153" s="11">
        <f t="shared" si="24"/>
        <v>28829.784</v>
      </c>
      <c r="AD153" s="1" t="s">
        <v>43</v>
      </c>
      <c r="AI153" s="1" t="s">
        <v>47</v>
      </c>
    </row>
    <row r="154" spans="1:35" x14ac:dyDescent="0.2">
      <c r="A154" s="43" t="s">
        <v>57</v>
      </c>
      <c r="B154" s="78"/>
      <c r="C154" s="49">
        <v>44210.302000000003</v>
      </c>
      <c r="D154" s="79"/>
      <c r="E154" s="1">
        <f t="shared" si="22"/>
        <v>-618.50192119565281</v>
      </c>
      <c r="F154" s="1">
        <f t="shared" si="21"/>
        <v>-618.5</v>
      </c>
      <c r="G154" s="1">
        <f t="shared" si="23"/>
        <v>-6.2655999936396256E-3</v>
      </c>
      <c r="I154" s="1">
        <f>G154</f>
        <v>-6.2655999936396256E-3</v>
      </c>
      <c r="O154" s="5"/>
      <c r="Q154" s="11">
        <f t="shared" si="24"/>
        <v>29191.802000000003</v>
      </c>
      <c r="AD154" s="1" t="s">
        <v>43</v>
      </c>
      <c r="AI154" s="1" t="s">
        <v>47</v>
      </c>
    </row>
    <row r="155" spans="1:35" x14ac:dyDescent="0.2">
      <c r="A155" s="43" t="s">
        <v>58</v>
      </c>
      <c r="B155" s="78" t="s">
        <v>100</v>
      </c>
      <c r="C155" s="49">
        <v>44298.339</v>
      </c>
      <c r="D155" s="79"/>
      <c r="E155" s="1">
        <f t="shared" si="22"/>
        <v>-591.50749099500763</v>
      </c>
      <c r="F155" s="1">
        <f t="shared" si="21"/>
        <v>-591.5</v>
      </c>
      <c r="G155" s="1">
        <f t="shared" si="23"/>
        <v>-2.4430399993434548E-2</v>
      </c>
      <c r="I155" s="1">
        <f>G155</f>
        <v>-2.4430399993434548E-2</v>
      </c>
      <c r="O155" s="5"/>
      <c r="Q155" s="11">
        <f t="shared" si="24"/>
        <v>29279.839</v>
      </c>
      <c r="AD155" s="1" t="s">
        <v>43</v>
      </c>
      <c r="AE155" s="1">
        <v>11</v>
      </c>
      <c r="AG155" s="1" t="s">
        <v>35</v>
      </c>
      <c r="AI155" s="1" t="s">
        <v>37</v>
      </c>
    </row>
    <row r="156" spans="1:35" x14ac:dyDescent="0.2">
      <c r="A156" s="43" t="s">
        <v>59</v>
      </c>
      <c r="B156" s="78" t="s">
        <v>100</v>
      </c>
      <c r="C156" s="49">
        <v>44461.428</v>
      </c>
      <c r="D156" s="79"/>
      <c r="E156" s="1">
        <f t="shared" si="22"/>
        <v>-541.50016876693098</v>
      </c>
      <c r="F156" s="1">
        <f t="shared" si="21"/>
        <v>-541.5</v>
      </c>
      <c r="G156" s="1">
        <f t="shared" si="23"/>
        <v>-5.5040000006556511E-4</v>
      </c>
      <c r="I156" s="1">
        <f>G156</f>
        <v>-5.5040000006556511E-4</v>
      </c>
      <c r="O156" s="5"/>
      <c r="Q156" s="11">
        <f t="shared" si="24"/>
        <v>29442.928</v>
      </c>
      <c r="AD156" s="1" t="s">
        <v>43</v>
      </c>
      <c r="AE156" s="1">
        <v>9</v>
      </c>
      <c r="AG156" s="1" t="s">
        <v>38</v>
      </c>
      <c r="AI156" s="1" t="s">
        <v>37</v>
      </c>
    </row>
    <row r="157" spans="1:35" x14ac:dyDescent="0.2">
      <c r="A157" s="43" t="s">
        <v>6</v>
      </c>
      <c r="B157" s="78" t="s">
        <v>100</v>
      </c>
      <c r="C157" s="49">
        <v>44510.353000000003</v>
      </c>
      <c r="D157" s="79"/>
      <c r="E157" s="1">
        <f t="shared" si="22"/>
        <v>-526.49849336264992</v>
      </c>
      <c r="F157" s="1">
        <v>-526.5</v>
      </c>
      <c r="G157" s="1">
        <f t="shared" si="23"/>
        <v>4.9136000088765286E-3</v>
      </c>
      <c r="J157" s="1">
        <f>G157</f>
        <v>4.9136000088765286E-3</v>
      </c>
      <c r="O157" s="5"/>
      <c r="Q157" s="11">
        <f t="shared" si="24"/>
        <v>29491.853000000003</v>
      </c>
    </row>
    <row r="158" spans="1:35" x14ac:dyDescent="0.2">
      <c r="A158" s="43" t="s">
        <v>61</v>
      </c>
      <c r="B158" s="48"/>
      <c r="C158" s="49">
        <v>44541.29</v>
      </c>
      <c r="D158" s="50"/>
      <c r="E158" s="1">
        <f t="shared" si="22"/>
        <v>-517.01240584129698</v>
      </c>
      <c r="F158" s="1">
        <f t="shared" ref="F158:F168" si="25">ROUND(2*E158,0)/2</f>
        <v>-517</v>
      </c>
      <c r="G158" s="1">
        <f t="shared" si="23"/>
        <v>-4.0459199997712858E-2</v>
      </c>
      <c r="I158" s="1">
        <f>G158</f>
        <v>-4.0459199997712858E-2</v>
      </c>
      <c r="O158" s="5"/>
      <c r="Q158" s="11">
        <f t="shared" si="24"/>
        <v>29522.79</v>
      </c>
      <c r="AD158" s="1" t="s">
        <v>43</v>
      </c>
      <c r="AE158" s="1">
        <v>8</v>
      </c>
      <c r="AG158" s="1" t="s">
        <v>60</v>
      </c>
      <c r="AI158" s="1" t="s">
        <v>37</v>
      </c>
    </row>
    <row r="159" spans="1:35" x14ac:dyDescent="0.2">
      <c r="A159" s="80" t="s">
        <v>544</v>
      </c>
      <c r="B159" s="82" t="s">
        <v>102</v>
      </c>
      <c r="C159" s="84">
        <v>44772.868000000002</v>
      </c>
      <c r="D159" s="84" t="s">
        <v>118</v>
      </c>
      <c r="E159" s="1">
        <f t="shared" si="22"/>
        <v>-446.00457780302577</v>
      </c>
      <c r="F159" s="1">
        <f t="shared" si="25"/>
        <v>-446</v>
      </c>
      <c r="G159" s="1">
        <f t="shared" si="23"/>
        <v>-1.4929599994502496E-2</v>
      </c>
      <c r="I159" s="1">
        <f>+G159</f>
        <v>-1.4929599994502496E-2</v>
      </c>
      <c r="O159" s="5">
        <f t="shared" ref="O159:O190" ca="1" si="26">+C$11+C$12*F159</f>
        <v>-2.0313756359692297E-3</v>
      </c>
      <c r="Q159" s="11">
        <f t="shared" si="24"/>
        <v>29754.368000000002</v>
      </c>
    </row>
    <row r="160" spans="1:35" x14ac:dyDescent="0.2">
      <c r="A160" s="80" t="s">
        <v>544</v>
      </c>
      <c r="B160" s="82" t="s">
        <v>102</v>
      </c>
      <c r="C160" s="84">
        <v>44782.675999999999</v>
      </c>
      <c r="D160" s="84" t="s">
        <v>118</v>
      </c>
      <c r="E160" s="1">
        <f t="shared" si="22"/>
        <v>-442.99719032494426</v>
      </c>
      <c r="F160" s="1">
        <f t="shared" si="25"/>
        <v>-443</v>
      </c>
      <c r="G160" s="1">
        <f t="shared" si="23"/>
        <v>9.1632000039680861E-3</v>
      </c>
      <c r="I160" s="1">
        <f>+G160</f>
        <v>9.1632000039680861E-3</v>
      </c>
      <c r="O160" s="5">
        <f t="shared" ca="1" si="26"/>
        <v>-2.0285390005152712E-3</v>
      </c>
      <c r="Q160" s="11">
        <f t="shared" si="24"/>
        <v>29764.175999999999</v>
      </c>
    </row>
    <row r="161" spans="1:35" x14ac:dyDescent="0.2">
      <c r="A161" s="80" t="s">
        <v>544</v>
      </c>
      <c r="B161" s="82" t="s">
        <v>102</v>
      </c>
      <c r="C161" s="84">
        <v>44795.711000000003</v>
      </c>
      <c r="D161" s="84" t="s">
        <v>118</v>
      </c>
      <c r="E161" s="1">
        <f t="shared" si="22"/>
        <v>-439.00032085340933</v>
      </c>
      <c r="F161" s="1">
        <f t="shared" si="25"/>
        <v>-439</v>
      </c>
      <c r="G161" s="1">
        <f t="shared" si="23"/>
        <v>-1.0463999933563173E-3</v>
      </c>
      <c r="I161" s="1">
        <f>+G161</f>
        <v>-1.0463999933563173E-3</v>
      </c>
      <c r="O161" s="5">
        <f t="shared" ca="1" si="26"/>
        <v>-2.0247568199099923E-3</v>
      </c>
      <c r="Q161" s="11">
        <f t="shared" si="24"/>
        <v>29777.211000000003</v>
      </c>
    </row>
    <row r="162" spans="1:35" x14ac:dyDescent="0.2">
      <c r="A162" s="43" t="s">
        <v>62</v>
      </c>
      <c r="B162" s="48"/>
      <c r="C162" s="49">
        <v>44854.366999999998</v>
      </c>
      <c r="D162" s="50"/>
      <c r="E162" s="1">
        <f t="shared" si="22"/>
        <v>-421.01486817045804</v>
      </c>
      <c r="F162" s="1">
        <f t="shared" si="25"/>
        <v>-421</v>
      </c>
      <c r="G162" s="1">
        <f t="shared" si="23"/>
        <v>-4.8489599997992627E-2</v>
      </c>
      <c r="I162" s="1">
        <f>G162</f>
        <v>-4.8489599997992627E-2</v>
      </c>
      <c r="O162" s="5">
        <f t="shared" ca="1" si="26"/>
        <v>-2.0077370071862393E-3</v>
      </c>
      <c r="Q162" s="11">
        <f t="shared" si="24"/>
        <v>29835.866999999998</v>
      </c>
      <c r="AD162" s="1" t="s">
        <v>43</v>
      </c>
      <c r="AE162" s="1">
        <v>8</v>
      </c>
      <c r="AG162" s="1" t="s">
        <v>60</v>
      </c>
      <c r="AI162" s="1" t="s">
        <v>37</v>
      </c>
    </row>
    <row r="163" spans="1:35" x14ac:dyDescent="0.2">
      <c r="A163" s="43" t="s">
        <v>62</v>
      </c>
      <c r="B163" s="48"/>
      <c r="C163" s="49">
        <v>44854.406000000003</v>
      </c>
      <c r="D163" s="50"/>
      <c r="E163" s="1">
        <f t="shared" si="22"/>
        <v>-421.00290975776863</v>
      </c>
      <c r="F163" s="1">
        <f t="shared" si="25"/>
        <v>-421</v>
      </c>
      <c r="G163" s="1">
        <f t="shared" si="23"/>
        <v>-9.4895999936852604E-3</v>
      </c>
      <c r="I163" s="1">
        <f>G163</f>
        <v>-9.4895999936852604E-3</v>
      </c>
      <c r="O163" s="5">
        <f t="shared" ca="1" si="26"/>
        <v>-2.0077370071862393E-3</v>
      </c>
      <c r="Q163" s="11">
        <f t="shared" si="24"/>
        <v>29835.906000000003</v>
      </c>
      <c r="AD163" s="1" t="s">
        <v>43</v>
      </c>
      <c r="AE163" s="1">
        <v>11</v>
      </c>
      <c r="AG163" s="1" t="s">
        <v>38</v>
      </c>
      <c r="AI163" s="1" t="s">
        <v>37</v>
      </c>
    </row>
    <row r="164" spans="1:35" x14ac:dyDescent="0.2">
      <c r="A164" s="80" t="s">
        <v>544</v>
      </c>
      <c r="B164" s="82" t="s">
        <v>102</v>
      </c>
      <c r="C164" s="84">
        <v>44870.724999999999</v>
      </c>
      <c r="D164" s="84" t="s">
        <v>118</v>
      </c>
      <c r="E164" s="1">
        <f t="shared" si="22"/>
        <v>-415.99908061270196</v>
      </c>
      <c r="F164" s="1">
        <f t="shared" si="25"/>
        <v>-416</v>
      </c>
      <c r="G164" s="1">
        <f t="shared" si="23"/>
        <v>2.9983999993419275E-3</v>
      </c>
      <c r="I164" s="1">
        <f>+G164</f>
        <v>2.9983999993419275E-3</v>
      </c>
      <c r="O164" s="5">
        <f t="shared" ca="1" si="26"/>
        <v>-2.0030092814296409E-3</v>
      </c>
      <c r="Q164" s="11">
        <f t="shared" si="24"/>
        <v>29852.224999999999</v>
      </c>
    </row>
    <row r="165" spans="1:35" x14ac:dyDescent="0.2">
      <c r="A165" s="80" t="s">
        <v>544</v>
      </c>
      <c r="B165" s="82" t="s">
        <v>102</v>
      </c>
      <c r="C165" s="84">
        <v>44870.731</v>
      </c>
      <c r="D165" s="84" t="s">
        <v>118</v>
      </c>
      <c r="E165" s="1">
        <f t="shared" si="22"/>
        <v>-415.99724085690337</v>
      </c>
      <c r="F165" s="1">
        <f t="shared" si="25"/>
        <v>-416</v>
      </c>
      <c r="G165" s="1">
        <f t="shared" si="23"/>
        <v>8.9984000005642883E-3</v>
      </c>
      <c r="I165" s="1">
        <f>+G165</f>
        <v>8.9984000005642883E-3</v>
      </c>
      <c r="O165" s="5">
        <f t="shared" ca="1" si="26"/>
        <v>-2.0030092814296409E-3</v>
      </c>
      <c r="Q165" s="11">
        <f t="shared" si="24"/>
        <v>29852.231</v>
      </c>
    </row>
    <row r="166" spans="1:35" x14ac:dyDescent="0.2">
      <c r="A166" s="51" t="s">
        <v>6</v>
      </c>
      <c r="B166" s="52" t="s">
        <v>102</v>
      </c>
      <c r="C166" s="51">
        <v>44878.4643</v>
      </c>
      <c r="D166" s="51" t="s">
        <v>124</v>
      </c>
      <c r="E166" s="1">
        <f t="shared" si="22"/>
        <v>-413.6260102712331</v>
      </c>
      <c r="F166" s="1">
        <f t="shared" si="25"/>
        <v>-413.5</v>
      </c>
      <c r="G166" s="1">
        <f t="shared" si="23"/>
        <v>-0.41095759999734582</v>
      </c>
      <c r="J166" s="1">
        <f>G166</f>
        <v>-0.41095759999734582</v>
      </c>
      <c r="O166" s="5">
        <f t="shared" ca="1" si="26"/>
        <v>-2.0006454185513421E-3</v>
      </c>
      <c r="Q166" s="11">
        <f t="shared" si="24"/>
        <v>29859.9643</v>
      </c>
    </row>
    <row r="167" spans="1:35" x14ac:dyDescent="0.2">
      <c r="A167" s="51" t="s">
        <v>6</v>
      </c>
      <c r="B167" s="52" t="s">
        <v>102</v>
      </c>
      <c r="C167" s="51">
        <v>44878.464999999997</v>
      </c>
      <c r="D167" s="51" t="s">
        <v>125</v>
      </c>
      <c r="E167" s="1">
        <f t="shared" si="22"/>
        <v>-413.62579563305763</v>
      </c>
      <c r="F167" s="1">
        <f t="shared" si="25"/>
        <v>-413.5</v>
      </c>
      <c r="G167" s="1">
        <f t="shared" si="23"/>
        <v>-0.4102576000004774</v>
      </c>
      <c r="J167" s="1">
        <f>G167</f>
        <v>-0.4102576000004774</v>
      </c>
      <c r="O167" s="5">
        <f t="shared" ca="1" si="26"/>
        <v>-2.0006454185513421E-3</v>
      </c>
      <c r="Q167" s="11">
        <f t="shared" si="24"/>
        <v>29859.964999999997</v>
      </c>
    </row>
    <row r="168" spans="1:35" x14ac:dyDescent="0.2">
      <c r="A168" s="21" t="s">
        <v>6</v>
      </c>
      <c r="B168" s="47" t="s">
        <v>102</v>
      </c>
      <c r="C168" s="21">
        <v>44914.339099999997</v>
      </c>
      <c r="D168" s="21" t="s">
        <v>126</v>
      </c>
      <c r="E168" s="1">
        <f t="shared" si="22"/>
        <v>-402.62586505317614</v>
      </c>
      <c r="F168" s="1">
        <f t="shared" si="25"/>
        <v>-402.5</v>
      </c>
      <c r="G168" s="1">
        <f t="shared" si="23"/>
        <v>-0.41048399999999674</v>
      </c>
      <c r="J168" s="1">
        <f>G168</f>
        <v>-0.41048399999999674</v>
      </c>
      <c r="O168" s="5">
        <f t="shared" ca="1" si="26"/>
        <v>-1.9902444218868262E-3</v>
      </c>
      <c r="Q168" s="11">
        <f t="shared" si="24"/>
        <v>29895.839099999997</v>
      </c>
    </row>
    <row r="169" spans="1:35" x14ac:dyDescent="0.2">
      <c r="A169" s="20" t="s">
        <v>6</v>
      </c>
      <c r="B169" s="45"/>
      <c r="C169" s="29">
        <v>44929.428</v>
      </c>
      <c r="D169" s="46"/>
      <c r="E169" s="1">
        <f t="shared" si="22"/>
        <v>-397.99921650932981</v>
      </c>
      <c r="F169" s="1">
        <v>-398</v>
      </c>
      <c r="G169" s="1">
        <f t="shared" si="23"/>
        <v>2.5552000006427988E-3</v>
      </c>
      <c r="J169" s="1">
        <f>G169</f>
        <v>2.5552000006427988E-3</v>
      </c>
      <c r="O169" s="5">
        <f t="shared" ca="1" si="26"/>
        <v>-1.985989468705888E-3</v>
      </c>
      <c r="Q169" s="11">
        <f t="shared" si="24"/>
        <v>29910.928</v>
      </c>
    </row>
    <row r="170" spans="1:35" x14ac:dyDescent="0.2">
      <c r="A170" s="21" t="s">
        <v>6</v>
      </c>
      <c r="B170" s="47" t="s">
        <v>100</v>
      </c>
      <c r="C170" s="21">
        <v>44958.366000000002</v>
      </c>
      <c r="D170" s="21" t="s">
        <v>126</v>
      </c>
      <c r="E170" s="1">
        <f t="shared" si="22"/>
        <v>-389.12607429473422</v>
      </c>
      <c r="F170" s="1">
        <f>ROUND(2*E170,0)/2</f>
        <v>-389</v>
      </c>
      <c r="O170" s="5">
        <f t="shared" ca="1" si="26"/>
        <v>-1.9774795623440115E-3</v>
      </c>
      <c r="Q170" s="11">
        <f t="shared" si="24"/>
        <v>29939.866000000002</v>
      </c>
      <c r="U170" s="1">
        <f>C170-(C$7+C$8*F170)</f>
        <v>-0.41116639999381732</v>
      </c>
    </row>
    <row r="171" spans="1:35" x14ac:dyDescent="0.2">
      <c r="A171" s="21" t="s">
        <v>6</v>
      </c>
      <c r="B171" s="47" t="s">
        <v>100</v>
      </c>
      <c r="C171" s="21">
        <v>44971.410499999998</v>
      </c>
      <c r="D171" s="21" t="s">
        <v>126</v>
      </c>
      <c r="E171" s="1">
        <f t="shared" si="22"/>
        <v>-385.12629187652107</v>
      </c>
      <c r="F171" s="1">
        <f>ROUND(2*E171,0)/2</f>
        <v>-385</v>
      </c>
      <c r="O171" s="5">
        <f t="shared" ca="1" si="26"/>
        <v>-1.973697381738733E-3</v>
      </c>
      <c r="Q171" s="11">
        <f t="shared" si="24"/>
        <v>29952.910499999998</v>
      </c>
      <c r="U171" s="1">
        <f>C171-(C$7+C$8*F171)</f>
        <v>-0.41187599999830127</v>
      </c>
    </row>
    <row r="172" spans="1:35" x14ac:dyDescent="0.2">
      <c r="A172" s="20" t="s">
        <v>64</v>
      </c>
      <c r="B172" s="45" t="s">
        <v>100</v>
      </c>
      <c r="C172" s="29">
        <v>45035.413</v>
      </c>
      <c r="D172" s="46"/>
      <c r="E172" s="1">
        <f t="shared" si="22"/>
        <v>-365.50146346441113</v>
      </c>
      <c r="F172" s="1">
        <f>ROUND(2*E172,0)/2</f>
        <v>-365.5</v>
      </c>
      <c r="G172" s="1">
        <f>C172-(C$7+C$8*F172)</f>
        <v>-4.7727999990456738E-3</v>
      </c>
      <c r="I172" s="1">
        <f>G172</f>
        <v>-4.7727999990456738E-3</v>
      </c>
      <c r="O172" s="5">
        <f t="shared" ca="1" si="26"/>
        <v>-1.9552592512880004E-3</v>
      </c>
      <c r="Q172" s="11">
        <f t="shared" si="24"/>
        <v>30016.913</v>
      </c>
      <c r="AD172" s="1" t="s">
        <v>43</v>
      </c>
      <c r="AI172" s="1" t="s">
        <v>47</v>
      </c>
    </row>
    <row r="173" spans="1:35" x14ac:dyDescent="0.2">
      <c r="A173" s="20" t="s">
        <v>64</v>
      </c>
      <c r="B173" s="45" t="s">
        <v>100</v>
      </c>
      <c r="C173" s="29">
        <v>45035.428</v>
      </c>
      <c r="D173" s="46"/>
      <c r="E173" s="1">
        <f t="shared" si="22"/>
        <v>-365.49686407491589</v>
      </c>
      <c r="F173" s="1">
        <f>ROUND(2*E173,0)/2</f>
        <v>-365.5</v>
      </c>
      <c r="G173" s="1">
        <f>C173-(C$7+C$8*F173)</f>
        <v>1.022720000037225E-2</v>
      </c>
      <c r="I173" s="1">
        <f>G173</f>
        <v>1.022720000037225E-2</v>
      </c>
      <c r="O173" s="5">
        <f t="shared" ca="1" si="26"/>
        <v>-1.9552592512880004E-3</v>
      </c>
      <c r="Q173" s="11">
        <f t="shared" si="24"/>
        <v>30016.928</v>
      </c>
      <c r="AD173" s="1" t="s">
        <v>43</v>
      </c>
      <c r="AI173" s="1" t="s">
        <v>47</v>
      </c>
    </row>
    <row r="174" spans="1:35" x14ac:dyDescent="0.2">
      <c r="A174" s="20" t="s">
        <v>66</v>
      </c>
      <c r="B174" s="45"/>
      <c r="C174" s="29">
        <v>45154.589</v>
      </c>
      <c r="D174" s="46"/>
      <c r="E174" s="1">
        <f t="shared" si="22"/>
        <v>-328.95900729720648</v>
      </c>
      <c r="F174" s="1">
        <f>ROUND(2*E174,0)/2</f>
        <v>-329</v>
      </c>
      <c r="M174" s="17"/>
      <c r="O174" s="5">
        <f t="shared" ca="1" si="26"/>
        <v>-1.9207468532648339E-3</v>
      </c>
      <c r="Q174" s="11">
        <f t="shared" si="24"/>
        <v>30136.089</v>
      </c>
      <c r="U174" s="17">
        <v>0.133689600006619</v>
      </c>
      <c r="AE174" s="1">
        <v>14</v>
      </c>
      <c r="AG174" s="1" t="s">
        <v>65</v>
      </c>
      <c r="AI174" s="1" t="s">
        <v>37</v>
      </c>
    </row>
    <row r="175" spans="1:35" x14ac:dyDescent="0.2">
      <c r="A175" s="20" t="s">
        <v>6</v>
      </c>
      <c r="B175" s="45" t="s">
        <v>100</v>
      </c>
      <c r="C175" s="29">
        <v>45172.398999999998</v>
      </c>
      <c r="D175" s="46"/>
      <c r="E175" s="1">
        <f t="shared" si="22"/>
        <v>-323.49799883629288</v>
      </c>
      <c r="F175" s="1">
        <v>-323.5</v>
      </c>
      <c r="G175" s="1">
        <f t="shared" ref="G175:G206" si="27">C175-(C$7+C$8*F175)</f>
        <v>6.5264000004390255E-3</v>
      </c>
      <c r="J175" s="1">
        <f>G175</f>
        <v>6.5264000004390255E-3</v>
      </c>
      <c r="O175" s="5">
        <f t="shared" ca="1" si="26"/>
        <v>-1.9155463549325761E-3</v>
      </c>
      <c r="Q175" s="11">
        <f t="shared" si="24"/>
        <v>30153.898999999998</v>
      </c>
    </row>
    <row r="176" spans="1:35" x14ac:dyDescent="0.2">
      <c r="A176" s="20" t="s">
        <v>67</v>
      </c>
      <c r="B176" s="45"/>
      <c r="C176" s="29">
        <v>45216.421999999999</v>
      </c>
      <c r="D176" s="46"/>
      <c r="E176" s="1">
        <f t="shared" si="22"/>
        <v>-309.99940391912082</v>
      </c>
      <c r="F176" s="1">
        <f>ROUND(2*E176,0)/2</f>
        <v>-310</v>
      </c>
      <c r="G176" s="1">
        <f t="shared" si="27"/>
        <v>1.9440000032773241E-3</v>
      </c>
      <c r="I176" s="1">
        <f>G176</f>
        <v>1.9440000032773241E-3</v>
      </c>
      <c r="O176" s="5">
        <f t="shared" ca="1" si="26"/>
        <v>-1.9027814953897612E-3</v>
      </c>
      <c r="Q176" s="11">
        <f t="shared" si="24"/>
        <v>30197.921999999999</v>
      </c>
      <c r="AD176" s="1" t="s">
        <v>43</v>
      </c>
      <c r="AE176" s="1">
        <v>10</v>
      </c>
      <c r="AG176" s="1" t="s">
        <v>38</v>
      </c>
      <c r="AI176" s="1" t="s">
        <v>37</v>
      </c>
    </row>
    <row r="177" spans="1:35" x14ac:dyDescent="0.2">
      <c r="A177" s="20" t="s">
        <v>68</v>
      </c>
      <c r="B177" s="45"/>
      <c r="C177" s="29">
        <v>45516.466</v>
      </c>
      <c r="D177" s="46"/>
      <c r="E177" s="1">
        <f t="shared" si="22"/>
        <v>-217.9981224678817</v>
      </c>
      <c r="F177" s="1">
        <f>ROUND(2*E177,0)/2</f>
        <v>-218</v>
      </c>
      <c r="G177" s="1">
        <f t="shared" si="27"/>
        <v>6.1232000007294118E-3</v>
      </c>
      <c r="I177" s="1">
        <f>G177</f>
        <v>6.1232000007294118E-3</v>
      </c>
      <c r="O177" s="5">
        <f t="shared" ca="1" si="26"/>
        <v>-1.815791341468356E-3</v>
      </c>
      <c r="Q177" s="11">
        <f t="shared" si="24"/>
        <v>30497.966</v>
      </c>
      <c r="AD177" s="1" t="s">
        <v>43</v>
      </c>
      <c r="AI177" s="1" t="s">
        <v>47</v>
      </c>
    </row>
    <row r="178" spans="1:35" x14ac:dyDescent="0.2">
      <c r="A178" s="20" t="s">
        <v>6</v>
      </c>
      <c r="B178" s="45" t="s">
        <v>100</v>
      </c>
      <c r="C178" s="29">
        <v>45534.398000000001</v>
      </c>
      <c r="D178" s="46"/>
      <c r="E178" s="1">
        <f t="shared" si="22"/>
        <v>-212.49970563907101</v>
      </c>
      <c r="F178" s="1">
        <v>-212.5</v>
      </c>
      <c r="G178" s="1">
        <f t="shared" si="27"/>
        <v>9.6000000485219061E-4</v>
      </c>
      <c r="J178" s="1">
        <f>G178</f>
        <v>9.6000000485219061E-4</v>
      </c>
      <c r="O178" s="5">
        <f t="shared" ca="1" si="26"/>
        <v>-1.810590843136098E-3</v>
      </c>
      <c r="Q178" s="11">
        <f t="shared" si="24"/>
        <v>30515.898000000001</v>
      </c>
    </row>
    <row r="179" spans="1:35" x14ac:dyDescent="0.2">
      <c r="A179" s="20" t="s">
        <v>68</v>
      </c>
      <c r="B179" s="45"/>
      <c r="C179" s="29">
        <v>45565.381000000001</v>
      </c>
      <c r="D179" s="46"/>
      <c r="E179" s="1">
        <f t="shared" si="22"/>
        <v>-202.99951332326486</v>
      </c>
      <c r="F179" s="1">
        <f>ROUND(2*E179,0)/2</f>
        <v>-203</v>
      </c>
      <c r="G179" s="1">
        <f t="shared" si="27"/>
        <v>1.5872000076342374E-3</v>
      </c>
      <c r="I179" s="1">
        <f>G179</f>
        <v>1.5872000076342374E-3</v>
      </c>
      <c r="O179" s="5">
        <f t="shared" ca="1" si="26"/>
        <v>-1.8016081641985615E-3</v>
      </c>
      <c r="Q179" s="11">
        <f t="shared" si="24"/>
        <v>30546.881000000001</v>
      </c>
      <c r="AD179" s="1" t="s">
        <v>43</v>
      </c>
      <c r="AI179" s="1" t="s">
        <v>47</v>
      </c>
    </row>
    <row r="180" spans="1:35" x14ac:dyDescent="0.2">
      <c r="A180" s="20" t="s">
        <v>68</v>
      </c>
      <c r="B180" s="45"/>
      <c r="C180" s="29">
        <v>45578.428</v>
      </c>
      <c r="D180" s="46"/>
      <c r="E180" s="1">
        <f t="shared" si="22"/>
        <v>-198.99896434013507</v>
      </c>
      <c r="F180" s="1">
        <f>ROUND(2*E180,0)/2</f>
        <v>-199</v>
      </c>
      <c r="G180" s="1">
        <f t="shared" si="27"/>
        <v>3.3776000054785982E-3</v>
      </c>
      <c r="I180" s="1">
        <f>G180</f>
        <v>3.3776000054785982E-3</v>
      </c>
      <c r="O180" s="5">
        <f t="shared" ca="1" si="26"/>
        <v>-1.7978259835932831E-3</v>
      </c>
      <c r="Q180" s="11">
        <f t="shared" si="24"/>
        <v>30559.928</v>
      </c>
      <c r="AD180" s="1" t="s">
        <v>43</v>
      </c>
      <c r="AI180" s="1" t="s">
        <v>47</v>
      </c>
    </row>
    <row r="181" spans="1:35" x14ac:dyDescent="0.2">
      <c r="A181" s="20" t="s">
        <v>6</v>
      </c>
      <c r="B181" s="45"/>
      <c r="C181" s="29">
        <v>45718.66</v>
      </c>
      <c r="D181" s="46"/>
      <c r="E181" s="1">
        <f t="shared" si="22"/>
        <v>-156.00019182520253</v>
      </c>
      <c r="F181" s="1">
        <v>-156</v>
      </c>
      <c r="G181" s="1">
        <f t="shared" si="27"/>
        <v>-6.255999905988574E-4</v>
      </c>
      <c r="J181" s="1">
        <f>G181</f>
        <v>-6.255999905988574E-4</v>
      </c>
      <c r="O181" s="5">
        <f t="shared" ca="1" si="26"/>
        <v>-1.7571675420865393E-3</v>
      </c>
      <c r="Q181" s="11">
        <f t="shared" si="24"/>
        <v>30700.160000000003</v>
      </c>
    </row>
    <row r="182" spans="1:35" x14ac:dyDescent="0.2">
      <c r="A182" s="20" t="s">
        <v>70</v>
      </c>
      <c r="B182" s="45" t="s">
        <v>100</v>
      </c>
      <c r="C182" s="29">
        <v>45821.379000000001</v>
      </c>
      <c r="D182" s="46"/>
      <c r="E182" s="1">
        <f t="shared" si="22"/>
        <v>-124.50387918642443</v>
      </c>
      <c r="F182" s="1">
        <f t="shared" ref="F182:F187" si="28">ROUND(2*E182,0)/2</f>
        <v>-124.5</v>
      </c>
      <c r="G182" s="1">
        <f t="shared" si="27"/>
        <v>-1.2651199998799711E-2</v>
      </c>
      <c r="I182" s="1">
        <f>G182</f>
        <v>-1.2651199998799711E-2</v>
      </c>
      <c r="O182" s="5">
        <f t="shared" ca="1" si="26"/>
        <v>-1.7273828698199712E-3</v>
      </c>
      <c r="Q182" s="11">
        <f t="shared" si="24"/>
        <v>30802.879000000001</v>
      </c>
      <c r="AD182" s="1" t="s">
        <v>43</v>
      </c>
      <c r="AE182" s="1">
        <v>10</v>
      </c>
      <c r="AG182" s="1" t="s">
        <v>69</v>
      </c>
      <c r="AI182" s="1" t="s">
        <v>37</v>
      </c>
    </row>
    <row r="183" spans="1:35" x14ac:dyDescent="0.2">
      <c r="A183" s="21" t="s">
        <v>5</v>
      </c>
      <c r="B183" s="47" t="s">
        <v>102</v>
      </c>
      <c r="C183" s="21">
        <v>45878.4643</v>
      </c>
      <c r="D183" s="46"/>
      <c r="E183" s="1">
        <f t="shared" si="22"/>
        <v>-107.00004390883753</v>
      </c>
      <c r="F183" s="1">
        <f t="shared" si="28"/>
        <v>-107</v>
      </c>
      <c r="G183" s="1">
        <f t="shared" si="27"/>
        <v>-1.4319999900180846E-4</v>
      </c>
      <c r="J183" s="1">
        <f>G183</f>
        <v>-1.4319999900180846E-4</v>
      </c>
      <c r="O183" s="5">
        <f t="shared" ca="1" si="26"/>
        <v>-1.7108358296718778E-3</v>
      </c>
      <c r="Q183" s="11">
        <f t="shared" si="24"/>
        <v>30859.9643</v>
      </c>
    </row>
    <row r="184" spans="1:35" x14ac:dyDescent="0.2">
      <c r="A184" s="21" t="s">
        <v>5</v>
      </c>
      <c r="B184" s="47" t="s">
        <v>104</v>
      </c>
      <c r="C184" s="21">
        <v>45878.464999999997</v>
      </c>
      <c r="D184" s="46"/>
      <c r="E184" s="1">
        <f t="shared" si="22"/>
        <v>-106.99982927066203</v>
      </c>
      <c r="F184" s="1">
        <f t="shared" si="28"/>
        <v>-107</v>
      </c>
      <c r="G184" s="1">
        <f t="shared" si="27"/>
        <v>5.5679999786661938E-4</v>
      </c>
      <c r="J184" s="1">
        <f>G184</f>
        <v>5.5679999786661938E-4</v>
      </c>
      <c r="O184" s="5">
        <f t="shared" ca="1" si="26"/>
        <v>-1.7108358296718778E-3</v>
      </c>
      <c r="Q184" s="11">
        <f t="shared" si="24"/>
        <v>30859.964999999997</v>
      </c>
    </row>
    <row r="185" spans="1:35" x14ac:dyDescent="0.2">
      <c r="A185" s="21" t="s">
        <v>5</v>
      </c>
      <c r="B185" s="47" t="s">
        <v>104</v>
      </c>
      <c r="C185" s="21">
        <v>45914.339099999997</v>
      </c>
      <c r="D185" s="46"/>
      <c r="E185" s="1">
        <f t="shared" si="22"/>
        <v>-95.99989869078054</v>
      </c>
      <c r="F185" s="1">
        <f t="shared" si="28"/>
        <v>-96</v>
      </c>
      <c r="G185" s="1">
        <f t="shared" si="27"/>
        <v>3.3039999834727496E-4</v>
      </c>
      <c r="J185" s="1">
        <f>G185</f>
        <v>3.3039999834727496E-4</v>
      </c>
      <c r="O185" s="5">
        <f t="shared" ca="1" si="26"/>
        <v>-1.7004348330073619E-3</v>
      </c>
      <c r="Q185" s="11">
        <f t="shared" si="24"/>
        <v>30895.839099999997</v>
      </c>
    </row>
    <row r="186" spans="1:35" x14ac:dyDescent="0.2">
      <c r="A186" s="20" t="s">
        <v>71</v>
      </c>
      <c r="B186" s="45"/>
      <c r="C186" s="29">
        <v>45940.425999999999</v>
      </c>
      <c r="D186" s="46"/>
      <c r="E186" s="1">
        <f t="shared" si="22"/>
        <v>-88.00097776888073</v>
      </c>
      <c r="F186" s="1">
        <f t="shared" si="28"/>
        <v>-88</v>
      </c>
      <c r="G186" s="1">
        <f t="shared" si="27"/>
        <v>-3.1887999939499423E-3</v>
      </c>
      <c r="I186" s="1">
        <f>G186</f>
        <v>-3.1887999939499423E-3</v>
      </c>
      <c r="O186" s="5">
        <f t="shared" ca="1" si="26"/>
        <v>-1.6928704717968049E-3</v>
      </c>
      <c r="Q186" s="11">
        <f t="shared" si="24"/>
        <v>30921.925999999999</v>
      </c>
      <c r="AD186" s="1" t="s">
        <v>43</v>
      </c>
      <c r="AI186" s="1" t="s">
        <v>47</v>
      </c>
    </row>
    <row r="187" spans="1:35" x14ac:dyDescent="0.2">
      <c r="A187" s="20" t="s">
        <v>72</v>
      </c>
      <c r="B187" s="45"/>
      <c r="C187" s="29">
        <v>45940.428999999996</v>
      </c>
      <c r="D187" s="46"/>
      <c r="E187" s="1">
        <f t="shared" si="22"/>
        <v>-88.000057890982575</v>
      </c>
      <c r="F187" s="1">
        <f t="shared" si="28"/>
        <v>-88</v>
      </c>
      <c r="G187" s="1">
        <f t="shared" si="27"/>
        <v>-1.8879999697674066E-4</v>
      </c>
      <c r="I187" s="1">
        <f>G187</f>
        <v>-1.8879999697674066E-4</v>
      </c>
      <c r="O187" s="5">
        <f t="shared" ca="1" si="26"/>
        <v>-1.6928704717968049E-3</v>
      </c>
      <c r="Q187" s="11">
        <f t="shared" si="24"/>
        <v>30921.928999999996</v>
      </c>
      <c r="AD187" s="1" t="s">
        <v>43</v>
      </c>
      <c r="AE187" s="1">
        <v>8</v>
      </c>
      <c r="AG187" s="1" t="s">
        <v>69</v>
      </c>
      <c r="AI187" s="1" t="s">
        <v>37</v>
      </c>
    </row>
    <row r="188" spans="1:35" x14ac:dyDescent="0.2">
      <c r="A188" s="20" t="s">
        <v>5</v>
      </c>
      <c r="B188" s="45"/>
      <c r="C188" s="33">
        <v>45958.366000000002</v>
      </c>
      <c r="D188" s="46"/>
      <c r="E188" s="1">
        <f t="shared" si="22"/>
        <v>-82.500107932338636</v>
      </c>
      <c r="F188" s="1">
        <v>-82.5</v>
      </c>
      <c r="G188" s="1">
        <f t="shared" si="27"/>
        <v>-3.5199999547330663E-4</v>
      </c>
      <c r="J188" s="1">
        <f>G188</f>
        <v>-3.5199999547330663E-4</v>
      </c>
      <c r="O188" s="5">
        <f t="shared" ca="1" si="26"/>
        <v>-1.687669973464547E-3</v>
      </c>
      <c r="Q188" s="11">
        <f t="shared" si="24"/>
        <v>30939.866000000002</v>
      </c>
    </row>
    <row r="189" spans="1:35" x14ac:dyDescent="0.2">
      <c r="A189" s="21" t="s">
        <v>5</v>
      </c>
      <c r="B189" s="47" t="s">
        <v>100</v>
      </c>
      <c r="C189" s="21">
        <v>45971.410499999998</v>
      </c>
      <c r="D189" s="21" t="s">
        <v>123</v>
      </c>
      <c r="E189" s="1">
        <f t="shared" si="22"/>
        <v>-78.500325514125493</v>
      </c>
      <c r="F189" s="1">
        <f>ROUND(2*E189,0)/2</f>
        <v>-78.5</v>
      </c>
      <c r="G189" s="1">
        <f t="shared" si="27"/>
        <v>-1.0615999999572523E-3</v>
      </c>
      <c r="J189" s="1">
        <f>G189</f>
        <v>-1.0615999999572523E-3</v>
      </c>
      <c r="O189" s="5">
        <f t="shared" ca="1" si="26"/>
        <v>-1.6838877928592685E-3</v>
      </c>
      <c r="Q189" s="11">
        <f t="shared" si="24"/>
        <v>30952.910499999998</v>
      </c>
    </row>
    <row r="190" spans="1:35" x14ac:dyDescent="0.2">
      <c r="A190" s="20" t="s">
        <v>72</v>
      </c>
      <c r="B190" s="45" t="s">
        <v>100</v>
      </c>
      <c r="C190" s="29">
        <v>46007.27</v>
      </c>
      <c r="D190" s="46"/>
      <c r="E190" s="1">
        <f t="shared" si="22"/>
        <v>-67.504871673353577</v>
      </c>
      <c r="F190" s="1">
        <f>ROUND(2*E190,0)/2</f>
        <v>-67.5</v>
      </c>
      <c r="G190" s="1">
        <f t="shared" si="27"/>
        <v>-1.5888000001723412E-2</v>
      </c>
      <c r="I190" s="1">
        <f>G190</f>
        <v>-1.5888000001723412E-2</v>
      </c>
      <c r="O190" s="5">
        <f t="shared" ca="1" si="26"/>
        <v>-1.6734867961947528E-3</v>
      </c>
      <c r="Q190" s="11">
        <f t="shared" si="24"/>
        <v>30988.769999999997</v>
      </c>
      <c r="AD190" s="1" t="s">
        <v>43</v>
      </c>
      <c r="AE190" s="1">
        <v>8</v>
      </c>
      <c r="AG190" s="1" t="s">
        <v>60</v>
      </c>
      <c r="AI190" s="1" t="s">
        <v>37</v>
      </c>
    </row>
    <row r="191" spans="1:35" x14ac:dyDescent="0.2">
      <c r="A191" s="20" t="s">
        <v>6</v>
      </c>
      <c r="B191" s="45"/>
      <c r="C191" s="29">
        <v>46191.55</v>
      </c>
      <c r="D191" s="46"/>
      <c r="E191" s="1">
        <f t="shared" si="22"/>
        <v>-10.999838592089448</v>
      </c>
      <c r="F191" s="1">
        <v>-11</v>
      </c>
      <c r="G191" s="1">
        <f t="shared" si="27"/>
        <v>5.264000064926222E-4</v>
      </c>
      <c r="J191" s="1">
        <f>G191</f>
        <v>5.264000064926222E-4</v>
      </c>
      <c r="O191" s="5">
        <f t="shared" ref="O191:O222" ca="1" si="29">+C$11+C$12*F191</f>
        <v>-1.6200634951451941E-3</v>
      </c>
      <c r="Q191" s="11">
        <f t="shared" si="24"/>
        <v>31173.050000000003</v>
      </c>
    </row>
    <row r="192" spans="1:35" x14ac:dyDescent="0.2">
      <c r="A192" s="22" t="s">
        <v>34</v>
      </c>
      <c r="B192" s="47"/>
      <c r="C192" s="21">
        <v>46227.423000000003</v>
      </c>
      <c r="D192" s="46"/>
      <c r="E192" s="1">
        <f t="shared" si="22"/>
        <v>-2.4530077135509281E-4</v>
      </c>
      <c r="F192" s="1">
        <f>ROUND(2*E192,0)/2</f>
        <v>0</v>
      </c>
      <c r="G192" s="1">
        <f t="shared" si="27"/>
        <v>-7.9999999434221536E-4</v>
      </c>
      <c r="J192" s="1">
        <f>G192</f>
        <v>-7.9999999434221536E-4</v>
      </c>
      <c r="O192" s="5">
        <f t="shared" ca="1" si="29"/>
        <v>-1.6096624984806782E-3</v>
      </c>
      <c r="Q192" s="11">
        <f t="shared" si="24"/>
        <v>31208.923000000003</v>
      </c>
    </row>
    <row r="193" spans="1:35" x14ac:dyDescent="0.2">
      <c r="A193" s="20" t="s">
        <v>6</v>
      </c>
      <c r="B193" s="45"/>
      <c r="C193" s="29">
        <v>46227.423799999997</v>
      </c>
      <c r="D193" s="46"/>
      <c r="E193" s="1">
        <f t="shared" si="22"/>
        <v>0</v>
      </c>
      <c r="F193" s="1">
        <v>0</v>
      </c>
      <c r="G193" s="1">
        <f t="shared" si="27"/>
        <v>0</v>
      </c>
      <c r="J193" s="1">
        <f>G193</f>
        <v>0</v>
      </c>
      <c r="O193" s="5">
        <f t="shared" ca="1" si="29"/>
        <v>-1.6096624984806782E-3</v>
      </c>
      <c r="Q193" s="11">
        <f t="shared" si="24"/>
        <v>31208.923799999997</v>
      </c>
    </row>
    <row r="194" spans="1:35" x14ac:dyDescent="0.2">
      <c r="A194" s="20" t="s">
        <v>6</v>
      </c>
      <c r="B194" s="45"/>
      <c r="C194" s="29">
        <v>46245.360099999998</v>
      </c>
      <c r="D194" s="46"/>
      <c r="E194" s="1">
        <f t="shared" si="22"/>
        <v>5.4997353204662076</v>
      </c>
      <c r="F194" s="1">
        <v>5.5</v>
      </c>
      <c r="G194" s="1">
        <f t="shared" si="27"/>
        <v>-8.6319999536499381E-4</v>
      </c>
      <c r="J194" s="1">
        <f>G194</f>
        <v>-8.6319999536499381E-4</v>
      </c>
      <c r="O194" s="5">
        <f t="shared" ca="1" si="29"/>
        <v>-1.6044620001484202E-3</v>
      </c>
      <c r="Q194" s="11">
        <f t="shared" si="24"/>
        <v>31226.860099999998</v>
      </c>
    </row>
    <row r="195" spans="1:35" x14ac:dyDescent="0.2">
      <c r="A195" s="22" t="s">
        <v>34</v>
      </c>
      <c r="B195" s="47" t="s">
        <v>102</v>
      </c>
      <c r="C195" s="21">
        <v>46245.360800000002</v>
      </c>
      <c r="D195" s="46"/>
      <c r="E195" s="1">
        <f t="shared" si="22"/>
        <v>5.4999499586439322</v>
      </c>
      <c r="F195" s="1">
        <f>ROUND(2*E195,0)/2</f>
        <v>5.5</v>
      </c>
      <c r="G195" s="1">
        <f t="shared" si="27"/>
        <v>-1.6319999122060835E-4</v>
      </c>
      <c r="J195" s="1">
        <f>G195</f>
        <v>-1.6319999122060835E-4</v>
      </c>
      <c r="O195" s="5">
        <f t="shared" ca="1" si="29"/>
        <v>-1.6044620001484202E-3</v>
      </c>
      <c r="Q195" s="11">
        <f t="shared" si="24"/>
        <v>31226.860800000002</v>
      </c>
    </row>
    <row r="196" spans="1:35" x14ac:dyDescent="0.2">
      <c r="A196" s="67" t="s">
        <v>544</v>
      </c>
      <c r="B196" s="70" t="s">
        <v>102</v>
      </c>
      <c r="C196" s="69">
        <v>46269.803999999996</v>
      </c>
      <c r="D196" s="69" t="s">
        <v>118</v>
      </c>
      <c r="E196" s="1">
        <f t="shared" si="22"/>
        <v>12.994869779631477</v>
      </c>
      <c r="F196" s="1">
        <f>ROUND(2*E196,0)/2</f>
        <v>13</v>
      </c>
      <c r="G196" s="1">
        <f t="shared" si="27"/>
        <v>-1.6731199997593649E-2</v>
      </c>
      <c r="I196" s="1">
        <f>+G196</f>
        <v>-1.6731199997593649E-2</v>
      </c>
      <c r="O196" s="5">
        <f t="shared" ca="1" si="29"/>
        <v>-1.597370411513523E-3</v>
      </c>
      <c r="Q196" s="11">
        <f t="shared" si="24"/>
        <v>31251.303999999996</v>
      </c>
    </row>
    <row r="197" spans="1:35" x14ac:dyDescent="0.2">
      <c r="A197" s="20" t="s">
        <v>6</v>
      </c>
      <c r="B197" s="45"/>
      <c r="C197" s="29">
        <v>46271.436999999998</v>
      </c>
      <c r="D197" s="46"/>
      <c r="E197" s="1">
        <f t="shared" si="22"/>
        <v>13.495589982701768</v>
      </c>
      <c r="F197" s="1">
        <v>13.5</v>
      </c>
      <c r="G197" s="1">
        <f t="shared" si="27"/>
        <v>-1.4382399996975437E-2</v>
      </c>
      <c r="J197" s="1">
        <f>G197</f>
        <v>-1.4382399996975437E-2</v>
      </c>
      <c r="O197" s="5">
        <f t="shared" ca="1" si="29"/>
        <v>-1.5968976389378632E-3</v>
      </c>
      <c r="Q197" s="11">
        <f t="shared" si="24"/>
        <v>31252.936999999998</v>
      </c>
    </row>
    <row r="198" spans="1:35" x14ac:dyDescent="0.2">
      <c r="A198" s="20" t="s">
        <v>73</v>
      </c>
      <c r="B198" s="45"/>
      <c r="C198" s="29">
        <v>46646.495000000003</v>
      </c>
      <c r="D198" s="46"/>
      <c r="E198" s="1">
        <f t="shared" si="22"/>
        <v>128.49811167465052</v>
      </c>
      <c r="F198" s="1">
        <f t="shared" ref="F198:F229" si="30">ROUND(2*E198,0)/2</f>
        <v>128.5</v>
      </c>
      <c r="G198" s="1">
        <f t="shared" si="27"/>
        <v>-6.1583999922731891E-3</v>
      </c>
      <c r="I198" s="1">
        <f>G198</f>
        <v>-6.1583999922731891E-3</v>
      </c>
      <c r="O198" s="5">
        <f t="shared" ca="1" si="29"/>
        <v>-1.4881599465361066E-3</v>
      </c>
      <c r="Q198" s="11">
        <f t="shared" si="24"/>
        <v>31627.995000000003</v>
      </c>
      <c r="AD198" s="1" t="s">
        <v>43</v>
      </c>
      <c r="AI198" s="1" t="s">
        <v>47</v>
      </c>
    </row>
    <row r="199" spans="1:35" x14ac:dyDescent="0.2">
      <c r="A199" s="67" t="s">
        <v>544</v>
      </c>
      <c r="B199" s="70" t="s">
        <v>100</v>
      </c>
      <c r="C199" s="69">
        <v>46711.735000000001</v>
      </c>
      <c r="D199" s="69" t="s">
        <v>118</v>
      </c>
      <c r="E199" s="1">
        <f t="shared" si="22"/>
        <v>148.50238972013258</v>
      </c>
      <c r="F199" s="1">
        <f t="shared" si="30"/>
        <v>148.5</v>
      </c>
      <c r="G199" s="1">
        <f t="shared" si="27"/>
        <v>7.7936000016052276E-3</v>
      </c>
      <c r="I199" s="1">
        <f>+G199</f>
        <v>7.7936000016052276E-3</v>
      </c>
      <c r="O199" s="5">
        <f t="shared" ca="1" si="29"/>
        <v>-1.4692490435097142E-3</v>
      </c>
      <c r="Q199" s="11">
        <f t="shared" si="24"/>
        <v>31693.235000000001</v>
      </c>
    </row>
    <row r="200" spans="1:35" x14ac:dyDescent="0.2">
      <c r="A200" s="20" t="s">
        <v>74</v>
      </c>
      <c r="B200" s="45"/>
      <c r="C200" s="29">
        <v>46863.375999999997</v>
      </c>
      <c r="D200" s="46"/>
      <c r="E200" s="1">
        <f t="shared" si="22"/>
        <v>194.99945788529138</v>
      </c>
      <c r="F200" s="1">
        <f t="shared" si="30"/>
        <v>195</v>
      </c>
      <c r="G200" s="1">
        <f t="shared" si="27"/>
        <v>-1.768000001902692E-3</v>
      </c>
      <c r="I200" s="1">
        <f>G200</f>
        <v>-1.768000001902692E-3</v>
      </c>
      <c r="O200" s="5">
        <f t="shared" ca="1" si="29"/>
        <v>-1.4252811939733517E-3</v>
      </c>
      <c r="Q200" s="11">
        <f t="shared" si="24"/>
        <v>31844.875999999997</v>
      </c>
      <c r="AD200" s="1" t="s">
        <v>43</v>
      </c>
      <c r="AE200" s="1">
        <v>6</v>
      </c>
      <c r="AG200" s="1" t="s">
        <v>44</v>
      </c>
      <c r="AI200" s="1" t="s">
        <v>37</v>
      </c>
    </row>
    <row r="201" spans="1:35" x14ac:dyDescent="0.2">
      <c r="A201" s="67" t="s">
        <v>544</v>
      </c>
      <c r="B201" s="70" t="s">
        <v>100</v>
      </c>
      <c r="C201" s="69">
        <v>47086.775000000001</v>
      </c>
      <c r="D201" s="69" t="s">
        <v>118</v>
      </c>
      <c r="E201" s="1">
        <f t="shared" si="22"/>
        <v>263.49939214468571</v>
      </c>
      <c r="F201" s="1">
        <f t="shared" si="30"/>
        <v>263.5</v>
      </c>
      <c r="G201" s="1">
        <f t="shared" si="27"/>
        <v>-1.9823999973596074E-3</v>
      </c>
      <c r="I201" s="1">
        <f>+G201</f>
        <v>-1.9823999973596074E-3</v>
      </c>
      <c r="O201" s="5">
        <f t="shared" ca="1" si="29"/>
        <v>-1.3605113511079576E-3</v>
      </c>
      <c r="Q201" s="11">
        <f t="shared" si="24"/>
        <v>32068.275000000001</v>
      </c>
    </row>
    <row r="202" spans="1:35" x14ac:dyDescent="0.2">
      <c r="A202" s="20" t="s">
        <v>75</v>
      </c>
      <c r="B202" s="45"/>
      <c r="C202" s="29">
        <v>47326.485999999997</v>
      </c>
      <c r="D202" s="46"/>
      <c r="E202" s="1">
        <f t="shared" si="22"/>
        <v>337.00100916738057</v>
      </c>
      <c r="F202" s="1">
        <f t="shared" si="30"/>
        <v>337</v>
      </c>
      <c r="G202" s="1">
        <f t="shared" si="27"/>
        <v>3.2912000024225563E-3</v>
      </c>
      <c r="I202" s="1">
        <f t="shared" ref="I202:I237" si="31">G202</f>
        <v>3.2912000024225563E-3</v>
      </c>
      <c r="O202" s="5">
        <f t="shared" ca="1" si="29"/>
        <v>-1.2910137824859655E-3</v>
      </c>
      <c r="Q202" s="11">
        <f t="shared" si="24"/>
        <v>32307.985999999997</v>
      </c>
      <c r="AD202" s="1" t="s">
        <v>43</v>
      </c>
      <c r="AE202" s="1">
        <v>8</v>
      </c>
      <c r="AG202" s="1" t="s">
        <v>38</v>
      </c>
      <c r="AI202" s="1" t="s">
        <v>37</v>
      </c>
    </row>
    <row r="203" spans="1:35" x14ac:dyDescent="0.2">
      <c r="A203" s="20" t="s">
        <v>76</v>
      </c>
      <c r="B203" s="45" t="s">
        <v>100</v>
      </c>
      <c r="C203" s="29">
        <v>47357.451999999997</v>
      </c>
      <c r="D203" s="46"/>
      <c r="E203" s="1">
        <f t="shared" si="22"/>
        <v>346.49598884175862</v>
      </c>
      <c r="F203" s="1">
        <f t="shared" si="30"/>
        <v>346.5</v>
      </c>
      <c r="G203" s="1">
        <f t="shared" si="27"/>
        <v>-1.3081600001896732E-2</v>
      </c>
      <c r="I203" s="1">
        <f t="shared" si="31"/>
        <v>-1.3081600001896732E-2</v>
      </c>
      <c r="O203" s="5">
        <f t="shared" ca="1" si="29"/>
        <v>-1.2820311035484288E-3</v>
      </c>
      <c r="Q203" s="11">
        <f t="shared" si="24"/>
        <v>32338.951999999997</v>
      </c>
      <c r="AD203" s="1" t="s">
        <v>43</v>
      </c>
      <c r="AI203" s="1" t="s">
        <v>47</v>
      </c>
    </row>
    <row r="204" spans="1:35" x14ac:dyDescent="0.2">
      <c r="A204" s="20" t="s">
        <v>76</v>
      </c>
      <c r="B204" s="45" t="s">
        <v>100</v>
      </c>
      <c r="C204" s="29">
        <v>47357.453000000001</v>
      </c>
      <c r="D204" s="46"/>
      <c r="E204" s="1">
        <f t="shared" si="22"/>
        <v>346.49629546772616</v>
      </c>
      <c r="F204" s="1">
        <f t="shared" si="30"/>
        <v>346.5</v>
      </c>
      <c r="G204" s="1">
        <f t="shared" si="27"/>
        <v>-1.2081599998055026E-2</v>
      </c>
      <c r="I204" s="1">
        <f t="shared" si="31"/>
        <v>-1.2081599998055026E-2</v>
      </c>
      <c r="O204" s="5">
        <f t="shared" ca="1" si="29"/>
        <v>-1.2820311035484288E-3</v>
      </c>
      <c r="Q204" s="11">
        <f t="shared" si="24"/>
        <v>32338.953000000001</v>
      </c>
      <c r="AD204" s="1" t="s">
        <v>43</v>
      </c>
      <c r="AI204" s="1" t="s">
        <v>47</v>
      </c>
    </row>
    <row r="205" spans="1:35" x14ac:dyDescent="0.2">
      <c r="A205" s="20" t="s">
        <v>76</v>
      </c>
      <c r="B205" s="45" t="s">
        <v>100</v>
      </c>
      <c r="C205" s="29">
        <v>47357.455000000002</v>
      </c>
      <c r="D205" s="46"/>
      <c r="E205" s="1">
        <f t="shared" si="22"/>
        <v>346.49690871965902</v>
      </c>
      <c r="F205" s="1">
        <f t="shared" si="30"/>
        <v>346.5</v>
      </c>
      <c r="G205" s="1">
        <f t="shared" si="27"/>
        <v>-1.0081599997647572E-2</v>
      </c>
      <c r="I205" s="1">
        <f t="shared" si="31"/>
        <v>-1.0081599997647572E-2</v>
      </c>
      <c r="O205" s="5">
        <f t="shared" ca="1" si="29"/>
        <v>-1.2820311035484288E-3</v>
      </c>
      <c r="Q205" s="11">
        <f t="shared" si="24"/>
        <v>32338.955000000002</v>
      </c>
      <c r="AD205" s="1" t="s">
        <v>43</v>
      </c>
      <c r="AI205" s="1" t="s">
        <v>47</v>
      </c>
    </row>
    <row r="206" spans="1:35" x14ac:dyDescent="0.2">
      <c r="A206" s="20" t="s">
        <v>78</v>
      </c>
      <c r="B206" s="45"/>
      <c r="C206" s="29">
        <v>47362.358</v>
      </c>
      <c r="D206" s="46"/>
      <c r="E206" s="1">
        <f t="shared" si="22"/>
        <v>348.0002958327334</v>
      </c>
      <c r="F206" s="1">
        <f t="shared" si="30"/>
        <v>348</v>
      </c>
      <c r="G206" s="1">
        <f t="shared" si="27"/>
        <v>9.6480000502197072E-4</v>
      </c>
      <c r="I206" s="1">
        <f t="shared" si="31"/>
        <v>9.6480000502197072E-4</v>
      </c>
      <c r="O206" s="5">
        <f t="shared" ca="1" si="29"/>
        <v>-1.2806127858214496E-3</v>
      </c>
      <c r="Q206" s="11">
        <f t="shared" si="24"/>
        <v>32343.858</v>
      </c>
      <c r="AD206" s="1" t="s">
        <v>43</v>
      </c>
      <c r="AE206" s="1">
        <v>7</v>
      </c>
      <c r="AG206" s="1" t="s">
        <v>77</v>
      </c>
      <c r="AI206" s="1" t="s">
        <v>37</v>
      </c>
    </row>
    <row r="207" spans="1:35" x14ac:dyDescent="0.2">
      <c r="A207" s="20" t="s">
        <v>78</v>
      </c>
      <c r="B207" s="45"/>
      <c r="C207" s="29">
        <v>47375.436999999998</v>
      </c>
      <c r="D207" s="46"/>
      <c r="E207" s="1">
        <f t="shared" si="22"/>
        <v>352.0106568467865</v>
      </c>
      <c r="F207" s="1">
        <f t="shared" si="30"/>
        <v>352</v>
      </c>
      <c r="G207" s="1">
        <f t="shared" ref="G207:G238" si="32">C207-(C$7+C$8*F207)</f>
        <v>3.4755200002109632E-2</v>
      </c>
      <c r="I207" s="1">
        <f t="shared" si="31"/>
        <v>3.4755200002109632E-2</v>
      </c>
      <c r="O207" s="5">
        <f t="shared" ca="1" si="29"/>
        <v>-1.2768306052161711E-3</v>
      </c>
      <c r="Q207" s="11">
        <f t="shared" si="24"/>
        <v>32356.936999999998</v>
      </c>
      <c r="AD207" s="1" t="s">
        <v>43</v>
      </c>
      <c r="AE207" s="1">
        <v>7</v>
      </c>
      <c r="AG207" s="1" t="s">
        <v>77</v>
      </c>
      <c r="AI207" s="1" t="s">
        <v>37</v>
      </c>
    </row>
    <row r="208" spans="1:35" x14ac:dyDescent="0.2">
      <c r="A208" s="20" t="s">
        <v>76</v>
      </c>
      <c r="B208" s="45"/>
      <c r="C208" s="29">
        <v>47388.440999999999</v>
      </c>
      <c r="D208" s="46"/>
      <c r="E208" s="1">
        <f t="shared" si="22"/>
        <v>355.99802091336335</v>
      </c>
      <c r="F208" s="1">
        <f t="shared" si="30"/>
        <v>356</v>
      </c>
      <c r="G208" s="1">
        <f t="shared" si="32"/>
        <v>-6.4543999978923239E-3</v>
      </c>
      <c r="I208" s="1">
        <f t="shared" si="31"/>
        <v>-6.4543999978923239E-3</v>
      </c>
      <c r="O208" s="5">
        <f t="shared" ca="1" si="29"/>
        <v>-1.2730484246108926E-3</v>
      </c>
      <c r="Q208" s="11">
        <f t="shared" si="24"/>
        <v>32369.940999999999</v>
      </c>
      <c r="AD208" s="1" t="s">
        <v>43</v>
      </c>
      <c r="AI208" s="1" t="s">
        <v>47</v>
      </c>
    </row>
    <row r="209" spans="1:35" x14ac:dyDescent="0.2">
      <c r="A209" s="20" t="s">
        <v>76</v>
      </c>
      <c r="B209" s="45"/>
      <c r="C209" s="29">
        <v>47388.442999999999</v>
      </c>
      <c r="D209" s="46"/>
      <c r="E209" s="1">
        <f t="shared" si="22"/>
        <v>355.99863416529621</v>
      </c>
      <c r="F209" s="1">
        <f t="shared" si="30"/>
        <v>356</v>
      </c>
      <c r="G209" s="1">
        <f t="shared" si="32"/>
        <v>-4.4543999974848703E-3</v>
      </c>
      <c r="I209" s="1">
        <f t="shared" si="31"/>
        <v>-4.4543999974848703E-3</v>
      </c>
      <c r="O209" s="5">
        <f t="shared" ca="1" si="29"/>
        <v>-1.2730484246108926E-3</v>
      </c>
      <c r="Q209" s="11">
        <f t="shared" si="24"/>
        <v>32369.942999999999</v>
      </c>
      <c r="AD209" s="1" t="s">
        <v>43</v>
      </c>
      <c r="AI209" s="1" t="s">
        <v>47</v>
      </c>
    </row>
    <row r="210" spans="1:35" x14ac:dyDescent="0.2">
      <c r="A210" s="20" t="s">
        <v>76</v>
      </c>
      <c r="B210" s="45"/>
      <c r="C210" s="29">
        <v>47388.445</v>
      </c>
      <c r="D210" s="46"/>
      <c r="E210" s="1">
        <f t="shared" si="22"/>
        <v>355.99924741722907</v>
      </c>
      <c r="F210" s="1">
        <f t="shared" si="30"/>
        <v>356</v>
      </c>
      <c r="G210" s="1">
        <f t="shared" si="32"/>
        <v>-2.4543999970774166E-3</v>
      </c>
      <c r="I210" s="1">
        <f t="shared" si="31"/>
        <v>-2.4543999970774166E-3</v>
      </c>
      <c r="O210" s="5">
        <f t="shared" ca="1" si="29"/>
        <v>-1.2730484246108926E-3</v>
      </c>
      <c r="Q210" s="11">
        <f t="shared" si="24"/>
        <v>32369.945</v>
      </c>
      <c r="AD210" s="1" t="s">
        <v>43</v>
      </c>
      <c r="AI210" s="1" t="s">
        <v>47</v>
      </c>
    </row>
    <row r="211" spans="1:35" x14ac:dyDescent="0.2">
      <c r="A211" s="20" t="s">
        <v>76</v>
      </c>
      <c r="B211" s="45"/>
      <c r="C211" s="29">
        <v>47388.449000000001</v>
      </c>
      <c r="D211" s="46"/>
      <c r="E211" s="1">
        <f t="shared" si="22"/>
        <v>356.00047392109474</v>
      </c>
      <c r="F211" s="1">
        <f t="shared" si="30"/>
        <v>356</v>
      </c>
      <c r="G211" s="1">
        <f t="shared" si="32"/>
        <v>1.5456000037374906E-3</v>
      </c>
      <c r="I211" s="1">
        <f t="shared" si="31"/>
        <v>1.5456000037374906E-3</v>
      </c>
      <c r="O211" s="5">
        <f t="shared" ca="1" si="29"/>
        <v>-1.2730484246108926E-3</v>
      </c>
      <c r="Q211" s="11">
        <f t="shared" si="24"/>
        <v>32369.949000000001</v>
      </c>
      <c r="AD211" s="1" t="s">
        <v>43</v>
      </c>
      <c r="AI211" s="1" t="s">
        <v>47</v>
      </c>
    </row>
    <row r="212" spans="1:35" x14ac:dyDescent="0.2">
      <c r="A212" s="20" t="s">
        <v>76</v>
      </c>
      <c r="B212" s="45"/>
      <c r="C212" s="29">
        <v>47388.45</v>
      </c>
      <c r="D212" s="46"/>
      <c r="E212" s="1">
        <f t="shared" si="22"/>
        <v>356.00078054706006</v>
      </c>
      <c r="F212" s="1">
        <f t="shared" si="30"/>
        <v>356</v>
      </c>
      <c r="G212" s="1">
        <f t="shared" si="32"/>
        <v>2.5456000003032386E-3</v>
      </c>
      <c r="I212" s="1">
        <f t="shared" si="31"/>
        <v>2.5456000003032386E-3</v>
      </c>
      <c r="O212" s="5">
        <f t="shared" ca="1" si="29"/>
        <v>-1.2730484246108926E-3</v>
      </c>
      <c r="Q212" s="11">
        <f t="shared" si="24"/>
        <v>32369.949999999997</v>
      </c>
      <c r="AD212" s="1" t="s">
        <v>43</v>
      </c>
      <c r="AI212" s="1" t="s">
        <v>47</v>
      </c>
    </row>
    <row r="213" spans="1:35" x14ac:dyDescent="0.2">
      <c r="A213" s="20" t="s">
        <v>76</v>
      </c>
      <c r="B213" s="45"/>
      <c r="C213" s="29">
        <v>47388.451999999997</v>
      </c>
      <c r="D213" s="46"/>
      <c r="E213" s="1">
        <f t="shared" ref="E213:E276" si="33">(C213-C$7)/C$8</f>
        <v>356.00139379899292</v>
      </c>
      <c r="F213" s="1">
        <f t="shared" si="30"/>
        <v>356</v>
      </c>
      <c r="G213" s="1">
        <f t="shared" si="32"/>
        <v>4.5456000007106923E-3</v>
      </c>
      <c r="I213" s="1">
        <f t="shared" si="31"/>
        <v>4.5456000007106923E-3</v>
      </c>
      <c r="O213" s="5">
        <f t="shared" ca="1" si="29"/>
        <v>-1.2730484246108926E-3</v>
      </c>
      <c r="Q213" s="11">
        <f t="shared" ref="Q213:Q276" si="34">C213-15018.5</f>
        <v>32369.951999999997</v>
      </c>
      <c r="AD213" s="1" t="s">
        <v>43</v>
      </c>
      <c r="AI213" s="1" t="s">
        <v>47</v>
      </c>
    </row>
    <row r="214" spans="1:35" x14ac:dyDescent="0.2">
      <c r="A214" s="20" t="s">
        <v>76</v>
      </c>
      <c r="B214" s="45"/>
      <c r="C214" s="29">
        <v>47388.453000000001</v>
      </c>
      <c r="D214" s="46"/>
      <c r="E214" s="1">
        <f t="shared" si="33"/>
        <v>356.00170042496046</v>
      </c>
      <c r="F214" s="1">
        <f t="shared" si="30"/>
        <v>356</v>
      </c>
      <c r="G214" s="1">
        <f t="shared" si="32"/>
        <v>5.5456000045523979E-3</v>
      </c>
      <c r="I214" s="1">
        <f t="shared" si="31"/>
        <v>5.5456000045523979E-3</v>
      </c>
      <c r="O214" s="5">
        <f t="shared" ca="1" si="29"/>
        <v>-1.2730484246108926E-3</v>
      </c>
      <c r="Q214" s="11">
        <f t="shared" si="34"/>
        <v>32369.953000000001</v>
      </c>
      <c r="AD214" s="1" t="s">
        <v>43</v>
      </c>
      <c r="AI214" s="1" t="s">
        <v>47</v>
      </c>
    </row>
    <row r="215" spans="1:35" x14ac:dyDescent="0.2">
      <c r="A215" s="20" t="s">
        <v>76</v>
      </c>
      <c r="B215" s="45"/>
      <c r="C215" s="29">
        <v>47388.453999999998</v>
      </c>
      <c r="D215" s="46"/>
      <c r="E215" s="1">
        <f t="shared" si="33"/>
        <v>356.00200705092573</v>
      </c>
      <c r="F215" s="1">
        <f t="shared" si="30"/>
        <v>356</v>
      </c>
      <c r="G215" s="1">
        <f t="shared" si="32"/>
        <v>6.5456000011181459E-3</v>
      </c>
      <c r="I215" s="1">
        <f t="shared" si="31"/>
        <v>6.5456000011181459E-3</v>
      </c>
      <c r="O215" s="5">
        <f t="shared" ca="1" si="29"/>
        <v>-1.2730484246108926E-3</v>
      </c>
      <c r="Q215" s="11">
        <f t="shared" si="34"/>
        <v>32369.953999999998</v>
      </c>
      <c r="AD215" s="1" t="s">
        <v>43</v>
      </c>
      <c r="AI215" s="1" t="s">
        <v>47</v>
      </c>
    </row>
    <row r="216" spans="1:35" x14ac:dyDescent="0.2">
      <c r="A216" s="20" t="s">
        <v>76</v>
      </c>
      <c r="B216" s="45"/>
      <c r="C216" s="29">
        <v>47388.455000000002</v>
      </c>
      <c r="D216" s="46"/>
      <c r="E216" s="1">
        <f t="shared" si="33"/>
        <v>356.00231367689327</v>
      </c>
      <c r="F216" s="1">
        <f t="shared" si="30"/>
        <v>356</v>
      </c>
      <c r="G216" s="1">
        <f t="shared" si="32"/>
        <v>7.5456000049598515E-3</v>
      </c>
      <c r="I216" s="1">
        <f t="shared" si="31"/>
        <v>7.5456000049598515E-3</v>
      </c>
      <c r="O216" s="5">
        <f t="shared" ca="1" si="29"/>
        <v>-1.2730484246108926E-3</v>
      </c>
      <c r="Q216" s="11">
        <f t="shared" si="34"/>
        <v>32369.955000000002</v>
      </c>
      <c r="AD216" s="1" t="s">
        <v>43</v>
      </c>
      <c r="AI216" s="1" t="s">
        <v>47</v>
      </c>
    </row>
    <row r="217" spans="1:35" x14ac:dyDescent="0.2">
      <c r="A217" s="20" t="s">
        <v>76</v>
      </c>
      <c r="B217" s="45"/>
      <c r="C217" s="29">
        <v>47388.457000000002</v>
      </c>
      <c r="D217" s="46"/>
      <c r="E217" s="1">
        <f t="shared" si="33"/>
        <v>356.00292692882613</v>
      </c>
      <c r="F217" s="1">
        <f t="shared" si="30"/>
        <v>356</v>
      </c>
      <c r="G217" s="1">
        <f t="shared" si="32"/>
        <v>9.5456000053673051E-3</v>
      </c>
      <c r="I217" s="1">
        <f t="shared" si="31"/>
        <v>9.5456000053673051E-3</v>
      </c>
      <c r="O217" s="5">
        <f t="shared" ca="1" si="29"/>
        <v>-1.2730484246108926E-3</v>
      </c>
      <c r="Q217" s="11">
        <f t="shared" si="34"/>
        <v>32369.957000000002</v>
      </c>
      <c r="AD217" s="1" t="s">
        <v>43</v>
      </c>
      <c r="AI217" s="1" t="s">
        <v>47</v>
      </c>
    </row>
    <row r="218" spans="1:35" x14ac:dyDescent="0.2">
      <c r="A218" s="20" t="s">
        <v>78</v>
      </c>
      <c r="B218" s="45"/>
      <c r="C218" s="29">
        <v>47401.487999999998</v>
      </c>
      <c r="D218" s="46"/>
      <c r="E218" s="1">
        <f t="shared" si="33"/>
        <v>359.99856989649311</v>
      </c>
      <c r="F218" s="1">
        <f t="shared" si="30"/>
        <v>360</v>
      </c>
      <c r="G218" s="1">
        <f t="shared" si="32"/>
        <v>-4.6640000000479631E-3</v>
      </c>
      <c r="I218" s="1">
        <f t="shared" si="31"/>
        <v>-4.6640000000479631E-3</v>
      </c>
      <c r="O218" s="5">
        <f t="shared" ca="1" si="29"/>
        <v>-1.2692662440056141E-3</v>
      </c>
      <c r="Q218" s="11">
        <f t="shared" si="34"/>
        <v>32382.987999999998</v>
      </c>
      <c r="AD218" s="1" t="s">
        <v>43</v>
      </c>
      <c r="AE218" s="1">
        <v>14</v>
      </c>
      <c r="AG218" s="1" t="s">
        <v>79</v>
      </c>
      <c r="AI218" s="1" t="s">
        <v>37</v>
      </c>
    </row>
    <row r="219" spans="1:35" x14ac:dyDescent="0.2">
      <c r="A219" s="20" t="s">
        <v>80</v>
      </c>
      <c r="B219" s="45"/>
      <c r="C219" s="29">
        <v>47737.406000000003</v>
      </c>
      <c r="D219" s="46"/>
      <c r="E219" s="1">
        <f t="shared" si="33"/>
        <v>462.99975126501789</v>
      </c>
      <c r="F219" s="1">
        <f t="shared" si="30"/>
        <v>463</v>
      </c>
      <c r="G219" s="1">
        <f t="shared" si="32"/>
        <v>-8.1119999231304973E-4</v>
      </c>
      <c r="I219" s="1">
        <f t="shared" si="31"/>
        <v>-8.1119999231304973E-4</v>
      </c>
      <c r="O219" s="5">
        <f t="shared" ca="1" si="29"/>
        <v>-1.1718750934196929E-3</v>
      </c>
      <c r="Q219" s="11">
        <f t="shared" si="34"/>
        <v>32718.906000000003</v>
      </c>
      <c r="AD219" s="1" t="s">
        <v>43</v>
      </c>
      <c r="AE219" s="1">
        <v>8</v>
      </c>
      <c r="AG219" s="1" t="s">
        <v>38</v>
      </c>
      <c r="AI219" s="1" t="s">
        <v>37</v>
      </c>
    </row>
    <row r="220" spans="1:35" x14ac:dyDescent="0.2">
      <c r="A220" s="20" t="s">
        <v>80</v>
      </c>
      <c r="B220" s="45" t="s">
        <v>100</v>
      </c>
      <c r="C220" s="29">
        <v>47768.37</v>
      </c>
      <c r="D220" s="46"/>
      <c r="E220" s="1">
        <f t="shared" si="33"/>
        <v>472.49411768746307</v>
      </c>
      <c r="F220" s="1">
        <f t="shared" si="30"/>
        <v>472.5</v>
      </c>
      <c r="G220" s="1">
        <f t="shared" si="32"/>
        <v>-1.9183999997039791E-2</v>
      </c>
      <c r="I220" s="1">
        <f t="shared" si="31"/>
        <v>-1.9183999997039791E-2</v>
      </c>
      <c r="O220" s="5">
        <f t="shared" ca="1" si="29"/>
        <v>-1.1628924144821565E-3</v>
      </c>
      <c r="Q220" s="11">
        <f t="shared" si="34"/>
        <v>32749.870000000003</v>
      </c>
      <c r="AD220" s="1" t="s">
        <v>43</v>
      </c>
      <c r="AE220" s="1">
        <v>8</v>
      </c>
      <c r="AG220" s="1" t="s">
        <v>38</v>
      </c>
      <c r="AI220" s="1" t="s">
        <v>37</v>
      </c>
    </row>
    <row r="221" spans="1:35" x14ac:dyDescent="0.2">
      <c r="A221" s="20" t="s">
        <v>76</v>
      </c>
      <c r="B221" s="45"/>
      <c r="C221" s="29">
        <v>47799.37</v>
      </c>
      <c r="D221" s="46"/>
      <c r="E221" s="1">
        <f t="shared" si="33"/>
        <v>481.99952264469732</v>
      </c>
      <c r="F221" s="1">
        <f t="shared" si="30"/>
        <v>482</v>
      </c>
      <c r="G221" s="1">
        <f t="shared" si="32"/>
        <v>-1.5567999944323674E-3</v>
      </c>
      <c r="I221" s="1">
        <f t="shared" si="31"/>
        <v>-1.5567999944323674E-3</v>
      </c>
      <c r="O221" s="5">
        <f t="shared" ca="1" si="29"/>
        <v>-1.1539097355446201E-3</v>
      </c>
      <c r="Q221" s="11">
        <f t="shared" si="34"/>
        <v>32780.870000000003</v>
      </c>
      <c r="AD221" s="1" t="s">
        <v>43</v>
      </c>
      <c r="AI221" s="1" t="s">
        <v>47</v>
      </c>
    </row>
    <row r="222" spans="1:35" x14ac:dyDescent="0.2">
      <c r="A222" s="20" t="s">
        <v>81</v>
      </c>
      <c r="B222" s="45"/>
      <c r="C222" s="29">
        <v>47812.413999999997</v>
      </c>
      <c r="D222" s="46"/>
      <c r="E222" s="1">
        <f t="shared" si="33"/>
        <v>485.99915174992674</v>
      </c>
      <c r="F222" s="1">
        <f t="shared" si="30"/>
        <v>486</v>
      </c>
      <c r="G222" s="1">
        <f t="shared" si="32"/>
        <v>-2.7664000008371659E-3</v>
      </c>
      <c r="I222" s="1">
        <f t="shared" si="31"/>
        <v>-2.7664000008371659E-3</v>
      </c>
      <c r="O222" s="5">
        <f t="shared" ca="1" si="29"/>
        <v>-1.1501275549393416E-3</v>
      </c>
      <c r="Q222" s="11">
        <f t="shared" si="34"/>
        <v>32793.913999999997</v>
      </c>
      <c r="AD222" s="1" t="s">
        <v>43</v>
      </c>
      <c r="AE222" s="1">
        <v>9</v>
      </c>
      <c r="AG222" s="1" t="s">
        <v>38</v>
      </c>
      <c r="AI222" s="1" t="s">
        <v>37</v>
      </c>
    </row>
    <row r="223" spans="1:35" x14ac:dyDescent="0.2">
      <c r="A223" s="20" t="s">
        <v>82</v>
      </c>
      <c r="B223" s="45"/>
      <c r="C223" s="29">
        <v>47975.466999999997</v>
      </c>
      <c r="D223" s="46"/>
      <c r="E223" s="1">
        <f t="shared" si="33"/>
        <v>535.99543544321432</v>
      </c>
      <c r="F223" s="1">
        <f t="shared" si="30"/>
        <v>536</v>
      </c>
      <c r="G223" s="1">
        <f t="shared" si="32"/>
        <v>-1.4886400000250433E-2</v>
      </c>
      <c r="I223" s="1">
        <f t="shared" si="31"/>
        <v>-1.4886400000250433E-2</v>
      </c>
      <c r="O223" s="5">
        <f t="shared" ref="O223:O254" ca="1" si="35">+C$11+C$12*F223</f>
        <v>-1.1028502973733606E-3</v>
      </c>
      <c r="Q223" s="11">
        <f t="shared" si="34"/>
        <v>32956.966999999997</v>
      </c>
      <c r="AD223" s="1" t="s">
        <v>43</v>
      </c>
      <c r="AI223" s="1" t="s">
        <v>47</v>
      </c>
    </row>
    <row r="224" spans="1:35" x14ac:dyDescent="0.2">
      <c r="A224" s="20" t="s">
        <v>83</v>
      </c>
      <c r="B224" s="45"/>
      <c r="C224" s="29">
        <v>48112.459000000003</v>
      </c>
      <c r="D224" s="46"/>
      <c r="E224" s="1">
        <f t="shared" si="33"/>
        <v>578.00073982713343</v>
      </c>
      <c r="F224" s="1">
        <f t="shared" si="30"/>
        <v>578</v>
      </c>
      <c r="G224" s="1">
        <f t="shared" si="32"/>
        <v>2.4128000077325851E-3</v>
      </c>
      <c r="I224" s="1">
        <f t="shared" si="31"/>
        <v>2.4128000077325851E-3</v>
      </c>
      <c r="O224" s="5">
        <f t="shared" ca="1" si="35"/>
        <v>-1.0631374010179363E-3</v>
      </c>
      <c r="Q224" s="11">
        <f t="shared" si="34"/>
        <v>33093.959000000003</v>
      </c>
      <c r="AD224" s="1" t="s">
        <v>43</v>
      </c>
      <c r="AE224" s="1">
        <v>7</v>
      </c>
      <c r="AG224" s="1" t="s">
        <v>38</v>
      </c>
      <c r="AI224" s="1" t="s">
        <v>37</v>
      </c>
    </row>
    <row r="225" spans="1:35" x14ac:dyDescent="0.2">
      <c r="A225" s="20" t="s">
        <v>83</v>
      </c>
      <c r="B225" s="45" t="s">
        <v>100</v>
      </c>
      <c r="C225" s="29">
        <v>48143.428999999996</v>
      </c>
      <c r="D225" s="46"/>
      <c r="E225" s="1">
        <f t="shared" si="33"/>
        <v>587.49694600537487</v>
      </c>
      <c r="F225" s="1">
        <f t="shared" si="30"/>
        <v>587.5</v>
      </c>
      <c r="G225" s="1">
        <f t="shared" si="32"/>
        <v>-9.9600000030477531E-3</v>
      </c>
      <c r="I225" s="1">
        <f t="shared" si="31"/>
        <v>-9.9600000030477531E-3</v>
      </c>
      <c r="O225" s="5">
        <f t="shared" ca="1" si="35"/>
        <v>-1.0541547220803999E-3</v>
      </c>
      <c r="Q225" s="11">
        <f t="shared" si="34"/>
        <v>33124.928999999996</v>
      </c>
      <c r="AD225" s="1" t="s">
        <v>43</v>
      </c>
      <c r="AE225" s="1">
        <v>8</v>
      </c>
      <c r="AG225" s="1" t="s">
        <v>38</v>
      </c>
      <c r="AI225" s="1" t="s">
        <v>37</v>
      </c>
    </row>
    <row r="226" spans="1:35" x14ac:dyDescent="0.2">
      <c r="A226" s="20" t="s">
        <v>84</v>
      </c>
      <c r="B226" s="45" t="s">
        <v>100</v>
      </c>
      <c r="C226" s="29">
        <v>48368.482000000004</v>
      </c>
      <c r="D226" s="46">
        <v>4.0000000000000001E-3</v>
      </c>
      <c r="E226" s="1">
        <f t="shared" si="33"/>
        <v>656.50403961313339</v>
      </c>
      <c r="F226" s="1">
        <f t="shared" si="30"/>
        <v>656.5</v>
      </c>
      <c r="G226" s="1">
        <f t="shared" si="32"/>
        <v>1.3174400010029785E-2</v>
      </c>
      <c r="I226" s="1">
        <f t="shared" si="31"/>
        <v>1.3174400010029785E-2</v>
      </c>
      <c r="O226" s="5">
        <f t="shared" ca="1" si="35"/>
        <v>-9.88912106639346E-4</v>
      </c>
      <c r="Q226" s="11">
        <f t="shared" si="34"/>
        <v>33349.982000000004</v>
      </c>
      <c r="AD226" s="1" t="s">
        <v>43</v>
      </c>
      <c r="AE226" s="1">
        <v>7</v>
      </c>
      <c r="AG226" s="1" t="s">
        <v>44</v>
      </c>
      <c r="AI226" s="1" t="s">
        <v>37</v>
      </c>
    </row>
    <row r="227" spans="1:35" x14ac:dyDescent="0.2">
      <c r="A227" s="20" t="s">
        <v>84</v>
      </c>
      <c r="B227" s="45" t="s">
        <v>100</v>
      </c>
      <c r="C227" s="29">
        <v>48492.387000000002</v>
      </c>
      <c r="D227" s="46">
        <v>6.0000000000000001E-3</v>
      </c>
      <c r="E227" s="1">
        <f t="shared" si="33"/>
        <v>694.49652997526562</v>
      </c>
      <c r="F227" s="1">
        <f t="shared" si="30"/>
        <v>694.5</v>
      </c>
      <c r="G227" s="1">
        <f t="shared" si="32"/>
        <v>-1.1316799995256588E-2</v>
      </c>
      <c r="I227" s="1">
        <f t="shared" si="31"/>
        <v>-1.1316799995256588E-2</v>
      </c>
      <c r="O227" s="5">
        <f t="shared" ca="1" si="35"/>
        <v>-9.5298139088920034E-4</v>
      </c>
      <c r="Q227" s="11">
        <f t="shared" si="34"/>
        <v>33473.887000000002</v>
      </c>
      <c r="AD227" s="1" t="s">
        <v>43</v>
      </c>
      <c r="AE227" s="1">
        <v>8</v>
      </c>
      <c r="AG227" s="1" t="s">
        <v>38</v>
      </c>
      <c r="AI227" s="1" t="s">
        <v>37</v>
      </c>
    </row>
    <row r="228" spans="1:35" x14ac:dyDescent="0.2">
      <c r="A228" s="20" t="s">
        <v>85</v>
      </c>
      <c r="B228" s="45"/>
      <c r="C228" s="29">
        <v>48598.39</v>
      </c>
      <c r="D228" s="46">
        <v>4.0000000000000001E-3</v>
      </c>
      <c r="E228" s="1">
        <f t="shared" si="33"/>
        <v>726.99980228757772</v>
      </c>
      <c r="F228" s="1">
        <f t="shared" si="30"/>
        <v>727</v>
      </c>
      <c r="G228" s="1">
        <f t="shared" si="32"/>
        <v>-6.4479999855393544E-4</v>
      </c>
      <c r="I228" s="1">
        <f t="shared" si="31"/>
        <v>-6.4479999855393544E-4</v>
      </c>
      <c r="O228" s="5">
        <f t="shared" ca="1" si="35"/>
        <v>-9.2225117347131253E-4</v>
      </c>
      <c r="Q228" s="11">
        <f t="shared" si="34"/>
        <v>33579.89</v>
      </c>
      <c r="AD228" s="1" t="s">
        <v>43</v>
      </c>
      <c r="AE228" s="1">
        <v>6</v>
      </c>
      <c r="AG228" s="1" t="s">
        <v>44</v>
      </c>
      <c r="AI228" s="1" t="s">
        <v>37</v>
      </c>
    </row>
    <row r="229" spans="1:35" x14ac:dyDescent="0.2">
      <c r="A229" s="20" t="s">
        <v>86</v>
      </c>
      <c r="B229" s="45"/>
      <c r="C229" s="29">
        <v>48699.49</v>
      </c>
      <c r="D229" s="46">
        <v>7.0000000000000001E-3</v>
      </c>
      <c r="E229" s="1">
        <f t="shared" si="33"/>
        <v>757.99968748681545</v>
      </c>
      <c r="F229" s="1">
        <f t="shared" si="30"/>
        <v>758</v>
      </c>
      <c r="G229" s="1">
        <f t="shared" si="32"/>
        <v>-1.0191999972448684E-3</v>
      </c>
      <c r="I229" s="1">
        <f t="shared" si="31"/>
        <v>-1.0191999972448684E-3</v>
      </c>
      <c r="O229" s="5">
        <f t="shared" ca="1" si="35"/>
        <v>-8.929392737804042E-4</v>
      </c>
      <c r="Q229" s="11">
        <f t="shared" si="34"/>
        <v>33680.99</v>
      </c>
      <c r="AD229" s="1" t="s">
        <v>43</v>
      </c>
      <c r="AE229" s="1">
        <v>6</v>
      </c>
      <c r="AG229" s="1" t="s">
        <v>44</v>
      </c>
      <c r="AI229" s="1" t="s">
        <v>37</v>
      </c>
    </row>
    <row r="230" spans="1:35" x14ac:dyDescent="0.2">
      <c r="A230" s="20" t="s">
        <v>87</v>
      </c>
      <c r="B230" s="45"/>
      <c r="C230" s="29">
        <v>48823.409</v>
      </c>
      <c r="D230" s="46">
        <v>6.0000000000000001E-3</v>
      </c>
      <c r="E230" s="1">
        <f t="shared" si="33"/>
        <v>795.99647061247765</v>
      </c>
      <c r="F230" s="1">
        <f t="shared" ref="F230:F261" si="36">ROUND(2*E230,0)/2</f>
        <v>796</v>
      </c>
      <c r="G230" s="1">
        <f t="shared" si="32"/>
        <v>-1.1510399999679066E-2</v>
      </c>
      <c r="I230" s="1">
        <f t="shared" si="31"/>
        <v>-1.1510399999679066E-2</v>
      </c>
      <c r="O230" s="5">
        <f t="shared" ca="1" si="35"/>
        <v>-8.5700855803025864E-4</v>
      </c>
      <c r="Q230" s="11">
        <f t="shared" si="34"/>
        <v>33804.909</v>
      </c>
      <c r="AD230" s="1" t="s">
        <v>43</v>
      </c>
      <c r="AE230" s="1">
        <v>7</v>
      </c>
      <c r="AG230" s="1" t="s">
        <v>44</v>
      </c>
      <c r="AI230" s="1" t="s">
        <v>37</v>
      </c>
    </row>
    <row r="231" spans="1:35" x14ac:dyDescent="0.2">
      <c r="A231" s="20" t="s">
        <v>88</v>
      </c>
      <c r="B231" s="45"/>
      <c r="C231" s="29">
        <v>48823.436000000002</v>
      </c>
      <c r="D231" s="46">
        <v>4.0000000000000001E-3</v>
      </c>
      <c r="E231" s="1">
        <f t="shared" si="33"/>
        <v>796.00474951357</v>
      </c>
      <c r="F231" s="1">
        <f t="shared" si="36"/>
        <v>796</v>
      </c>
      <c r="G231" s="1">
        <f t="shared" si="32"/>
        <v>1.5489600002183579E-2</v>
      </c>
      <c r="I231" s="1">
        <f t="shared" si="31"/>
        <v>1.5489600002183579E-2</v>
      </c>
      <c r="O231" s="5">
        <f t="shared" ca="1" si="35"/>
        <v>-8.5700855803025864E-4</v>
      </c>
      <c r="Q231" s="11">
        <f t="shared" si="34"/>
        <v>33804.936000000002</v>
      </c>
      <c r="AD231" s="1" t="s">
        <v>43</v>
      </c>
      <c r="AE231" s="1">
        <v>8</v>
      </c>
      <c r="AG231" s="1" t="s">
        <v>38</v>
      </c>
      <c r="AI231" s="1" t="s">
        <v>37</v>
      </c>
    </row>
    <row r="232" spans="1:35" x14ac:dyDescent="0.2">
      <c r="A232" s="20" t="s">
        <v>87</v>
      </c>
      <c r="B232" s="45" t="s">
        <v>100</v>
      </c>
      <c r="C232" s="29">
        <v>48841.374000000003</v>
      </c>
      <c r="D232" s="46">
        <v>6.0000000000000001E-3</v>
      </c>
      <c r="E232" s="1">
        <f t="shared" si="33"/>
        <v>801.50500609817925</v>
      </c>
      <c r="F232" s="1">
        <f t="shared" si="36"/>
        <v>801.5</v>
      </c>
      <c r="G232" s="1">
        <f t="shared" si="32"/>
        <v>1.6326400007528719E-2</v>
      </c>
      <c r="I232" s="1">
        <f t="shared" si="31"/>
        <v>1.6326400007528719E-2</v>
      </c>
      <c r="O232" s="5">
        <f t="shared" ca="1" si="35"/>
        <v>-8.5180805969800068E-4</v>
      </c>
      <c r="Q232" s="11">
        <f t="shared" si="34"/>
        <v>33822.874000000003</v>
      </c>
      <c r="AD232" s="1" t="s">
        <v>43</v>
      </c>
      <c r="AE232" s="1">
        <v>6</v>
      </c>
      <c r="AG232" s="1" t="s">
        <v>38</v>
      </c>
      <c r="AI232" s="1" t="s">
        <v>37</v>
      </c>
    </row>
    <row r="233" spans="1:35" x14ac:dyDescent="0.2">
      <c r="A233" s="20" t="s">
        <v>87</v>
      </c>
      <c r="B233" s="45"/>
      <c r="C233" s="29">
        <v>48872.328000000001</v>
      </c>
      <c r="D233" s="46">
        <v>5.0000000000000001E-3</v>
      </c>
      <c r="E233" s="1">
        <f t="shared" si="33"/>
        <v>810.99630626096018</v>
      </c>
      <c r="F233" s="1">
        <f t="shared" si="36"/>
        <v>811</v>
      </c>
      <c r="G233" s="1">
        <f t="shared" si="32"/>
        <v>-1.2046399999235291E-2</v>
      </c>
      <c r="I233" s="1">
        <f t="shared" si="31"/>
        <v>-1.2046399999235291E-2</v>
      </c>
      <c r="O233" s="5">
        <f t="shared" ca="1" si="35"/>
        <v>-8.4282538076046424E-4</v>
      </c>
      <c r="Q233" s="11">
        <f t="shared" si="34"/>
        <v>33853.828000000001</v>
      </c>
      <c r="AD233" s="1" t="s">
        <v>43</v>
      </c>
      <c r="AE233" s="1">
        <v>10</v>
      </c>
      <c r="AG233" s="1" t="s">
        <v>38</v>
      </c>
      <c r="AI233" s="1" t="s">
        <v>37</v>
      </c>
    </row>
    <row r="234" spans="1:35" x14ac:dyDescent="0.2">
      <c r="A234" s="20" t="s">
        <v>82</v>
      </c>
      <c r="B234" s="45" t="s">
        <v>100</v>
      </c>
      <c r="C234" s="29">
        <v>49066.381000000001</v>
      </c>
      <c r="D234" s="46"/>
      <c r="E234" s="1">
        <f t="shared" si="33"/>
        <v>870.49799491148212</v>
      </c>
      <c r="F234" s="1">
        <f t="shared" si="36"/>
        <v>870.5</v>
      </c>
      <c r="G234" s="1">
        <f t="shared" si="32"/>
        <v>-6.539199996041134E-3</v>
      </c>
      <c r="I234" s="1">
        <f t="shared" si="31"/>
        <v>-6.539199996041134E-3</v>
      </c>
      <c r="O234" s="5">
        <f t="shared" ca="1" si="35"/>
        <v>-7.8656544425694669E-4</v>
      </c>
      <c r="Q234" s="11">
        <f t="shared" si="34"/>
        <v>34047.881000000001</v>
      </c>
      <c r="AD234" s="1" t="s">
        <v>43</v>
      </c>
      <c r="AI234" s="1" t="s">
        <v>47</v>
      </c>
    </row>
    <row r="235" spans="1:35" x14ac:dyDescent="0.2">
      <c r="A235" s="20" t="s">
        <v>82</v>
      </c>
      <c r="B235" s="45" t="s">
        <v>100</v>
      </c>
      <c r="C235" s="29">
        <v>49066.389000000003</v>
      </c>
      <c r="D235" s="46"/>
      <c r="E235" s="1">
        <f t="shared" si="33"/>
        <v>870.50044791921357</v>
      </c>
      <c r="F235" s="1">
        <f t="shared" si="36"/>
        <v>870.5</v>
      </c>
      <c r="G235" s="1">
        <f t="shared" si="32"/>
        <v>1.4608000055886805E-3</v>
      </c>
      <c r="I235" s="1">
        <f t="shared" si="31"/>
        <v>1.4608000055886805E-3</v>
      </c>
      <c r="O235" s="5">
        <f t="shared" ca="1" si="35"/>
        <v>-7.8656544425694669E-4</v>
      </c>
      <c r="Q235" s="11">
        <f t="shared" si="34"/>
        <v>34047.889000000003</v>
      </c>
      <c r="AD235" s="1" t="s">
        <v>43</v>
      </c>
      <c r="AI235" s="1" t="s">
        <v>47</v>
      </c>
    </row>
    <row r="236" spans="1:35" x14ac:dyDescent="0.2">
      <c r="A236" s="20" t="s">
        <v>82</v>
      </c>
      <c r="B236" s="45" t="s">
        <v>100</v>
      </c>
      <c r="C236" s="29">
        <v>49066.394</v>
      </c>
      <c r="D236" s="46"/>
      <c r="E236" s="1">
        <f t="shared" si="33"/>
        <v>870.5019810490445</v>
      </c>
      <c r="F236" s="1">
        <f t="shared" si="36"/>
        <v>870.5</v>
      </c>
      <c r="G236" s="1">
        <f t="shared" si="32"/>
        <v>6.4608000029693358E-3</v>
      </c>
      <c r="I236" s="1">
        <f t="shared" si="31"/>
        <v>6.4608000029693358E-3</v>
      </c>
      <c r="O236" s="5">
        <f t="shared" ca="1" si="35"/>
        <v>-7.8656544425694669E-4</v>
      </c>
      <c r="Q236" s="11">
        <f t="shared" si="34"/>
        <v>34047.894</v>
      </c>
      <c r="AD236" s="1" t="s">
        <v>43</v>
      </c>
      <c r="AI236" s="1" t="s">
        <v>47</v>
      </c>
    </row>
    <row r="237" spans="1:35" x14ac:dyDescent="0.2">
      <c r="A237" s="20" t="s">
        <v>89</v>
      </c>
      <c r="B237" s="45"/>
      <c r="C237" s="29">
        <v>49198.470999999998</v>
      </c>
      <c r="D237" s="46">
        <v>5.0000000000000001E-3</v>
      </c>
      <c r="E237" s="1">
        <f t="shared" si="33"/>
        <v>911.0002188082899</v>
      </c>
      <c r="F237" s="1">
        <f t="shared" si="36"/>
        <v>911</v>
      </c>
      <c r="G237" s="1">
        <f t="shared" si="32"/>
        <v>7.1359999856213108E-4</v>
      </c>
      <c r="I237" s="1">
        <f t="shared" si="31"/>
        <v>7.1359999856213108E-4</v>
      </c>
      <c r="O237" s="5">
        <f t="shared" ca="1" si="35"/>
        <v>-7.4827086562850203E-4</v>
      </c>
      <c r="Q237" s="11">
        <f t="shared" si="34"/>
        <v>34179.970999999998</v>
      </c>
      <c r="AD237" s="1" t="s">
        <v>43</v>
      </c>
      <c r="AE237" s="1">
        <v>6</v>
      </c>
      <c r="AG237" s="1" t="s">
        <v>44</v>
      </c>
      <c r="AI237" s="1" t="s">
        <v>37</v>
      </c>
    </row>
    <row r="238" spans="1:35" x14ac:dyDescent="0.2">
      <c r="A238" s="67" t="s">
        <v>544</v>
      </c>
      <c r="B238" s="70" t="s">
        <v>102</v>
      </c>
      <c r="C238" s="69">
        <v>49299.567000000003</v>
      </c>
      <c r="D238" s="69" t="s">
        <v>118</v>
      </c>
      <c r="E238" s="1">
        <f t="shared" si="33"/>
        <v>941.99887750366418</v>
      </c>
      <c r="F238" s="1">
        <f t="shared" si="36"/>
        <v>942</v>
      </c>
      <c r="G238" s="1">
        <f t="shared" si="32"/>
        <v>-3.6607999936677516E-3</v>
      </c>
      <c r="I238" s="1">
        <f>+G238</f>
        <v>-3.6607999936677516E-3</v>
      </c>
      <c r="O238" s="5">
        <f t="shared" ca="1" si="35"/>
        <v>-7.189589659375937E-4</v>
      </c>
      <c r="Q238" s="11">
        <f t="shared" si="34"/>
        <v>34281.067000000003</v>
      </c>
    </row>
    <row r="239" spans="1:35" x14ac:dyDescent="0.2">
      <c r="A239" s="20" t="s">
        <v>90</v>
      </c>
      <c r="B239" s="45"/>
      <c r="C239" s="29">
        <v>49374.580999999998</v>
      </c>
      <c r="D239" s="46"/>
      <c r="E239" s="1">
        <f t="shared" si="33"/>
        <v>965.00011774437155</v>
      </c>
      <c r="F239" s="1">
        <f t="shared" si="36"/>
        <v>965</v>
      </c>
      <c r="G239" s="1">
        <f t="shared" ref="G239:G269" si="37">C239-(C$7+C$8*F239)</f>
        <v>3.839999990304932E-4</v>
      </c>
      <c r="I239" s="1">
        <f>G239</f>
        <v>3.839999990304932E-4</v>
      </c>
      <c r="O239" s="5">
        <f t="shared" ca="1" si="35"/>
        <v>-6.9721142745724234E-4</v>
      </c>
      <c r="Q239" s="11">
        <f t="shared" si="34"/>
        <v>34356.080999999998</v>
      </c>
      <c r="AD239" s="1" t="s">
        <v>43</v>
      </c>
      <c r="AE239" s="1">
        <v>6</v>
      </c>
      <c r="AG239" s="1" t="s">
        <v>44</v>
      </c>
      <c r="AI239" s="1" t="s">
        <v>37</v>
      </c>
    </row>
    <row r="240" spans="1:35" x14ac:dyDescent="0.2">
      <c r="A240" s="67" t="s">
        <v>544</v>
      </c>
      <c r="B240" s="70" t="s">
        <v>100</v>
      </c>
      <c r="C240" s="69">
        <v>49457.75</v>
      </c>
      <c r="D240" s="69" t="s">
        <v>118</v>
      </c>
      <c r="E240" s="1">
        <f t="shared" si="33"/>
        <v>990.50189274076615</v>
      </c>
      <c r="F240" s="1">
        <f t="shared" si="36"/>
        <v>990.5</v>
      </c>
      <c r="G240" s="1">
        <f t="shared" si="37"/>
        <v>6.1728000000584871E-3</v>
      </c>
      <c r="I240" s="1">
        <f>+G240</f>
        <v>6.1728000000584871E-3</v>
      </c>
      <c r="O240" s="5">
        <f t="shared" ca="1" si="35"/>
        <v>-6.7310002609859197E-4</v>
      </c>
      <c r="Q240" s="11">
        <f t="shared" si="34"/>
        <v>34439.25</v>
      </c>
    </row>
    <row r="241" spans="1:35" x14ac:dyDescent="0.2">
      <c r="A241" s="20" t="s">
        <v>82</v>
      </c>
      <c r="B241" s="45"/>
      <c r="C241" s="29">
        <v>49547.434999999998</v>
      </c>
      <c r="D241" s="46"/>
      <c r="E241" s="1">
        <f t="shared" si="33"/>
        <v>1018.0016425339769</v>
      </c>
      <c r="F241" s="1">
        <f t="shared" si="36"/>
        <v>1018</v>
      </c>
      <c r="G241" s="1">
        <f t="shared" si="37"/>
        <v>5.3568000002996996E-3</v>
      </c>
      <c r="I241" s="1">
        <f>G241</f>
        <v>5.3568000002996996E-3</v>
      </c>
      <c r="O241" s="5">
        <f t="shared" ca="1" si="35"/>
        <v>-6.4709753443730237E-4</v>
      </c>
      <c r="Q241" s="11">
        <f t="shared" si="34"/>
        <v>34528.934999999998</v>
      </c>
      <c r="AD241" s="1" t="s">
        <v>43</v>
      </c>
      <c r="AI241" s="1" t="s">
        <v>47</v>
      </c>
    </row>
    <row r="242" spans="1:35" x14ac:dyDescent="0.2">
      <c r="A242" s="20" t="s">
        <v>82</v>
      </c>
      <c r="B242" s="45"/>
      <c r="C242" s="29">
        <v>49547.438000000002</v>
      </c>
      <c r="D242" s="46"/>
      <c r="E242" s="1">
        <f t="shared" si="33"/>
        <v>1018.0025624118773</v>
      </c>
      <c r="F242" s="1">
        <f t="shared" si="36"/>
        <v>1018</v>
      </c>
      <c r="G242" s="1">
        <f t="shared" si="37"/>
        <v>8.3568000045488589E-3</v>
      </c>
      <c r="I242" s="1">
        <f>G242</f>
        <v>8.3568000045488589E-3</v>
      </c>
      <c r="O242" s="5">
        <f t="shared" ca="1" si="35"/>
        <v>-6.4709753443730237E-4</v>
      </c>
      <c r="Q242" s="11">
        <f t="shared" si="34"/>
        <v>34528.938000000002</v>
      </c>
      <c r="AD242" s="1" t="s">
        <v>43</v>
      </c>
      <c r="AI242" s="1" t="s">
        <v>47</v>
      </c>
    </row>
    <row r="243" spans="1:35" x14ac:dyDescent="0.2">
      <c r="A243" s="67" t="s">
        <v>544</v>
      </c>
      <c r="B243" s="70" t="s">
        <v>100</v>
      </c>
      <c r="C243" s="69">
        <v>49581.663999999997</v>
      </c>
      <c r="D243" s="69" t="s">
        <v>118</v>
      </c>
      <c r="E243" s="1">
        <f t="shared" si="33"/>
        <v>1028.4971427365952</v>
      </c>
      <c r="F243" s="1">
        <f t="shared" si="36"/>
        <v>1028.5</v>
      </c>
      <c r="G243" s="1">
        <f t="shared" si="37"/>
        <v>-9.318399999756366E-3</v>
      </c>
      <c r="I243" s="1">
        <f>+G243</f>
        <v>-9.318399999756366E-3</v>
      </c>
      <c r="O243" s="5">
        <f t="shared" ca="1" si="35"/>
        <v>-6.3716931034844631E-4</v>
      </c>
      <c r="Q243" s="11">
        <f t="shared" si="34"/>
        <v>34563.163999999997</v>
      </c>
    </row>
    <row r="244" spans="1:35" x14ac:dyDescent="0.2">
      <c r="A244" s="20" t="s">
        <v>91</v>
      </c>
      <c r="B244" s="45"/>
      <c r="C244" s="29">
        <v>49645.266000000003</v>
      </c>
      <c r="D244" s="46">
        <v>5.0000000000000001E-3</v>
      </c>
      <c r="E244" s="1">
        <f t="shared" si="33"/>
        <v>1047.9991674491782</v>
      </c>
      <c r="F244" s="1">
        <f t="shared" si="36"/>
        <v>1048</v>
      </c>
      <c r="G244" s="1">
        <f t="shared" si="37"/>
        <v>-2.7151999966008589E-3</v>
      </c>
      <c r="I244" s="1">
        <f>G244</f>
        <v>-2.7151999966008589E-3</v>
      </c>
      <c r="O244" s="5">
        <f t="shared" ca="1" si="35"/>
        <v>-6.1873117989771366E-4</v>
      </c>
      <c r="Q244" s="11">
        <f t="shared" si="34"/>
        <v>34626.766000000003</v>
      </c>
      <c r="AD244" s="1" t="s">
        <v>43</v>
      </c>
      <c r="AE244" s="1">
        <v>6</v>
      </c>
      <c r="AG244" s="1" t="s">
        <v>44</v>
      </c>
      <c r="AI244" s="1" t="s">
        <v>37</v>
      </c>
    </row>
    <row r="245" spans="1:35" x14ac:dyDescent="0.2">
      <c r="A245" s="67" t="s">
        <v>776</v>
      </c>
      <c r="B245" s="70" t="s">
        <v>100</v>
      </c>
      <c r="C245" s="69">
        <v>49829.529000000002</v>
      </c>
      <c r="D245" s="69" t="s">
        <v>118</v>
      </c>
      <c r="E245" s="1">
        <f t="shared" si="33"/>
        <v>1104.4989878890119</v>
      </c>
      <c r="F245" s="1">
        <f t="shared" si="36"/>
        <v>1104.5</v>
      </c>
      <c r="G245" s="1">
        <f t="shared" si="37"/>
        <v>-3.3007999954861589E-3</v>
      </c>
      <c r="K245" s="1">
        <f>+G245</f>
        <v>-3.3007999954861589E-3</v>
      </c>
      <c r="O245" s="5">
        <f t="shared" ca="1" si="35"/>
        <v>-5.6530787884815498E-4</v>
      </c>
      <c r="Q245" s="11">
        <f t="shared" si="34"/>
        <v>34811.029000000002</v>
      </c>
    </row>
    <row r="246" spans="1:35" x14ac:dyDescent="0.2">
      <c r="A246" s="67" t="s">
        <v>776</v>
      </c>
      <c r="B246" s="70" t="s">
        <v>100</v>
      </c>
      <c r="C246" s="69">
        <v>49829.533900000002</v>
      </c>
      <c r="D246" s="69" t="s">
        <v>118</v>
      </c>
      <c r="E246" s="1">
        <f t="shared" si="33"/>
        <v>1104.5004903562472</v>
      </c>
      <c r="F246" s="1">
        <f t="shared" si="36"/>
        <v>1104.5</v>
      </c>
      <c r="G246" s="1">
        <f t="shared" si="37"/>
        <v>1.5992000044207089E-3</v>
      </c>
      <c r="I246" s="1">
        <f>+G246</f>
        <v>1.5992000044207089E-3</v>
      </c>
      <c r="O246" s="5">
        <f t="shared" ca="1" si="35"/>
        <v>-5.6530787884815498E-4</v>
      </c>
      <c r="Q246" s="11">
        <f t="shared" si="34"/>
        <v>34811.033900000002</v>
      </c>
    </row>
    <row r="247" spans="1:35" x14ac:dyDescent="0.2">
      <c r="A247" s="20" t="s">
        <v>93</v>
      </c>
      <c r="B247" s="45" t="s">
        <v>100</v>
      </c>
      <c r="C247" s="29">
        <v>49842.568700000003</v>
      </c>
      <c r="D247" s="46">
        <v>6.9999999999999999E-4</v>
      </c>
      <c r="E247" s="1">
        <f t="shared" si="33"/>
        <v>1108.4972985025879</v>
      </c>
      <c r="F247" s="1">
        <f t="shared" si="36"/>
        <v>1108.5</v>
      </c>
      <c r="G247" s="1">
        <f t="shared" si="37"/>
        <v>-8.8103999951272272E-3</v>
      </c>
      <c r="I247" s="1">
        <f>G247</f>
        <v>-8.8103999951272272E-3</v>
      </c>
      <c r="O247" s="5">
        <f t="shared" ca="1" si="35"/>
        <v>-5.615256982428765E-4</v>
      </c>
      <c r="Q247" s="11">
        <f t="shared" si="34"/>
        <v>34824.068700000003</v>
      </c>
      <c r="AD247" s="1" t="s">
        <v>63</v>
      </c>
      <c r="AE247" s="1">
        <v>18</v>
      </c>
      <c r="AG247" s="1" t="s">
        <v>92</v>
      </c>
      <c r="AI247" s="1" t="s">
        <v>37</v>
      </c>
    </row>
    <row r="248" spans="1:35" x14ac:dyDescent="0.2">
      <c r="A248" s="20" t="s">
        <v>94</v>
      </c>
      <c r="B248" s="45"/>
      <c r="C248" s="29">
        <v>50284.493000000002</v>
      </c>
      <c r="D248" s="46"/>
      <c r="E248" s="1">
        <f t="shared" si="33"/>
        <v>1244.0027640491128</v>
      </c>
      <c r="F248" s="1">
        <f t="shared" si="36"/>
        <v>1244</v>
      </c>
      <c r="G248" s="1">
        <f t="shared" si="37"/>
        <v>9.0144000059808604E-3</v>
      </c>
      <c r="I248" s="1">
        <f>G248</f>
        <v>9.0144000059808604E-3</v>
      </c>
      <c r="O248" s="5">
        <f t="shared" ca="1" si="35"/>
        <v>-4.3340433023906773E-4</v>
      </c>
      <c r="Q248" s="11">
        <f t="shared" si="34"/>
        <v>35265.993000000002</v>
      </c>
      <c r="AD248" s="1" t="s">
        <v>43</v>
      </c>
      <c r="AI248" s="1" t="s">
        <v>47</v>
      </c>
    </row>
    <row r="249" spans="1:35" x14ac:dyDescent="0.2">
      <c r="A249" s="67" t="s">
        <v>544</v>
      </c>
      <c r="B249" s="70" t="s">
        <v>102</v>
      </c>
      <c r="C249" s="69">
        <v>50548.648999999998</v>
      </c>
      <c r="D249" s="69" t="s">
        <v>118</v>
      </c>
      <c r="E249" s="1">
        <f t="shared" si="33"/>
        <v>1324.9998528195365</v>
      </c>
      <c r="F249" s="1">
        <f t="shared" si="36"/>
        <v>1325</v>
      </c>
      <c r="G249" s="1">
        <f t="shared" si="37"/>
        <v>-4.7999999515013769E-4</v>
      </c>
      <c r="I249" s="1">
        <f>+G249</f>
        <v>-4.7999999515013769E-4</v>
      </c>
      <c r="O249" s="5">
        <f t="shared" ca="1" si="35"/>
        <v>-3.5681517298217819E-4</v>
      </c>
      <c r="Q249" s="11">
        <f t="shared" si="34"/>
        <v>35530.148999999998</v>
      </c>
    </row>
    <row r="250" spans="1:35" x14ac:dyDescent="0.2">
      <c r="A250" s="20" t="s">
        <v>96</v>
      </c>
      <c r="B250" s="45" t="s">
        <v>100</v>
      </c>
      <c r="C250" s="29">
        <v>50553.542000000001</v>
      </c>
      <c r="D250" s="46">
        <v>4.0000000000000001E-3</v>
      </c>
      <c r="E250" s="1">
        <f t="shared" si="33"/>
        <v>1326.5001736729487</v>
      </c>
      <c r="F250" s="1">
        <f t="shared" si="36"/>
        <v>1326.5</v>
      </c>
      <c r="G250" s="1">
        <f t="shared" si="37"/>
        <v>5.664000054821372E-4</v>
      </c>
      <c r="I250" s="1">
        <f>G250</f>
        <v>5.664000054821372E-4</v>
      </c>
      <c r="O250" s="5">
        <f t="shared" ca="1" si="35"/>
        <v>-3.5539685525519892E-4</v>
      </c>
      <c r="Q250" s="11">
        <f t="shared" si="34"/>
        <v>35535.042000000001</v>
      </c>
      <c r="AD250" s="1" t="s">
        <v>95</v>
      </c>
      <c r="AE250" s="1">
        <v>28</v>
      </c>
      <c r="AG250" s="1" t="s">
        <v>79</v>
      </c>
      <c r="AI250" s="1" t="s">
        <v>37</v>
      </c>
    </row>
    <row r="251" spans="1:35" x14ac:dyDescent="0.2">
      <c r="A251" s="20" t="s">
        <v>94</v>
      </c>
      <c r="B251" s="45"/>
      <c r="C251" s="29">
        <v>50848.686999999998</v>
      </c>
      <c r="D251" s="46"/>
      <c r="E251" s="1">
        <f t="shared" si="33"/>
        <v>1416.999294514977</v>
      </c>
      <c r="F251" s="1">
        <f t="shared" si="36"/>
        <v>1417</v>
      </c>
      <c r="G251" s="1">
        <f t="shared" si="37"/>
        <v>-2.3007999989204109E-3</v>
      </c>
      <c r="I251" s="1">
        <f>G251</f>
        <v>-2.3007999989204109E-3</v>
      </c>
      <c r="O251" s="5">
        <f t="shared" ca="1" si="35"/>
        <v>-2.6982501906077294E-4</v>
      </c>
      <c r="Q251" s="11">
        <f t="shared" si="34"/>
        <v>35830.186999999998</v>
      </c>
      <c r="AD251" s="1" t="s">
        <v>43</v>
      </c>
      <c r="AI251" s="1" t="s">
        <v>47</v>
      </c>
    </row>
    <row r="252" spans="1:35" x14ac:dyDescent="0.2">
      <c r="A252" s="20" t="s">
        <v>97</v>
      </c>
      <c r="B252" s="45" t="s">
        <v>100</v>
      </c>
      <c r="C252" s="29">
        <v>50902.502500000002</v>
      </c>
      <c r="D252" s="46">
        <v>1E-3</v>
      </c>
      <c r="E252" s="1">
        <f t="shared" si="33"/>
        <v>1433.5005242077539</v>
      </c>
      <c r="F252" s="1">
        <f t="shared" si="36"/>
        <v>1433.5</v>
      </c>
      <c r="G252" s="1">
        <f t="shared" si="37"/>
        <v>1.7096000083256513E-3</v>
      </c>
      <c r="I252" s="1">
        <f>G252</f>
        <v>1.7096000083256513E-3</v>
      </c>
      <c r="O252" s="5">
        <f t="shared" ca="1" si="35"/>
        <v>-2.5422352406399926E-4</v>
      </c>
      <c r="Q252" s="11">
        <f t="shared" si="34"/>
        <v>35884.002500000002</v>
      </c>
      <c r="AD252" s="1" t="s">
        <v>95</v>
      </c>
      <c r="AE252" s="1">
        <v>16</v>
      </c>
      <c r="AG252" s="1" t="s">
        <v>35</v>
      </c>
      <c r="AI252" s="1" t="s">
        <v>37</v>
      </c>
    </row>
    <row r="253" spans="1:35" x14ac:dyDescent="0.2">
      <c r="A253" s="67" t="s">
        <v>544</v>
      </c>
      <c r="B253" s="70" t="s">
        <v>102</v>
      </c>
      <c r="C253" s="69">
        <v>50949.792999999998</v>
      </c>
      <c r="D253" s="69" t="s">
        <v>118</v>
      </c>
      <c r="E253" s="1">
        <f t="shared" si="33"/>
        <v>1448.0010194700133</v>
      </c>
      <c r="F253" s="1">
        <f t="shared" si="36"/>
        <v>1448</v>
      </c>
      <c r="G253" s="1">
        <f t="shared" si="37"/>
        <v>3.324800003611017E-3</v>
      </c>
      <c r="I253" s="1">
        <f t="shared" ref="I253:I260" si="38">+G253</f>
        <v>3.324800003611017E-3</v>
      </c>
      <c r="O253" s="5">
        <f t="shared" ca="1" si="35"/>
        <v>-2.4051311936986461E-4</v>
      </c>
      <c r="Q253" s="11">
        <f t="shared" si="34"/>
        <v>35931.292999999998</v>
      </c>
    </row>
    <row r="254" spans="1:35" x14ac:dyDescent="0.2">
      <c r="A254" s="67" t="s">
        <v>806</v>
      </c>
      <c r="B254" s="70" t="s">
        <v>100</v>
      </c>
      <c r="C254" s="69">
        <v>50964.453999999998</v>
      </c>
      <c r="D254" s="69" t="s">
        <v>118</v>
      </c>
      <c r="E254" s="1">
        <f t="shared" si="33"/>
        <v>1452.4964627628524</v>
      </c>
      <c r="F254" s="1">
        <f t="shared" si="36"/>
        <v>1452.5</v>
      </c>
      <c r="G254" s="1">
        <f t="shared" si="37"/>
        <v>-1.1535999998159241E-2</v>
      </c>
      <c r="I254" s="1">
        <f t="shared" si="38"/>
        <v>-1.1535999998159241E-2</v>
      </c>
      <c r="O254" s="5">
        <f t="shared" ca="1" si="35"/>
        <v>-2.3625816618892638E-4</v>
      </c>
      <c r="Q254" s="11">
        <f t="shared" si="34"/>
        <v>35945.953999999998</v>
      </c>
    </row>
    <row r="255" spans="1:35" x14ac:dyDescent="0.2">
      <c r="A255" s="67" t="s">
        <v>806</v>
      </c>
      <c r="B255" s="70" t="s">
        <v>100</v>
      </c>
      <c r="C255" s="69">
        <v>51026.428</v>
      </c>
      <c r="D255" s="69" t="s">
        <v>118</v>
      </c>
      <c r="E255" s="1">
        <f t="shared" si="33"/>
        <v>1471.499300402196</v>
      </c>
      <c r="F255" s="1">
        <f t="shared" si="36"/>
        <v>1471.5</v>
      </c>
      <c r="G255" s="1">
        <f t="shared" si="37"/>
        <v>-2.2815999982412905E-3</v>
      </c>
      <c r="I255" s="1">
        <f t="shared" si="38"/>
        <v>-2.2815999982412905E-3</v>
      </c>
      <c r="O255" s="5">
        <f t="shared" ref="O255:O286" ca="1" si="39">+C$11+C$12*F255</f>
        <v>-2.1829280831385349E-4</v>
      </c>
      <c r="Q255" s="11">
        <f t="shared" si="34"/>
        <v>36007.928</v>
      </c>
    </row>
    <row r="256" spans="1:35" x14ac:dyDescent="0.2">
      <c r="A256" s="67" t="s">
        <v>806</v>
      </c>
      <c r="B256" s="70" t="s">
        <v>102</v>
      </c>
      <c r="C256" s="69">
        <v>51057.391000000003</v>
      </c>
      <c r="D256" s="69" t="s">
        <v>118</v>
      </c>
      <c r="E256" s="1">
        <f t="shared" si="33"/>
        <v>1480.9933601986761</v>
      </c>
      <c r="F256" s="1">
        <f t="shared" si="36"/>
        <v>1481</v>
      </c>
      <c r="G256" s="1">
        <f t="shared" si="37"/>
        <v>-2.1654399992257822E-2</v>
      </c>
      <c r="I256" s="1">
        <f t="shared" si="38"/>
        <v>-2.1654399992257822E-2</v>
      </c>
      <c r="O256" s="5">
        <f t="shared" ca="1" si="39"/>
        <v>-2.0931012937631705E-4</v>
      </c>
      <c r="Q256" s="11">
        <f t="shared" si="34"/>
        <v>36038.891000000003</v>
      </c>
    </row>
    <row r="257" spans="1:17" x14ac:dyDescent="0.2">
      <c r="A257" s="67" t="s">
        <v>806</v>
      </c>
      <c r="B257" s="70" t="s">
        <v>102</v>
      </c>
      <c r="C257" s="69">
        <v>51106.322</v>
      </c>
      <c r="D257" s="69" t="s">
        <v>118</v>
      </c>
      <c r="E257" s="1">
        <f t="shared" si="33"/>
        <v>1495.9968753587534</v>
      </c>
      <c r="F257" s="1">
        <f t="shared" si="36"/>
        <v>1496</v>
      </c>
      <c r="G257" s="1">
        <f t="shared" si="37"/>
        <v>-1.0190399996645283E-2</v>
      </c>
      <c r="I257" s="1">
        <f t="shared" si="38"/>
        <v>-1.0190399996645283E-2</v>
      </c>
      <c r="O257" s="5">
        <f t="shared" ca="1" si="39"/>
        <v>-1.9512695210652286E-4</v>
      </c>
      <c r="Q257" s="11">
        <f t="shared" si="34"/>
        <v>36087.822</v>
      </c>
    </row>
    <row r="258" spans="1:17" x14ac:dyDescent="0.2">
      <c r="A258" s="67" t="s">
        <v>816</v>
      </c>
      <c r="B258" s="70" t="s">
        <v>102</v>
      </c>
      <c r="C258" s="69">
        <v>51344.421999999999</v>
      </c>
      <c r="D258" s="69" t="s">
        <v>118</v>
      </c>
      <c r="E258" s="1">
        <f t="shared" si="33"/>
        <v>1569.0045179496394</v>
      </c>
      <c r="F258" s="1">
        <f t="shared" si="36"/>
        <v>1569</v>
      </c>
      <c r="G258" s="1">
        <f t="shared" si="37"/>
        <v>1.4734399999724701E-2</v>
      </c>
      <c r="I258" s="1">
        <f t="shared" si="38"/>
        <v>1.4734399999724701E-2</v>
      </c>
      <c r="O258" s="5">
        <f t="shared" ca="1" si="39"/>
        <v>-1.2610215606019028E-4</v>
      </c>
      <c r="Q258" s="11">
        <f t="shared" si="34"/>
        <v>36325.921999999999</v>
      </c>
    </row>
    <row r="259" spans="1:17" x14ac:dyDescent="0.2">
      <c r="A259" s="67" t="s">
        <v>544</v>
      </c>
      <c r="B259" s="70" t="s">
        <v>102</v>
      </c>
      <c r="C259" s="69">
        <v>51409.633999999998</v>
      </c>
      <c r="D259" s="69" t="s">
        <v>118</v>
      </c>
      <c r="E259" s="1">
        <f t="shared" si="33"/>
        <v>1589.0002104680639</v>
      </c>
      <c r="F259" s="1">
        <f t="shared" si="36"/>
        <v>1589</v>
      </c>
      <c r="G259" s="1">
        <f t="shared" si="37"/>
        <v>6.8640000245068222E-4</v>
      </c>
      <c r="I259" s="1">
        <f t="shared" si="38"/>
        <v>6.8640000245068222E-4</v>
      </c>
      <c r="O259" s="5">
        <f t="shared" ca="1" si="39"/>
        <v>-1.0719125303379788E-4</v>
      </c>
      <c r="Q259" s="11">
        <f t="shared" si="34"/>
        <v>36391.133999999998</v>
      </c>
    </row>
    <row r="260" spans="1:17" x14ac:dyDescent="0.2">
      <c r="A260" s="67" t="s">
        <v>816</v>
      </c>
      <c r="B260" s="70" t="s">
        <v>102</v>
      </c>
      <c r="C260" s="69">
        <v>51432.463000000003</v>
      </c>
      <c r="D260" s="69" t="s">
        <v>118</v>
      </c>
      <c r="E260" s="1">
        <f t="shared" si="33"/>
        <v>1596.0001746541525</v>
      </c>
      <c r="F260" s="1">
        <f t="shared" si="36"/>
        <v>1596</v>
      </c>
      <c r="G260" s="1">
        <f t="shared" si="37"/>
        <v>5.6960000802064314E-4</v>
      </c>
      <c r="I260" s="1">
        <f t="shared" si="38"/>
        <v>5.6960000802064314E-4</v>
      </c>
      <c r="O260" s="5">
        <f t="shared" ca="1" si="39"/>
        <v>-1.0057243697456065E-4</v>
      </c>
      <c r="Q260" s="11">
        <f t="shared" si="34"/>
        <v>36413.963000000003</v>
      </c>
    </row>
    <row r="261" spans="1:17" x14ac:dyDescent="0.2">
      <c r="A261" s="67" t="s">
        <v>776</v>
      </c>
      <c r="B261" s="70" t="s">
        <v>102</v>
      </c>
      <c r="C261" s="69">
        <v>51432.463199999998</v>
      </c>
      <c r="D261" s="69" t="s">
        <v>118</v>
      </c>
      <c r="E261" s="1">
        <f t="shared" si="33"/>
        <v>1596.0002359793441</v>
      </c>
      <c r="F261" s="1">
        <f t="shared" si="36"/>
        <v>1596</v>
      </c>
      <c r="G261" s="1">
        <f t="shared" si="37"/>
        <v>7.6960000296821818E-4</v>
      </c>
      <c r="K261" s="1">
        <f>+G261</f>
        <v>7.6960000296821818E-4</v>
      </c>
      <c r="O261" s="5">
        <f t="shared" ca="1" si="39"/>
        <v>-1.0057243697456065E-4</v>
      </c>
      <c r="Q261" s="11">
        <f t="shared" si="34"/>
        <v>36413.963199999998</v>
      </c>
    </row>
    <row r="262" spans="1:17" x14ac:dyDescent="0.2">
      <c r="A262" s="75" t="s">
        <v>7</v>
      </c>
      <c r="B262" s="45"/>
      <c r="C262" s="29">
        <v>51474.860509999999</v>
      </c>
      <c r="D262" s="46">
        <v>1.6000000000000001E-4</v>
      </c>
      <c r="E262" s="1">
        <f t="shared" si="33"/>
        <v>1609.0003521292604</v>
      </c>
      <c r="F262" s="1">
        <f t="shared" ref="F262:F293" si="40">ROUND(2*E262,0)/2</f>
        <v>1609</v>
      </c>
      <c r="G262" s="1">
        <f t="shared" si="37"/>
        <v>1.1483999987831339E-3</v>
      </c>
      <c r="K262" s="1">
        <f>G262</f>
        <v>1.1483999987831339E-3</v>
      </c>
      <c r="O262" s="5">
        <f t="shared" ca="1" si="39"/>
        <v>-8.8280350007405479E-5</v>
      </c>
      <c r="Q262" s="11">
        <f t="shared" si="34"/>
        <v>36456.360509999999</v>
      </c>
    </row>
    <row r="263" spans="1:17" x14ac:dyDescent="0.2">
      <c r="A263" s="67" t="s">
        <v>776</v>
      </c>
      <c r="B263" s="70" t="s">
        <v>102</v>
      </c>
      <c r="C263" s="69">
        <v>51657.490100000003</v>
      </c>
      <c r="D263" s="69" t="s">
        <v>118</v>
      </c>
      <c r="E263" s="1">
        <f t="shared" si="33"/>
        <v>1664.9993266493798</v>
      </c>
      <c r="F263" s="1">
        <f t="shared" si="40"/>
        <v>1665</v>
      </c>
      <c r="G263" s="1">
        <f t="shared" si="37"/>
        <v>-2.1959999940008856E-3</v>
      </c>
      <c r="K263" s="1">
        <f>+G263</f>
        <v>-2.1959999940008856E-3</v>
      </c>
      <c r="O263" s="5">
        <f t="shared" ca="1" si="39"/>
        <v>-3.5329821533506547E-5</v>
      </c>
      <c r="Q263" s="11">
        <f t="shared" si="34"/>
        <v>36638.990100000003</v>
      </c>
    </row>
    <row r="264" spans="1:17" x14ac:dyDescent="0.2">
      <c r="A264" s="67" t="s">
        <v>776</v>
      </c>
      <c r="B264" s="70" t="s">
        <v>102</v>
      </c>
      <c r="C264" s="69">
        <v>51657.4908</v>
      </c>
      <c r="D264" s="69" t="s">
        <v>118</v>
      </c>
      <c r="E264" s="1">
        <f t="shared" si="33"/>
        <v>1664.9995412875553</v>
      </c>
      <c r="F264" s="1">
        <f t="shared" si="40"/>
        <v>1665</v>
      </c>
      <c r="G264" s="1">
        <f t="shared" si="37"/>
        <v>-1.4959999971324578E-3</v>
      </c>
      <c r="K264" s="1">
        <f>+G264</f>
        <v>-1.4959999971324578E-3</v>
      </c>
      <c r="O264" s="5">
        <f t="shared" ca="1" si="39"/>
        <v>-3.5329821533506547E-5</v>
      </c>
      <c r="Q264" s="11">
        <f t="shared" si="34"/>
        <v>36638.9908</v>
      </c>
    </row>
    <row r="265" spans="1:17" x14ac:dyDescent="0.2">
      <c r="A265" s="67" t="s">
        <v>776</v>
      </c>
      <c r="B265" s="70" t="s">
        <v>102</v>
      </c>
      <c r="C265" s="69">
        <v>51657.493600000002</v>
      </c>
      <c r="D265" s="69" t="s">
        <v>118</v>
      </c>
      <c r="E265" s="1">
        <f t="shared" si="33"/>
        <v>1665.0003998402617</v>
      </c>
      <c r="F265" s="1">
        <f t="shared" si="40"/>
        <v>1665</v>
      </c>
      <c r="G265" s="1">
        <f t="shared" si="37"/>
        <v>1.3040000048931688E-3</v>
      </c>
      <c r="K265" s="1">
        <f>+G265</f>
        <v>1.3040000048931688E-3</v>
      </c>
      <c r="O265" s="5">
        <f t="shared" ca="1" si="39"/>
        <v>-3.5329821533506547E-5</v>
      </c>
      <c r="Q265" s="11">
        <f t="shared" si="34"/>
        <v>36638.993600000002</v>
      </c>
    </row>
    <row r="266" spans="1:17" x14ac:dyDescent="0.2">
      <c r="A266" s="67" t="s">
        <v>845</v>
      </c>
      <c r="B266" s="70" t="s">
        <v>102</v>
      </c>
      <c r="C266" s="69">
        <v>51768.379000000001</v>
      </c>
      <c r="D266" s="69" t="s">
        <v>118</v>
      </c>
      <c r="E266" s="1">
        <f t="shared" si="33"/>
        <v>1699.0007427707421</v>
      </c>
      <c r="F266" s="1">
        <f t="shared" si="40"/>
        <v>1699</v>
      </c>
      <c r="G266" s="1">
        <f t="shared" si="37"/>
        <v>2.4224000080721453E-3</v>
      </c>
      <c r="I266" s="1">
        <f>+G266</f>
        <v>2.4224000080721453E-3</v>
      </c>
      <c r="O266" s="5">
        <f t="shared" ca="1" si="39"/>
        <v>-3.1812863886394697E-6</v>
      </c>
      <c r="Q266" s="11">
        <f t="shared" si="34"/>
        <v>36749.879000000001</v>
      </c>
    </row>
    <row r="267" spans="1:17" x14ac:dyDescent="0.2">
      <c r="A267" s="67" t="s">
        <v>544</v>
      </c>
      <c r="B267" s="70" t="s">
        <v>102</v>
      </c>
      <c r="C267" s="69">
        <v>51820.558700000001</v>
      </c>
      <c r="D267" s="69" t="s">
        <v>118</v>
      </c>
      <c r="E267" s="1">
        <f t="shared" si="33"/>
        <v>1715.0003937077422</v>
      </c>
      <c r="F267" s="1">
        <f t="shared" si="40"/>
        <v>1715</v>
      </c>
      <c r="G267" s="1">
        <f t="shared" si="37"/>
        <v>1.2840000053984113E-3</v>
      </c>
      <c r="K267" s="1">
        <f>+G267</f>
        <v>1.2840000053984113E-3</v>
      </c>
      <c r="O267" s="5">
        <f t="shared" ca="1" si="39"/>
        <v>1.1947436032474449E-5</v>
      </c>
      <c r="Q267" s="11">
        <f t="shared" si="34"/>
        <v>36802.058700000001</v>
      </c>
    </row>
    <row r="268" spans="1:17" x14ac:dyDescent="0.2">
      <c r="A268" s="20" t="s">
        <v>33</v>
      </c>
      <c r="B268" s="45"/>
      <c r="C268" s="29">
        <v>52017.867420000002</v>
      </c>
      <c r="D268" s="46">
        <v>1.2E-4</v>
      </c>
      <c r="E268" s="1">
        <f t="shared" si="33"/>
        <v>1775.5003706494699</v>
      </c>
      <c r="F268" s="1">
        <f t="shared" si="40"/>
        <v>1775.5</v>
      </c>
      <c r="G268" s="1">
        <f t="shared" si="37"/>
        <v>1.2088000075891614E-3</v>
      </c>
      <c r="K268" s="1">
        <f>G268</f>
        <v>1.2088000075891614E-3</v>
      </c>
      <c r="O268" s="5">
        <f t="shared" ca="1" si="39"/>
        <v>6.9152917687311617E-5</v>
      </c>
      <c r="Q268" s="11">
        <f t="shared" si="34"/>
        <v>36999.367420000002</v>
      </c>
    </row>
    <row r="269" spans="1:17" x14ac:dyDescent="0.2">
      <c r="A269" s="67" t="s">
        <v>857</v>
      </c>
      <c r="B269" s="70" t="s">
        <v>100</v>
      </c>
      <c r="C269" s="69">
        <v>52024.385000000002</v>
      </c>
      <c r="D269" s="69" t="s">
        <v>118</v>
      </c>
      <c r="E269" s="1">
        <f t="shared" si="33"/>
        <v>1777.498829915314</v>
      </c>
      <c r="F269" s="1">
        <f t="shared" si="40"/>
        <v>1777.5</v>
      </c>
      <c r="G269" s="1">
        <f t="shared" si="37"/>
        <v>-3.8159999967319891E-3</v>
      </c>
      <c r="J269" s="1">
        <f>+G269</f>
        <v>-3.8159999967319891E-3</v>
      </c>
      <c r="O269" s="5">
        <f t="shared" ca="1" si="39"/>
        <v>7.1044007989950857E-5</v>
      </c>
      <c r="Q269" s="11">
        <f t="shared" si="34"/>
        <v>37005.885000000002</v>
      </c>
    </row>
    <row r="270" spans="1:17" x14ac:dyDescent="0.2">
      <c r="A270" s="74" t="s">
        <v>117</v>
      </c>
      <c r="B270" s="76" t="s">
        <v>100</v>
      </c>
      <c r="C270" s="74">
        <v>52024.385300000002</v>
      </c>
      <c r="D270" s="74" t="s">
        <v>118</v>
      </c>
      <c r="E270" s="1">
        <f t="shared" si="33"/>
        <v>1777.4989219031038</v>
      </c>
      <c r="F270" s="1">
        <f t="shared" si="40"/>
        <v>1777.5</v>
      </c>
      <c r="J270" s="44">
        <v>-3.5159999970346689E-3</v>
      </c>
      <c r="O270" s="5">
        <f t="shared" ca="1" si="39"/>
        <v>7.1044007989950857E-5</v>
      </c>
      <c r="Q270" s="11">
        <f t="shared" si="34"/>
        <v>37005.885300000002</v>
      </c>
    </row>
    <row r="271" spans="1:17" x14ac:dyDescent="0.2">
      <c r="A271" s="67" t="s">
        <v>857</v>
      </c>
      <c r="B271" s="70" t="s">
        <v>100</v>
      </c>
      <c r="C271" s="69">
        <v>52050.466999999997</v>
      </c>
      <c r="D271" s="69" t="s">
        <v>118</v>
      </c>
      <c r="E271" s="1">
        <f t="shared" si="33"/>
        <v>1785.4962483699765</v>
      </c>
      <c r="F271" s="1">
        <f t="shared" si="40"/>
        <v>1785.5</v>
      </c>
      <c r="G271" s="1">
        <f>C271-(C$7+C$8*F271)</f>
        <v>-1.2235199996212032E-2</v>
      </c>
      <c r="J271" s="1">
        <f>+G271</f>
        <v>-1.2235199996212032E-2</v>
      </c>
      <c r="O271" s="5">
        <f t="shared" ca="1" si="39"/>
        <v>7.8608369200508033E-5</v>
      </c>
      <c r="Q271" s="11">
        <f t="shared" si="34"/>
        <v>37031.966999999997</v>
      </c>
    </row>
    <row r="272" spans="1:17" x14ac:dyDescent="0.2">
      <c r="A272" s="74" t="s">
        <v>117</v>
      </c>
      <c r="B272" s="76" t="s">
        <v>100</v>
      </c>
      <c r="C272" s="74">
        <v>52050.467400000001</v>
      </c>
      <c r="D272" s="74" t="s">
        <v>118</v>
      </c>
      <c r="E272" s="1">
        <f t="shared" si="33"/>
        <v>1785.4963710203642</v>
      </c>
      <c r="F272" s="1">
        <f t="shared" si="40"/>
        <v>1785.5</v>
      </c>
      <c r="J272" s="44">
        <v>-1.1835199991764966E-2</v>
      </c>
      <c r="O272" s="5">
        <f t="shared" ca="1" si="39"/>
        <v>7.8608369200508033E-5</v>
      </c>
      <c r="Q272" s="11">
        <f t="shared" si="34"/>
        <v>37031.967400000001</v>
      </c>
    </row>
    <row r="273" spans="1:17" x14ac:dyDescent="0.2">
      <c r="A273" s="67" t="s">
        <v>845</v>
      </c>
      <c r="B273" s="70" t="s">
        <v>100</v>
      </c>
      <c r="C273" s="69">
        <v>52050.476000000002</v>
      </c>
      <c r="D273" s="69" t="s">
        <v>118</v>
      </c>
      <c r="E273" s="1">
        <f t="shared" si="33"/>
        <v>1785.4990080036753</v>
      </c>
      <c r="F273" s="1">
        <f t="shared" si="40"/>
        <v>1785.5</v>
      </c>
      <c r="G273" s="1">
        <f t="shared" ref="G273:G280" si="41">C273-(C$7+C$8*F273)</f>
        <v>-3.2351999907405116E-3</v>
      </c>
      <c r="I273" s="1">
        <f>+G273</f>
        <v>-3.2351999907405116E-3</v>
      </c>
      <c r="O273" s="5">
        <f t="shared" ca="1" si="39"/>
        <v>7.8608369200508033E-5</v>
      </c>
      <c r="Q273" s="11">
        <f t="shared" si="34"/>
        <v>37031.976000000002</v>
      </c>
    </row>
    <row r="274" spans="1:17" x14ac:dyDescent="0.2">
      <c r="A274" s="67" t="s">
        <v>864</v>
      </c>
      <c r="B274" s="70" t="s">
        <v>102</v>
      </c>
      <c r="C274" s="69">
        <v>52081.464</v>
      </c>
      <c r="D274" s="69" t="s">
        <v>118</v>
      </c>
      <c r="E274" s="1">
        <f t="shared" si="33"/>
        <v>1795.0007334493125</v>
      </c>
      <c r="F274" s="1">
        <f t="shared" si="40"/>
        <v>1795</v>
      </c>
      <c r="G274" s="1">
        <f t="shared" si="41"/>
        <v>2.3920000021462329E-3</v>
      </c>
      <c r="I274" s="1">
        <f>+G274</f>
        <v>2.3920000021462329E-3</v>
      </c>
      <c r="O274" s="5">
        <f t="shared" ca="1" si="39"/>
        <v>8.759104813804426E-5</v>
      </c>
      <c r="Q274" s="11">
        <f t="shared" si="34"/>
        <v>37062.964</v>
      </c>
    </row>
    <row r="275" spans="1:17" x14ac:dyDescent="0.2">
      <c r="A275" s="67" t="s">
        <v>867</v>
      </c>
      <c r="B275" s="70" t="s">
        <v>100</v>
      </c>
      <c r="C275" s="69">
        <v>52549.457000000002</v>
      </c>
      <c r="D275" s="69" t="s">
        <v>118</v>
      </c>
      <c r="E275" s="1">
        <f t="shared" si="33"/>
        <v>1938.4995393251497</v>
      </c>
      <c r="F275" s="1">
        <f t="shared" si="40"/>
        <v>1938.5</v>
      </c>
      <c r="G275" s="1">
        <f t="shared" si="41"/>
        <v>-1.5023999949335121E-3</v>
      </c>
      <c r="I275" s="1">
        <f>+G275</f>
        <v>-1.5023999949335121E-3</v>
      </c>
      <c r="O275" s="5">
        <f t="shared" ca="1" si="39"/>
        <v>2.2327677735241021E-4</v>
      </c>
      <c r="Q275" s="11">
        <f t="shared" si="34"/>
        <v>37530.957000000002</v>
      </c>
    </row>
    <row r="276" spans="1:17" x14ac:dyDescent="0.2">
      <c r="A276" s="67" t="s">
        <v>871</v>
      </c>
      <c r="B276" s="70" t="s">
        <v>102</v>
      </c>
      <c r="C276" s="69">
        <v>52557.610999999997</v>
      </c>
      <c r="D276" s="69" t="s">
        <v>118</v>
      </c>
      <c r="E276" s="1">
        <f t="shared" si="33"/>
        <v>1940.9997674548672</v>
      </c>
      <c r="F276" s="1">
        <f t="shared" si="40"/>
        <v>1941</v>
      </c>
      <c r="G276" s="1">
        <f t="shared" si="41"/>
        <v>-7.5839999772142619E-4</v>
      </c>
      <c r="I276" s="1">
        <f>+G276</f>
        <v>-7.5839999772142619E-4</v>
      </c>
      <c r="O276" s="5">
        <f t="shared" ca="1" si="39"/>
        <v>2.256406402307092E-4</v>
      </c>
      <c r="Q276" s="11">
        <f t="shared" si="34"/>
        <v>37539.110999999997</v>
      </c>
    </row>
    <row r="277" spans="1:17" x14ac:dyDescent="0.2">
      <c r="A277" s="73" t="s">
        <v>108</v>
      </c>
      <c r="B277" s="76" t="s">
        <v>102</v>
      </c>
      <c r="C277" s="74">
        <v>52717.415999999997</v>
      </c>
      <c r="D277" s="74">
        <v>1.1000000000000001E-3</v>
      </c>
      <c r="E277" s="1">
        <f t="shared" ref="E277:E316" si="42">(C277-C$7)/C$8</f>
        <v>1990.00013000941</v>
      </c>
      <c r="F277" s="1">
        <f t="shared" si="40"/>
        <v>1990</v>
      </c>
      <c r="G277" s="1">
        <f t="shared" si="41"/>
        <v>4.2399999802000821E-4</v>
      </c>
      <c r="I277" s="1">
        <f>+G277</f>
        <v>4.2399999802000821E-4</v>
      </c>
      <c r="O277" s="5">
        <f t="shared" ca="1" si="39"/>
        <v>2.7197235264537069E-4</v>
      </c>
      <c r="Q277" s="11">
        <f t="shared" ref="Q277:Q316" si="43">C277-15018.5</f>
        <v>37698.915999999997</v>
      </c>
    </row>
    <row r="278" spans="1:17" x14ac:dyDescent="0.2">
      <c r="A278" s="72" t="s">
        <v>105</v>
      </c>
      <c r="B278" s="76" t="s">
        <v>100</v>
      </c>
      <c r="C278" s="74">
        <v>52836.454299999998</v>
      </c>
      <c r="D278" s="74">
        <v>2.0000000000000001E-4</v>
      </c>
      <c r="E278" s="1">
        <f t="shared" si="42"/>
        <v>2026.5003637810469</v>
      </c>
      <c r="F278" s="1">
        <f t="shared" si="40"/>
        <v>2026.5</v>
      </c>
      <c r="G278" s="1">
        <f t="shared" si="41"/>
        <v>1.1863999970955774E-3</v>
      </c>
      <c r="J278" s="1">
        <f>G278</f>
        <v>1.1863999970955774E-3</v>
      </c>
      <c r="O278" s="5">
        <f t="shared" ca="1" si="39"/>
        <v>3.0648475066853698E-4</v>
      </c>
      <c r="Q278" s="11">
        <f t="shared" si="43"/>
        <v>37817.954299999998</v>
      </c>
    </row>
    <row r="279" spans="1:17" x14ac:dyDescent="0.2">
      <c r="A279" s="67" t="s">
        <v>881</v>
      </c>
      <c r="B279" s="70" t="s">
        <v>102</v>
      </c>
      <c r="C279" s="69">
        <v>52867.43</v>
      </c>
      <c r="D279" s="69" t="s">
        <v>118</v>
      </c>
      <c r="E279" s="1">
        <f t="shared" si="42"/>
        <v>2035.9983177272993</v>
      </c>
      <c r="F279" s="1">
        <f t="shared" si="40"/>
        <v>2036</v>
      </c>
      <c r="G279" s="1">
        <f t="shared" si="41"/>
        <v>-5.4863999976078048E-3</v>
      </c>
      <c r="I279" s="1">
        <f>+G279</f>
        <v>-5.4863999976078048E-3</v>
      </c>
      <c r="O279" s="5">
        <f t="shared" ca="1" si="39"/>
        <v>3.1546742960607342E-4</v>
      </c>
      <c r="Q279" s="11">
        <f t="shared" si="43"/>
        <v>37848.93</v>
      </c>
    </row>
    <row r="280" spans="1:17" x14ac:dyDescent="0.2">
      <c r="A280" s="67" t="s">
        <v>857</v>
      </c>
      <c r="B280" s="70" t="s">
        <v>100</v>
      </c>
      <c r="C280" s="69">
        <v>53260.413</v>
      </c>
      <c r="D280" s="69" t="s">
        <v>118</v>
      </c>
      <c r="E280" s="1">
        <f t="shared" si="42"/>
        <v>2156.4971098662927</v>
      </c>
      <c r="F280" s="1">
        <f t="shared" si="40"/>
        <v>2156.5</v>
      </c>
      <c r="G280" s="1">
        <f t="shared" si="41"/>
        <v>-9.4255999938468449E-3</v>
      </c>
      <c r="J280" s="1">
        <f>+G280</f>
        <v>-9.4255999938468449E-3</v>
      </c>
      <c r="O280" s="5">
        <f t="shared" ca="1" si="39"/>
        <v>4.2940562034008778E-4</v>
      </c>
      <c r="Q280" s="11">
        <f t="shared" si="43"/>
        <v>38241.913</v>
      </c>
    </row>
    <row r="281" spans="1:17" x14ac:dyDescent="0.2">
      <c r="A281" s="74" t="s">
        <v>117</v>
      </c>
      <c r="B281" s="76" t="s">
        <v>100</v>
      </c>
      <c r="C281" s="74">
        <v>53260.413849999997</v>
      </c>
      <c r="D281" s="74" t="s">
        <v>118</v>
      </c>
      <c r="E281" s="1">
        <f t="shared" si="42"/>
        <v>2156.4973704983631</v>
      </c>
      <c r="F281" s="1">
        <f t="shared" si="40"/>
        <v>2156.5</v>
      </c>
      <c r="J281" s="44">
        <v>-8.575599997129757E-3</v>
      </c>
      <c r="O281" s="5">
        <f t="shared" ca="1" si="39"/>
        <v>4.2940562034008778E-4</v>
      </c>
      <c r="Q281" s="11">
        <f t="shared" si="43"/>
        <v>38241.913849999997</v>
      </c>
    </row>
    <row r="282" spans="1:17" x14ac:dyDescent="0.2">
      <c r="A282" s="67" t="s">
        <v>857</v>
      </c>
      <c r="B282" s="70" t="s">
        <v>100</v>
      </c>
      <c r="C282" s="69">
        <v>53260.423999999999</v>
      </c>
      <c r="D282" s="69" t="s">
        <v>118</v>
      </c>
      <c r="E282" s="1">
        <f t="shared" si="42"/>
        <v>2156.5004827519224</v>
      </c>
      <c r="F282" s="1">
        <f t="shared" si="40"/>
        <v>2156.5</v>
      </c>
      <c r="G282" s="1">
        <f>C282-(C$7+C$8*F282)</f>
        <v>1.5744000047561713E-3</v>
      </c>
      <c r="J282" s="1">
        <f>+G282</f>
        <v>1.5744000047561713E-3</v>
      </c>
      <c r="O282" s="5">
        <f t="shared" ca="1" si="39"/>
        <v>4.2940562034008778E-4</v>
      </c>
      <c r="Q282" s="11">
        <f t="shared" si="43"/>
        <v>38241.923999999999</v>
      </c>
    </row>
    <row r="283" spans="1:17" x14ac:dyDescent="0.2">
      <c r="A283" s="74" t="s">
        <v>117</v>
      </c>
      <c r="B283" s="76" t="s">
        <v>100</v>
      </c>
      <c r="C283" s="74">
        <v>53260.424270000003</v>
      </c>
      <c r="D283" s="74" t="s">
        <v>118</v>
      </c>
      <c r="E283" s="1">
        <f t="shared" si="42"/>
        <v>2156.5005655409345</v>
      </c>
      <c r="F283" s="1">
        <f t="shared" si="40"/>
        <v>2156.5</v>
      </c>
      <c r="J283" s="44">
        <v>1.844400008849334E-3</v>
      </c>
      <c r="O283" s="5">
        <f t="shared" ca="1" si="39"/>
        <v>4.2940562034008778E-4</v>
      </c>
      <c r="Q283" s="11">
        <f t="shared" si="43"/>
        <v>38241.924270000003</v>
      </c>
    </row>
    <row r="284" spans="1:17" x14ac:dyDescent="0.2">
      <c r="A284" s="67" t="s">
        <v>871</v>
      </c>
      <c r="B284" s="70" t="s">
        <v>102</v>
      </c>
      <c r="C284" s="69">
        <v>53294.667999999998</v>
      </c>
      <c r="D284" s="69" t="s">
        <v>118</v>
      </c>
      <c r="E284" s="1">
        <f t="shared" si="42"/>
        <v>2167.0005823440356</v>
      </c>
      <c r="F284" s="1">
        <f t="shared" si="40"/>
        <v>2167</v>
      </c>
      <c r="G284" s="1">
        <f t="shared" ref="G284:G316" si="44">C284-(C$7+C$8*F284)</f>
        <v>1.899200004118029E-3</v>
      </c>
      <c r="I284" s="1">
        <f>+G284</f>
        <v>1.899200004118029E-3</v>
      </c>
      <c r="O284" s="5">
        <f t="shared" ca="1" si="39"/>
        <v>4.3933384442894395E-4</v>
      </c>
      <c r="Q284" s="11">
        <f t="shared" si="43"/>
        <v>38276.167999999998</v>
      </c>
    </row>
    <row r="285" spans="1:17" x14ac:dyDescent="0.2">
      <c r="A285" s="21" t="s">
        <v>127</v>
      </c>
      <c r="B285" s="47" t="s">
        <v>102</v>
      </c>
      <c r="C285" s="21">
        <v>53532.743000000002</v>
      </c>
      <c r="D285" s="21">
        <v>2.5999999999999999E-3</v>
      </c>
      <c r="E285" s="1">
        <f t="shared" si="42"/>
        <v>2240.0005592857642</v>
      </c>
      <c r="F285" s="1">
        <f t="shared" si="40"/>
        <v>2240</v>
      </c>
      <c r="G285" s="1">
        <f t="shared" si="44"/>
        <v>1.8240000063087791E-3</v>
      </c>
      <c r="K285" s="1">
        <f>G285</f>
        <v>1.8240000063087791E-3</v>
      </c>
      <c r="O285" s="5">
        <f t="shared" ca="1" si="39"/>
        <v>5.0835864047527653E-4</v>
      </c>
      <c r="Q285" s="11">
        <f t="shared" si="43"/>
        <v>38514.243000000002</v>
      </c>
    </row>
    <row r="286" spans="1:17" x14ac:dyDescent="0.2">
      <c r="A286" s="67" t="s">
        <v>871</v>
      </c>
      <c r="B286" s="70" t="s">
        <v>100</v>
      </c>
      <c r="C286" s="69">
        <v>53550.684999999998</v>
      </c>
      <c r="D286" s="69" t="s">
        <v>118</v>
      </c>
      <c r="E286" s="1">
        <f t="shared" si="42"/>
        <v>2245.5020423742371</v>
      </c>
      <c r="F286" s="1">
        <f t="shared" si="40"/>
        <v>2245.5</v>
      </c>
      <c r="G286" s="1">
        <f t="shared" si="44"/>
        <v>6.6607999979169108E-3</v>
      </c>
      <c r="I286" s="1">
        <f>+G286</f>
        <v>6.6607999979169108E-3</v>
      </c>
      <c r="O286" s="5">
        <f t="shared" ca="1" si="39"/>
        <v>5.1355913880753428E-4</v>
      </c>
      <c r="Q286" s="11">
        <f t="shared" si="43"/>
        <v>38532.184999999998</v>
      </c>
    </row>
    <row r="287" spans="1:17" x14ac:dyDescent="0.2">
      <c r="A287" s="67" t="s">
        <v>871</v>
      </c>
      <c r="B287" s="70" t="s">
        <v>102</v>
      </c>
      <c r="C287" s="69">
        <v>53705.591999999997</v>
      </c>
      <c r="D287" s="69" t="s">
        <v>118</v>
      </c>
      <c r="E287" s="1">
        <f t="shared" si="42"/>
        <v>2293.0005509455364</v>
      </c>
      <c r="F287" s="1">
        <f t="shared" si="40"/>
        <v>2293</v>
      </c>
      <c r="G287" s="1">
        <f t="shared" si="44"/>
        <v>1.7968000029213727E-3</v>
      </c>
      <c r="I287" s="1">
        <f>+G287</f>
        <v>1.7968000029213727E-3</v>
      </c>
      <c r="O287" s="5">
        <f t="shared" ref="O287:O316" ca="1" si="45">+C$11+C$12*F287</f>
        <v>5.5847253349521628E-4</v>
      </c>
      <c r="Q287" s="11">
        <f t="shared" si="43"/>
        <v>38687.091999999997</v>
      </c>
    </row>
    <row r="288" spans="1:17" x14ac:dyDescent="0.2">
      <c r="A288" s="73" t="s">
        <v>114</v>
      </c>
      <c r="B288" s="76" t="s">
        <v>100</v>
      </c>
      <c r="C288" s="74">
        <v>53984.431600000004</v>
      </c>
      <c r="D288" s="74">
        <v>4.0000000000000002E-4</v>
      </c>
      <c r="E288" s="1">
        <f t="shared" si="42"/>
        <v>2378.5000127556423</v>
      </c>
      <c r="F288" s="1">
        <f t="shared" si="40"/>
        <v>2378.5</v>
      </c>
      <c r="G288" s="1">
        <f t="shared" si="44"/>
        <v>4.1600003896746784E-5</v>
      </c>
      <c r="J288" s="1">
        <f>G288</f>
        <v>4.1600003896746784E-5</v>
      </c>
      <c r="O288" s="5">
        <f t="shared" ca="1" si="45"/>
        <v>6.3931664393304406E-4</v>
      </c>
      <c r="Q288" s="11">
        <f t="shared" si="43"/>
        <v>38965.931600000004</v>
      </c>
    </row>
    <row r="289" spans="1:17" x14ac:dyDescent="0.2">
      <c r="A289" s="67" t="s">
        <v>907</v>
      </c>
      <c r="B289" s="70" t="s">
        <v>102</v>
      </c>
      <c r="C289" s="69">
        <v>54204.570800000001</v>
      </c>
      <c r="D289" s="69" t="s">
        <v>118</v>
      </c>
      <c r="E289" s="1">
        <f t="shared" si="42"/>
        <v>2446.0004076898863</v>
      </c>
      <c r="F289" s="1">
        <f t="shared" si="40"/>
        <v>2446</v>
      </c>
      <c r="G289" s="1">
        <f t="shared" si="44"/>
        <v>1.3296000033733435E-3</v>
      </c>
      <c r="K289" s="1">
        <f>+G289</f>
        <v>1.3296000033733435E-3</v>
      </c>
      <c r="O289" s="5">
        <f t="shared" ca="1" si="45"/>
        <v>7.0314094164711845E-4</v>
      </c>
      <c r="Q289" s="11">
        <f t="shared" si="43"/>
        <v>39186.070800000001</v>
      </c>
    </row>
    <row r="290" spans="1:17" x14ac:dyDescent="0.2">
      <c r="A290" s="74" t="s">
        <v>115</v>
      </c>
      <c r="B290" s="77"/>
      <c r="C290" s="74">
        <v>54204.571000000004</v>
      </c>
      <c r="D290" s="74">
        <v>2.0000000000000001E-4</v>
      </c>
      <c r="E290" s="1">
        <f t="shared" si="42"/>
        <v>2446.0004690150804</v>
      </c>
      <c r="F290" s="1">
        <f t="shared" si="40"/>
        <v>2446</v>
      </c>
      <c r="G290" s="1">
        <f t="shared" si="44"/>
        <v>1.5296000055968761E-3</v>
      </c>
      <c r="J290" s="1">
        <f>G290</f>
        <v>1.5296000055968761E-3</v>
      </c>
      <c r="O290" s="5">
        <f t="shared" ca="1" si="45"/>
        <v>7.0314094164711845E-4</v>
      </c>
      <c r="Q290" s="11">
        <f t="shared" si="43"/>
        <v>39186.071000000004</v>
      </c>
    </row>
    <row r="291" spans="1:17" x14ac:dyDescent="0.2">
      <c r="A291" s="74" t="s">
        <v>117</v>
      </c>
      <c r="B291" s="76" t="s">
        <v>100</v>
      </c>
      <c r="C291" s="74">
        <v>54222.508229999999</v>
      </c>
      <c r="D291" s="74">
        <v>1E-4</v>
      </c>
      <c r="E291" s="1">
        <f t="shared" si="42"/>
        <v>2451.5004894976937</v>
      </c>
      <c r="F291" s="1">
        <f t="shared" si="40"/>
        <v>2451.5</v>
      </c>
      <c r="G291" s="1">
        <f t="shared" si="44"/>
        <v>1.5964000049280003E-3</v>
      </c>
      <c r="J291" s="1">
        <f>+G291</f>
        <v>1.5964000049280003E-3</v>
      </c>
      <c r="O291" s="5">
        <f t="shared" ca="1" si="45"/>
        <v>7.0834143997937664E-4</v>
      </c>
      <c r="Q291" s="11">
        <f t="shared" si="43"/>
        <v>39204.008229999999</v>
      </c>
    </row>
    <row r="292" spans="1:17" x14ac:dyDescent="0.2">
      <c r="A292" s="67" t="s">
        <v>871</v>
      </c>
      <c r="B292" s="70" t="s">
        <v>102</v>
      </c>
      <c r="C292" s="69">
        <v>54269.797200000001</v>
      </c>
      <c r="D292" s="69" t="s">
        <v>118</v>
      </c>
      <c r="E292" s="1">
        <f t="shared" si="42"/>
        <v>2466.0005156222264</v>
      </c>
      <c r="F292" s="1">
        <f t="shared" si="40"/>
        <v>2466</v>
      </c>
      <c r="G292" s="1">
        <f t="shared" si="44"/>
        <v>1.6816000061226077E-3</v>
      </c>
      <c r="K292" s="1">
        <f>+G292</f>
        <v>1.6816000061226077E-3</v>
      </c>
      <c r="O292" s="5">
        <f t="shared" ca="1" si="45"/>
        <v>7.2205184467351129E-4</v>
      </c>
      <c r="Q292" s="11">
        <f t="shared" si="43"/>
        <v>39251.297200000001</v>
      </c>
    </row>
    <row r="293" spans="1:17" x14ac:dyDescent="0.2">
      <c r="A293" s="73" t="s">
        <v>129</v>
      </c>
      <c r="B293" s="76" t="s">
        <v>100</v>
      </c>
      <c r="C293" s="74">
        <v>54600.82</v>
      </c>
      <c r="D293" s="74">
        <v>4.0000000000000002E-4</v>
      </c>
      <c r="E293" s="1">
        <f t="shared" si="42"/>
        <v>2567.5007015602118</v>
      </c>
      <c r="F293" s="1">
        <f t="shared" si="40"/>
        <v>2567.5</v>
      </c>
      <c r="G293" s="1">
        <f t="shared" si="44"/>
        <v>2.2880000033183023E-3</v>
      </c>
      <c r="J293" s="1">
        <f>+G293</f>
        <v>2.2880000033183023E-3</v>
      </c>
      <c r="O293" s="5">
        <f t="shared" ca="1" si="45"/>
        <v>8.1802467753245298E-4</v>
      </c>
      <c r="Q293" s="11">
        <f t="shared" si="43"/>
        <v>39582.32</v>
      </c>
    </row>
    <row r="294" spans="1:17" x14ac:dyDescent="0.2">
      <c r="A294" s="73" t="s">
        <v>129</v>
      </c>
      <c r="B294" s="76" t="s">
        <v>100</v>
      </c>
      <c r="C294" s="74">
        <v>54613.864200000004</v>
      </c>
      <c r="D294" s="74">
        <v>2.0000000000000001E-4</v>
      </c>
      <c r="E294" s="1">
        <f t="shared" si="42"/>
        <v>2571.5003919906376</v>
      </c>
      <c r="F294" s="1">
        <f t="shared" ref="F294:F318" si="46">ROUND(2*E294,0)/2</f>
        <v>2571.5</v>
      </c>
      <c r="G294" s="1">
        <f t="shared" si="44"/>
        <v>1.2784000064129941E-3</v>
      </c>
      <c r="J294" s="1">
        <f>+G294</f>
        <v>1.2784000064129941E-3</v>
      </c>
      <c r="O294" s="5">
        <f t="shared" ca="1" si="45"/>
        <v>8.2180685813773146E-4</v>
      </c>
      <c r="Q294" s="11">
        <f t="shared" si="43"/>
        <v>39595.364200000004</v>
      </c>
    </row>
    <row r="295" spans="1:17" x14ac:dyDescent="0.2">
      <c r="A295" s="73" t="s">
        <v>129</v>
      </c>
      <c r="B295" s="76" t="s">
        <v>102</v>
      </c>
      <c r="C295" s="74">
        <v>54618.759400000003</v>
      </c>
      <c r="D295" s="74">
        <v>1E-4</v>
      </c>
      <c r="E295" s="1">
        <f t="shared" si="42"/>
        <v>2573.0013874211745</v>
      </c>
      <c r="F295" s="1">
        <f t="shared" si="46"/>
        <v>2573</v>
      </c>
      <c r="G295" s="1">
        <f t="shared" si="44"/>
        <v>4.5248000024002977E-3</v>
      </c>
      <c r="J295" s="1">
        <f>+G295</f>
        <v>4.5248000024002977E-3</v>
      </c>
      <c r="O295" s="5">
        <f t="shared" ca="1" si="45"/>
        <v>8.2322517586471073E-4</v>
      </c>
      <c r="Q295" s="11">
        <f t="shared" si="43"/>
        <v>39600.259400000003</v>
      </c>
    </row>
    <row r="296" spans="1:17" x14ac:dyDescent="0.2">
      <c r="A296" s="67" t="s">
        <v>907</v>
      </c>
      <c r="B296" s="70" t="s">
        <v>102</v>
      </c>
      <c r="C296" s="69">
        <v>54703.551800000001</v>
      </c>
      <c r="D296" s="69" t="s">
        <v>118</v>
      </c>
      <c r="E296" s="1">
        <f t="shared" si="42"/>
        <v>2599.000939011361</v>
      </c>
      <c r="F296" s="1">
        <f t="shared" si="46"/>
        <v>2599</v>
      </c>
      <c r="G296" s="1">
        <f t="shared" si="44"/>
        <v>3.0624000064563006E-3</v>
      </c>
      <c r="K296" s="1">
        <f>+G296</f>
        <v>3.0624000064563006E-3</v>
      </c>
      <c r="O296" s="5">
        <f t="shared" ca="1" si="45"/>
        <v>8.4780934979902106E-4</v>
      </c>
      <c r="Q296" s="11">
        <f t="shared" si="43"/>
        <v>39685.051800000001</v>
      </c>
    </row>
    <row r="297" spans="1:17" x14ac:dyDescent="0.2">
      <c r="A297" s="73" t="s">
        <v>128</v>
      </c>
      <c r="B297" s="76" t="s">
        <v>102</v>
      </c>
      <c r="C297" s="74">
        <v>54954.670899999997</v>
      </c>
      <c r="D297" s="74">
        <v>1E-4</v>
      </c>
      <c r="E297" s="1">
        <f t="shared" si="42"/>
        <v>2676.0005757209146</v>
      </c>
      <c r="F297" s="1">
        <f t="shared" si="46"/>
        <v>2676</v>
      </c>
      <c r="G297" s="1">
        <f t="shared" si="44"/>
        <v>1.8775999997160397E-3</v>
      </c>
      <c r="J297" s="1">
        <f>+G297</f>
        <v>1.8775999997160397E-3</v>
      </c>
      <c r="O297" s="5">
        <f t="shared" ca="1" si="45"/>
        <v>9.2061632645063169E-4</v>
      </c>
      <c r="Q297" s="11">
        <f t="shared" si="43"/>
        <v>39936.170899999997</v>
      </c>
    </row>
    <row r="298" spans="1:17" x14ac:dyDescent="0.2">
      <c r="A298" s="21" t="s">
        <v>120</v>
      </c>
      <c r="B298" s="47" t="s">
        <v>100</v>
      </c>
      <c r="C298" s="21">
        <v>54962.825599999996</v>
      </c>
      <c r="D298" s="21">
        <v>1E-4</v>
      </c>
      <c r="E298" s="1">
        <f t="shared" si="42"/>
        <v>2678.5010184888097</v>
      </c>
      <c r="F298" s="1">
        <f t="shared" si="46"/>
        <v>2678.5</v>
      </c>
      <c r="G298" s="1">
        <f t="shared" si="44"/>
        <v>3.3216000010725111E-3</v>
      </c>
      <c r="K298" s="1">
        <f>G298</f>
        <v>3.3216000010725111E-3</v>
      </c>
      <c r="O298" s="5">
        <f t="shared" ca="1" si="45"/>
        <v>9.229801893289309E-4</v>
      </c>
      <c r="Q298" s="11">
        <f t="shared" si="43"/>
        <v>39944.325599999996</v>
      </c>
    </row>
    <row r="299" spans="1:17" x14ac:dyDescent="0.2">
      <c r="A299" s="73" t="s">
        <v>130</v>
      </c>
      <c r="B299" s="76" t="s">
        <v>102</v>
      </c>
      <c r="C299" s="74">
        <v>56001.548600000002</v>
      </c>
      <c r="D299" s="74">
        <v>2.8999999999999998E-3</v>
      </c>
      <c r="E299" s="1">
        <f t="shared" si="42"/>
        <v>2997.0004621466583</v>
      </c>
      <c r="F299" s="1">
        <f t="shared" si="46"/>
        <v>2997</v>
      </c>
      <c r="G299" s="1">
        <f t="shared" si="44"/>
        <v>1.5072000023792498E-3</v>
      </c>
      <c r="J299" s="1">
        <f>G299</f>
        <v>1.5072000023792498E-3</v>
      </c>
      <c r="O299" s="5">
        <f t="shared" ca="1" si="45"/>
        <v>1.2241363200242309E-3</v>
      </c>
      <c r="Q299" s="11">
        <f t="shared" si="43"/>
        <v>40983.048600000002</v>
      </c>
    </row>
    <row r="300" spans="1:17" x14ac:dyDescent="0.2">
      <c r="A300" s="87" t="s">
        <v>131</v>
      </c>
      <c r="B300" s="88" t="s">
        <v>102</v>
      </c>
      <c r="C300" s="89">
        <v>56428.779600000002</v>
      </c>
      <c r="D300" s="89">
        <v>1E-4</v>
      </c>
      <c r="E300" s="1">
        <f t="shared" si="42"/>
        <v>3128.0005803816307</v>
      </c>
      <c r="F300" s="1">
        <f t="shared" si="46"/>
        <v>3128</v>
      </c>
      <c r="G300" s="1">
        <f t="shared" si="44"/>
        <v>1.8928000063169748E-3</v>
      </c>
      <c r="K300" s="1">
        <f t="shared" ref="K300:K316" si="47">+G300</f>
        <v>1.8928000063169748E-3</v>
      </c>
      <c r="O300" s="5">
        <f t="shared" ca="1" si="45"/>
        <v>1.3480027348471012E-3</v>
      </c>
      <c r="Q300" s="11">
        <f t="shared" si="43"/>
        <v>41410.279600000002</v>
      </c>
    </row>
    <row r="301" spans="1:17" x14ac:dyDescent="0.2">
      <c r="A301" s="90" t="s">
        <v>1</v>
      </c>
      <c r="B301" s="91" t="s">
        <v>102</v>
      </c>
      <c r="C301" s="92">
        <v>57123.437299999998</v>
      </c>
      <c r="D301" s="92">
        <v>3.0000000000000001E-3</v>
      </c>
      <c r="E301" s="1">
        <f t="shared" si="42"/>
        <v>3341.0006689352085</v>
      </c>
      <c r="F301" s="1">
        <f t="shared" si="46"/>
        <v>3341</v>
      </c>
      <c r="G301" s="1">
        <f t="shared" si="44"/>
        <v>2.1816000007675029E-3</v>
      </c>
      <c r="K301" s="1">
        <f t="shared" si="47"/>
        <v>2.1816000007675029E-3</v>
      </c>
      <c r="O301" s="5">
        <f t="shared" ca="1" si="45"/>
        <v>1.549403852078181E-3</v>
      </c>
      <c r="Q301" s="11">
        <f t="shared" si="43"/>
        <v>42104.937299999998</v>
      </c>
    </row>
    <row r="302" spans="1:17" x14ac:dyDescent="0.2">
      <c r="A302" s="90" t="s">
        <v>1</v>
      </c>
      <c r="B302" s="91" t="s">
        <v>102</v>
      </c>
      <c r="C302" s="92">
        <v>57516.424700000003</v>
      </c>
      <c r="D302" s="92">
        <v>1.1000000000000001E-3</v>
      </c>
      <c r="E302" s="1">
        <f t="shared" si="42"/>
        <v>3461.5008102284555</v>
      </c>
      <c r="F302" s="1">
        <f t="shared" si="46"/>
        <v>3461.5</v>
      </c>
      <c r="G302" s="1">
        <f t="shared" si="44"/>
        <v>2.6424000097904354E-3</v>
      </c>
      <c r="K302" s="1">
        <f t="shared" si="47"/>
        <v>2.6424000097904354E-3</v>
      </c>
      <c r="O302" s="5">
        <f t="shared" ca="1" si="45"/>
        <v>1.6633420428121956E-3</v>
      </c>
      <c r="Q302" s="11">
        <f t="shared" si="43"/>
        <v>42497.924700000003</v>
      </c>
    </row>
    <row r="303" spans="1:17" x14ac:dyDescent="0.2">
      <c r="A303" s="93" t="s">
        <v>961</v>
      </c>
      <c r="B303" s="94" t="s">
        <v>102</v>
      </c>
      <c r="C303" s="95">
        <v>57576.7549</v>
      </c>
      <c r="D303" s="95">
        <v>4.0000000000000002E-4</v>
      </c>
      <c r="E303" s="1">
        <f t="shared" si="42"/>
        <v>3479.9996161042909</v>
      </c>
      <c r="F303" s="1">
        <f t="shared" si="46"/>
        <v>3480</v>
      </c>
      <c r="G303" s="1">
        <f t="shared" si="44"/>
        <v>-1.2519999945652671E-3</v>
      </c>
      <c r="K303" s="1">
        <f t="shared" si="47"/>
        <v>-1.2519999945652671E-3</v>
      </c>
      <c r="O303" s="5">
        <f t="shared" ca="1" si="45"/>
        <v>1.6808346281116083E-3</v>
      </c>
      <c r="Q303" s="11">
        <f t="shared" si="43"/>
        <v>42558.2549</v>
      </c>
    </row>
    <row r="304" spans="1:17" x14ac:dyDescent="0.2">
      <c r="A304" s="93" t="s">
        <v>961</v>
      </c>
      <c r="B304" s="94" t="s">
        <v>100</v>
      </c>
      <c r="C304" s="95">
        <v>57607.741499999996</v>
      </c>
      <c r="D304" s="95">
        <v>1E-4</v>
      </c>
      <c r="E304" s="1">
        <f t="shared" si="42"/>
        <v>3489.5009122735751</v>
      </c>
      <c r="F304" s="1">
        <f t="shared" si="46"/>
        <v>3489.5</v>
      </c>
      <c r="G304" s="1">
        <f t="shared" si="44"/>
        <v>2.975199997308664E-3</v>
      </c>
      <c r="K304" s="1">
        <f t="shared" si="47"/>
        <v>2.975199997308664E-3</v>
      </c>
      <c r="O304" s="5">
        <f t="shared" ca="1" si="45"/>
        <v>1.6898173070491449E-3</v>
      </c>
      <c r="Q304" s="11">
        <f t="shared" si="43"/>
        <v>42589.241499999996</v>
      </c>
    </row>
    <row r="305" spans="1:17" x14ac:dyDescent="0.2">
      <c r="A305" s="96" t="s">
        <v>962</v>
      </c>
      <c r="B305" s="97" t="s">
        <v>100</v>
      </c>
      <c r="C305" s="98">
        <v>57881.69</v>
      </c>
      <c r="D305" s="98">
        <v>1E-4</v>
      </c>
      <c r="E305" s="1">
        <f t="shared" si="42"/>
        <v>3573.5006358196056</v>
      </c>
      <c r="F305" s="1">
        <f t="shared" si="46"/>
        <v>3573.5</v>
      </c>
      <c r="G305" s="1">
        <f t="shared" si="44"/>
        <v>2.073600007861387E-3</v>
      </c>
      <c r="K305" s="1">
        <f t="shared" si="47"/>
        <v>2.073600007861387E-3</v>
      </c>
      <c r="O305" s="5">
        <f t="shared" ca="1" si="45"/>
        <v>1.769243099759993E-3</v>
      </c>
      <c r="Q305" s="11">
        <f t="shared" si="43"/>
        <v>42863.19</v>
      </c>
    </row>
    <row r="306" spans="1:17" x14ac:dyDescent="0.2">
      <c r="A306" s="99" t="s">
        <v>0</v>
      </c>
      <c r="B306" s="100" t="s">
        <v>102</v>
      </c>
      <c r="C306" s="100">
        <v>57909.410900000003</v>
      </c>
      <c r="D306" s="100">
        <v>8.0000000000000004E-4</v>
      </c>
      <c r="E306" s="1">
        <f t="shared" si="42"/>
        <v>3582.000583570541</v>
      </c>
      <c r="F306" s="1">
        <f t="shared" si="46"/>
        <v>3582</v>
      </c>
      <c r="G306" s="1">
        <f t="shared" si="44"/>
        <v>1.9032000054721721E-3</v>
      </c>
      <c r="K306" s="1">
        <f t="shared" si="47"/>
        <v>1.9032000054721721E-3</v>
      </c>
      <c r="O306" s="5">
        <f t="shared" ca="1" si="45"/>
        <v>1.7772802335462097E-3</v>
      </c>
      <c r="Q306" s="11">
        <f t="shared" si="43"/>
        <v>42890.910900000003</v>
      </c>
    </row>
    <row r="307" spans="1:17" x14ac:dyDescent="0.2">
      <c r="A307" s="101" t="s">
        <v>963</v>
      </c>
      <c r="B307" s="102" t="s">
        <v>102</v>
      </c>
      <c r="C307" s="103">
        <v>58238.8027</v>
      </c>
      <c r="D307" s="103">
        <v>2.0000000000000001E-4</v>
      </c>
      <c r="E307" s="1">
        <f t="shared" si="42"/>
        <v>3683.0006625573892</v>
      </c>
      <c r="F307" s="1">
        <f t="shared" si="46"/>
        <v>3683</v>
      </c>
      <c r="G307" s="1">
        <f t="shared" si="44"/>
        <v>2.1608000024571083E-3</v>
      </c>
      <c r="K307" s="1">
        <f t="shared" si="47"/>
        <v>2.1608000024571083E-3</v>
      </c>
      <c r="O307" s="5">
        <f t="shared" ca="1" si="45"/>
        <v>1.8727802938294917E-3</v>
      </c>
      <c r="Q307" s="11">
        <f t="shared" si="43"/>
        <v>43220.3027</v>
      </c>
    </row>
    <row r="308" spans="1:17" x14ac:dyDescent="0.2">
      <c r="A308" s="101" t="s">
        <v>964</v>
      </c>
      <c r="B308" s="102" t="s">
        <v>102</v>
      </c>
      <c r="C308" s="103">
        <v>58600.8073</v>
      </c>
      <c r="D308" s="103">
        <v>1E-4</v>
      </c>
      <c r="E308" s="1">
        <f t="shared" si="42"/>
        <v>3794.000672860022</v>
      </c>
      <c r="F308" s="1">
        <f t="shared" si="46"/>
        <v>3794</v>
      </c>
      <c r="G308" s="1">
        <f t="shared" si="44"/>
        <v>2.1944000036455691E-3</v>
      </c>
      <c r="K308" s="1">
        <f t="shared" si="47"/>
        <v>2.1944000036455691E-3</v>
      </c>
      <c r="O308" s="5">
        <f t="shared" ca="1" si="45"/>
        <v>1.97773580562597E-3</v>
      </c>
      <c r="Q308" s="11">
        <f t="shared" si="43"/>
        <v>43582.3073</v>
      </c>
    </row>
    <row r="309" spans="1:17" x14ac:dyDescent="0.2">
      <c r="A309" s="101" t="s">
        <v>964</v>
      </c>
      <c r="B309" s="102" t="s">
        <v>102</v>
      </c>
      <c r="C309" s="103">
        <v>58672.555899999999</v>
      </c>
      <c r="D309" s="103">
        <v>1E-4</v>
      </c>
      <c r="E309" s="1">
        <f t="shared" si="42"/>
        <v>3816.0006566701704</v>
      </c>
      <c r="F309" s="1">
        <f t="shared" si="46"/>
        <v>3816</v>
      </c>
      <c r="G309" s="1">
        <f t="shared" si="44"/>
        <v>2.1416000017779879E-3</v>
      </c>
      <c r="K309" s="1">
        <f t="shared" si="47"/>
        <v>2.1416000017779879E-3</v>
      </c>
      <c r="O309" s="5">
        <f t="shared" ca="1" si="45"/>
        <v>1.9985377989550014E-3</v>
      </c>
      <c r="Q309" s="11">
        <f t="shared" si="43"/>
        <v>43654.055899999999</v>
      </c>
    </row>
    <row r="310" spans="1:17" x14ac:dyDescent="0.2">
      <c r="A310" s="104" t="s">
        <v>965</v>
      </c>
      <c r="B310" s="105" t="s">
        <v>102</v>
      </c>
      <c r="C310" s="99">
        <v>59011.731699999997</v>
      </c>
      <c r="D310" s="99">
        <v>1E-4</v>
      </c>
      <c r="E310" s="1">
        <f t="shared" si="42"/>
        <v>3920.0007641119082</v>
      </c>
      <c r="F310" s="1">
        <f t="shared" si="46"/>
        <v>3920</v>
      </c>
      <c r="G310" s="1">
        <f t="shared" si="44"/>
        <v>2.4919999996200204E-3</v>
      </c>
      <c r="K310" s="1">
        <f t="shared" si="47"/>
        <v>2.4919999996200204E-3</v>
      </c>
      <c r="O310" s="5">
        <f t="shared" ca="1" si="45"/>
        <v>2.0968744946922423E-3</v>
      </c>
      <c r="Q310" s="11">
        <f t="shared" si="43"/>
        <v>43993.231699999997</v>
      </c>
    </row>
    <row r="311" spans="1:17" x14ac:dyDescent="0.2">
      <c r="A311" s="106" t="s">
        <v>966</v>
      </c>
      <c r="B311" s="107" t="s">
        <v>102</v>
      </c>
      <c r="C311" s="113">
        <v>59011.731699999997</v>
      </c>
      <c r="D311" s="108">
        <v>1E-4</v>
      </c>
      <c r="E311" s="1">
        <f t="shared" si="42"/>
        <v>3920.0007641119082</v>
      </c>
      <c r="F311" s="1">
        <f t="shared" si="46"/>
        <v>3920</v>
      </c>
      <c r="G311" s="1">
        <f t="shared" si="44"/>
        <v>2.4919999996200204E-3</v>
      </c>
      <c r="K311" s="1">
        <f t="shared" si="47"/>
        <v>2.4919999996200204E-3</v>
      </c>
      <c r="O311" s="5">
        <f t="shared" ca="1" si="45"/>
        <v>2.0968744946922423E-3</v>
      </c>
      <c r="Q311" s="11">
        <f t="shared" si="43"/>
        <v>43993.231699999997</v>
      </c>
    </row>
    <row r="312" spans="1:17" x14ac:dyDescent="0.2">
      <c r="A312" s="106" t="s">
        <v>967</v>
      </c>
      <c r="B312" s="107" t="s">
        <v>102</v>
      </c>
      <c r="C312" s="113">
        <v>59070.434800000003</v>
      </c>
      <c r="D312" s="108">
        <v>1E-4</v>
      </c>
      <c r="E312" s="1">
        <f t="shared" si="42"/>
        <v>3938.0006588778783</v>
      </c>
      <c r="F312" s="1">
        <f t="shared" si="46"/>
        <v>3938</v>
      </c>
      <c r="G312" s="1">
        <f t="shared" si="44"/>
        <v>2.1488000056706369E-3</v>
      </c>
      <c r="K312" s="1">
        <f t="shared" si="47"/>
        <v>2.1488000056706369E-3</v>
      </c>
      <c r="O312" s="5">
        <f t="shared" ca="1" si="45"/>
        <v>2.1138943074159957E-3</v>
      </c>
      <c r="Q312" s="11">
        <f t="shared" si="43"/>
        <v>44051.934800000003</v>
      </c>
    </row>
    <row r="313" spans="1:17" x14ac:dyDescent="0.2">
      <c r="A313" s="106" t="s">
        <v>968</v>
      </c>
      <c r="B313" s="107" t="s">
        <v>102</v>
      </c>
      <c r="C313" s="113">
        <v>59347.646000000001</v>
      </c>
      <c r="D313" s="108">
        <v>2.0000000000000001E-4</v>
      </c>
      <c r="E313" s="1">
        <f t="shared" si="42"/>
        <v>4023.0008109643572</v>
      </c>
      <c r="F313" s="1">
        <f t="shared" si="46"/>
        <v>4023</v>
      </c>
      <c r="G313" s="1">
        <f t="shared" si="44"/>
        <v>2.6448000062373467E-3</v>
      </c>
      <c r="K313" s="1">
        <f t="shared" si="47"/>
        <v>2.6448000062373467E-3</v>
      </c>
      <c r="O313" s="5">
        <f t="shared" ca="1" si="45"/>
        <v>2.1942656452781633E-3</v>
      </c>
      <c r="Q313" s="11">
        <f t="shared" si="43"/>
        <v>44329.146000000001</v>
      </c>
    </row>
    <row r="314" spans="1:17" x14ac:dyDescent="0.2">
      <c r="A314" s="108" t="s">
        <v>969</v>
      </c>
      <c r="B314" s="107" t="s">
        <v>102</v>
      </c>
      <c r="C314" s="113">
        <v>59445.484799999998</v>
      </c>
      <c r="D314" s="108">
        <v>1E-4</v>
      </c>
      <c r="E314" s="1">
        <f t="shared" si="42"/>
        <v>4053.0007275620937</v>
      </c>
      <c r="F314" s="1">
        <f t="shared" si="46"/>
        <v>4053</v>
      </c>
      <c r="G314" s="1">
        <f t="shared" si="44"/>
        <v>2.3728000014671125E-3</v>
      </c>
      <c r="K314" s="1">
        <f t="shared" si="47"/>
        <v>2.3728000014671125E-3</v>
      </c>
      <c r="O314" s="5">
        <f t="shared" ca="1" si="45"/>
        <v>2.2226319998177521E-3</v>
      </c>
      <c r="Q314" s="11">
        <f t="shared" si="43"/>
        <v>44426.984799999998</v>
      </c>
    </row>
    <row r="315" spans="1:17" x14ac:dyDescent="0.2">
      <c r="A315" s="106" t="s">
        <v>970</v>
      </c>
      <c r="B315" s="107" t="s">
        <v>102</v>
      </c>
      <c r="C315" s="113">
        <v>59735.739300000001</v>
      </c>
      <c r="D315" s="108">
        <v>8.9999999999999998E-4</v>
      </c>
      <c r="E315" s="1">
        <f t="shared" si="42"/>
        <v>4142.0002941156281</v>
      </c>
      <c r="F315" s="1">
        <f t="shared" si="46"/>
        <v>4142</v>
      </c>
      <c r="G315" s="1">
        <f t="shared" si="44"/>
        <v>9.5920000603655353E-4</v>
      </c>
      <c r="K315" s="1">
        <f t="shared" si="47"/>
        <v>9.5920000603655353E-4</v>
      </c>
      <c r="O315" s="5">
        <f t="shared" ca="1" si="45"/>
        <v>2.3067855182851982E-3</v>
      </c>
      <c r="Q315" s="11">
        <f t="shared" si="43"/>
        <v>44717.239300000001</v>
      </c>
    </row>
    <row r="316" spans="1:17" x14ac:dyDescent="0.2">
      <c r="A316" s="106" t="s">
        <v>970</v>
      </c>
      <c r="B316" s="107" t="s">
        <v>102</v>
      </c>
      <c r="C316" s="113">
        <v>59753.677100000001</v>
      </c>
      <c r="D316" s="108">
        <v>1E-4</v>
      </c>
      <c r="E316" s="1">
        <f t="shared" si="42"/>
        <v>4147.5004893750438</v>
      </c>
      <c r="F316" s="1">
        <f t="shared" si="46"/>
        <v>4147.5</v>
      </c>
      <c r="G316" s="1">
        <f t="shared" si="44"/>
        <v>1.5960000018822029E-3</v>
      </c>
      <c r="K316" s="1">
        <f t="shared" si="47"/>
        <v>1.5960000018822029E-3</v>
      </c>
      <c r="O316" s="5">
        <f t="shared" ca="1" si="45"/>
        <v>2.3119860166174568E-3</v>
      </c>
      <c r="Q316" s="11">
        <f t="shared" si="43"/>
        <v>44735.177100000001</v>
      </c>
    </row>
    <row r="317" spans="1:17" x14ac:dyDescent="0.2">
      <c r="A317" s="109" t="s">
        <v>971</v>
      </c>
      <c r="B317" s="110" t="s">
        <v>102</v>
      </c>
      <c r="C317" s="113">
        <v>59797.705600000001</v>
      </c>
      <c r="D317" s="108">
        <v>1E-4</v>
      </c>
      <c r="E317" s="1">
        <f t="shared" ref="E317:E318" si="48">(C317-C$7)/C$8</f>
        <v>4161.0007707350305</v>
      </c>
      <c r="F317" s="1">
        <f t="shared" si="46"/>
        <v>4161</v>
      </c>
      <c r="G317" s="1">
        <f t="shared" ref="G317:G318" si="49">C317-(C$7+C$8*F317)</f>
        <v>2.5136000040220097E-3</v>
      </c>
      <c r="K317" s="1">
        <f t="shared" ref="K317:K318" si="50">+G317</f>
        <v>2.5136000040220097E-3</v>
      </c>
      <c r="O317" s="5">
        <f t="shared" ref="O317:O318" ca="1" si="51">+C$11+C$12*F317</f>
        <v>2.3247508761602715E-3</v>
      </c>
      <c r="Q317" s="11">
        <f t="shared" ref="Q317:Q318" si="52">C317-15018.5</f>
        <v>44779.205600000001</v>
      </c>
    </row>
    <row r="318" spans="1:17" x14ac:dyDescent="0.2">
      <c r="A318" s="109" t="s">
        <v>971</v>
      </c>
      <c r="B318" s="110" t="s">
        <v>102</v>
      </c>
      <c r="C318" s="113">
        <v>59833.580099999999</v>
      </c>
      <c r="D318" s="108">
        <v>1E-4</v>
      </c>
      <c r="E318" s="1">
        <f t="shared" si="48"/>
        <v>4172.000823965298</v>
      </c>
      <c r="F318" s="1">
        <f t="shared" si="46"/>
        <v>4172</v>
      </c>
      <c r="G318" s="1">
        <f t="shared" si="49"/>
        <v>2.6872000016737729E-3</v>
      </c>
      <c r="K318" s="1">
        <f t="shared" si="50"/>
        <v>2.6872000016737729E-3</v>
      </c>
      <c r="O318" s="5">
        <f t="shared" ca="1" si="51"/>
        <v>2.335151872824787E-3</v>
      </c>
      <c r="Q318" s="11">
        <f t="shared" si="52"/>
        <v>44815.080099999999</v>
      </c>
    </row>
    <row r="319" spans="1:17" x14ac:dyDescent="0.2">
      <c r="A319" s="111" t="s">
        <v>972</v>
      </c>
      <c r="B319" s="112" t="s">
        <v>100</v>
      </c>
      <c r="C319" s="108">
        <v>60115.682000000001</v>
      </c>
      <c r="D319" s="108">
        <v>1E-4</v>
      </c>
      <c r="E319" s="1">
        <f t="shared" ref="E319" si="53">(C319-C$7)/C$8</f>
        <v>4258.5005916654663</v>
      </c>
      <c r="F319" s="1">
        <f t="shared" ref="F319" si="54">ROUND(2*E319,0)/2</f>
        <v>4258.5</v>
      </c>
      <c r="G319" s="1">
        <f t="shared" ref="G319" si="55">C319-(C$7+C$8*F319)</f>
        <v>1.9296000027679838E-3</v>
      </c>
      <c r="K319" s="1">
        <f t="shared" ref="K319" si="56">+G319</f>
        <v>1.9296000027679838E-3</v>
      </c>
      <c r="O319" s="5">
        <f t="shared" ref="O319" ca="1" si="57">+C$11+C$12*F319</f>
        <v>2.4169415284139347E-3</v>
      </c>
      <c r="Q319" s="11">
        <f t="shared" ref="Q319" si="58">C319-15018.5</f>
        <v>45097.182000000001</v>
      </c>
    </row>
    <row r="320" spans="1:17" x14ac:dyDescent="0.2">
      <c r="A320" s="109" t="s">
        <v>978</v>
      </c>
      <c r="B320" s="124" t="s">
        <v>102</v>
      </c>
      <c r="C320" s="125">
        <v>60218.414400000001</v>
      </c>
      <c r="D320" s="125">
        <v>1E-4</v>
      </c>
      <c r="E320" s="1">
        <f t="shared" ref="E320" si="59">(C320-C$7)/C$8</f>
        <v>4290.0010130921946</v>
      </c>
      <c r="F320" s="1">
        <f t="shared" ref="F320" si="60">ROUND(2*E320,0)/2</f>
        <v>4290</v>
      </c>
      <c r="G320" s="1">
        <f t="shared" ref="G320" si="61">C320-(C$7+C$8*F320)</f>
        <v>3.3040000053006224E-3</v>
      </c>
      <c r="K320" s="1">
        <f t="shared" ref="K320" si="62">+G320</f>
        <v>3.3040000053006224E-3</v>
      </c>
      <c r="O320" s="5">
        <f t="shared" ref="O320" ca="1" si="63">+C$11+C$12*F320</f>
        <v>2.4467262006805024E-3</v>
      </c>
      <c r="Q320" s="11">
        <f t="shared" ref="Q320" si="64">C320-15018.5</f>
        <v>45199.914400000001</v>
      </c>
    </row>
    <row r="321" spans="2:4" x14ac:dyDescent="0.2">
      <c r="B321" s="18"/>
      <c r="C321" s="27"/>
      <c r="D321" s="27"/>
    </row>
    <row r="322" spans="2:4" x14ac:dyDescent="0.2">
      <c r="B322" s="18"/>
      <c r="C322" s="27"/>
      <c r="D322" s="27"/>
    </row>
    <row r="323" spans="2:4" x14ac:dyDescent="0.2">
      <c r="B323" s="18"/>
      <c r="C323" s="27"/>
      <c r="D323" s="27"/>
    </row>
    <row r="324" spans="2:4" x14ac:dyDescent="0.2">
      <c r="B324" s="18"/>
      <c r="C324" s="27"/>
      <c r="D324" s="27"/>
    </row>
    <row r="325" spans="2:4" x14ac:dyDescent="0.2">
      <c r="B325" s="18"/>
      <c r="C325" s="27"/>
      <c r="D325" s="27"/>
    </row>
    <row r="326" spans="2:4" x14ac:dyDescent="0.2">
      <c r="B326" s="18"/>
      <c r="C326" s="27"/>
      <c r="D326" s="27"/>
    </row>
    <row r="327" spans="2:4" x14ac:dyDescent="0.2">
      <c r="B327" s="18"/>
      <c r="C327" s="27"/>
      <c r="D327" s="27"/>
    </row>
    <row r="328" spans="2:4" x14ac:dyDescent="0.2">
      <c r="B328" s="18"/>
      <c r="C328" s="27"/>
      <c r="D328" s="27"/>
    </row>
    <row r="329" spans="2:4" x14ac:dyDescent="0.2">
      <c r="B329" s="18"/>
      <c r="C329" s="27"/>
      <c r="D329" s="27"/>
    </row>
    <row r="330" spans="2:4" x14ac:dyDescent="0.2">
      <c r="B330" s="18"/>
      <c r="C330" s="27"/>
      <c r="D330" s="27"/>
    </row>
    <row r="331" spans="2:4" x14ac:dyDescent="0.2">
      <c r="B331" s="18"/>
      <c r="C331" s="27"/>
      <c r="D331" s="27"/>
    </row>
    <row r="332" spans="2:4" x14ac:dyDescent="0.2">
      <c r="B332" s="18"/>
      <c r="C332" s="27"/>
      <c r="D332" s="27"/>
    </row>
    <row r="333" spans="2:4" x14ac:dyDescent="0.2">
      <c r="B333" s="18"/>
      <c r="C333" s="27"/>
      <c r="D333" s="27"/>
    </row>
    <row r="334" spans="2:4" x14ac:dyDescent="0.2">
      <c r="B334" s="18"/>
      <c r="C334" s="27"/>
      <c r="D334" s="27"/>
    </row>
    <row r="335" spans="2:4" x14ac:dyDescent="0.2">
      <c r="B335" s="18"/>
      <c r="C335" s="27"/>
      <c r="D335" s="27"/>
    </row>
    <row r="336" spans="2:4" x14ac:dyDescent="0.2">
      <c r="B336" s="18"/>
      <c r="C336" s="27"/>
      <c r="D336" s="27"/>
    </row>
    <row r="337" spans="2:4" x14ac:dyDescent="0.2">
      <c r="B337" s="18"/>
      <c r="C337" s="27"/>
      <c r="D337" s="27"/>
    </row>
    <row r="338" spans="2:4" x14ac:dyDescent="0.2">
      <c r="B338" s="18"/>
      <c r="C338" s="27"/>
      <c r="D338" s="27"/>
    </row>
    <row r="339" spans="2:4" x14ac:dyDescent="0.2">
      <c r="B339" s="18"/>
      <c r="C339" s="27"/>
      <c r="D339" s="27"/>
    </row>
    <row r="340" spans="2:4" x14ac:dyDescent="0.2">
      <c r="B340" s="18"/>
      <c r="C340" s="27"/>
      <c r="D340" s="27"/>
    </row>
    <row r="341" spans="2:4" x14ac:dyDescent="0.2">
      <c r="B341" s="18"/>
      <c r="C341" s="27"/>
      <c r="D341" s="27"/>
    </row>
    <row r="342" spans="2:4" x14ac:dyDescent="0.2">
      <c r="B342" s="18"/>
      <c r="C342" s="27"/>
      <c r="D342" s="27"/>
    </row>
    <row r="343" spans="2:4" x14ac:dyDescent="0.2">
      <c r="B343" s="18"/>
      <c r="C343" s="27"/>
      <c r="D343" s="27"/>
    </row>
    <row r="344" spans="2:4" x14ac:dyDescent="0.2">
      <c r="B344" s="18"/>
      <c r="C344" s="27"/>
      <c r="D344" s="27"/>
    </row>
    <row r="345" spans="2:4" x14ac:dyDescent="0.2">
      <c r="B345" s="18"/>
      <c r="C345" s="27"/>
      <c r="D345" s="27"/>
    </row>
    <row r="346" spans="2:4" x14ac:dyDescent="0.2">
      <c r="B346" s="18"/>
      <c r="C346" s="27"/>
      <c r="D346" s="27"/>
    </row>
    <row r="347" spans="2:4" x14ac:dyDescent="0.2">
      <c r="B347" s="18"/>
      <c r="C347" s="27"/>
      <c r="D347" s="27"/>
    </row>
    <row r="348" spans="2:4" x14ac:dyDescent="0.2">
      <c r="B348" s="18"/>
      <c r="C348" s="27"/>
      <c r="D348" s="27"/>
    </row>
    <row r="349" spans="2:4" x14ac:dyDescent="0.2">
      <c r="B349" s="18"/>
      <c r="C349" s="27"/>
      <c r="D349" s="27"/>
    </row>
    <row r="350" spans="2:4" x14ac:dyDescent="0.2">
      <c r="B350" s="18"/>
      <c r="C350" s="27"/>
      <c r="D350" s="27"/>
    </row>
    <row r="351" spans="2:4" x14ac:dyDescent="0.2">
      <c r="B351" s="18"/>
      <c r="C351" s="27"/>
      <c r="D351" s="27"/>
    </row>
    <row r="352" spans="2:4" x14ac:dyDescent="0.2">
      <c r="B352" s="18"/>
      <c r="C352" s="27"/>
      <c r="D352" s="27"/>
    </row>
    <row r="353" spans="2:4" x14ac:dyDescent="0.2">
      <c r="B353" s="18"/>
      <c r="C353" s="27"/>
      <c r="D353" s="27"/>
    </row>
    <row r="354" spans="2:4" x14ac:dyDescent="0.2">
      <c r="B354" s="18"/>
      <c r="C354" s="27"/>
      <c r="D354" s="27"/>
    </row>
    <row r="355" spans="2:4" x14ac:dyDescent="0.2">
      <c r="B355" s="18"/>
      <c r="C355" s="27"/>
      <c r="D355" s="27"/>
    </row>
    <row r="356" spans="2:4" x14ac:dyDescent="0.2">
      <c r="B356" s="18"/>
      <c r="C356" s="27"/>
      <c r="D356" s="27"/>
    </row>
    <row r="357" spans="2:4" x14ac:dyDescent="0.2">
      <c r="B357" s="18"/>
      <c r="C357" s="27"/>
      <c r="D357" s="27"/>
    </row>
    <row r="358" spans="2:4" x14ac:dyDescent="0.2">
      <c r="B358" s="18"/>
      <c r="C358" s="27"/>
      <c r="D358" s="27"/>
    </row>
    <row r="359" spans="2:4" x14ac:dyDescent="0.2">
      <c r="B359" s="18"/>
      <c r="C359" s="27"/>
      <c r="D359" s="27"/>
    </row>
    <row r="360" spans="2:4" x14ac:dyDescent="0.2">
      <c r="B360" s="18"/>
      <c r="C360" s="27"/>
      <c r="D360" s="27"/>
    </row>
    <row r="361" spans="2:4" x14ac:dyDescent="0.2">
      <c r="B361" s="18"/>
      <c r="C361" s="27"/>
      <c r="D361" s="27"/>
    </row>
    <row r="362" spans="2:4" x14ac:dyDescent="0.2">
      <c r="B362" s="18"/>
      <c r="C362" s="27"/>
      <c r="D362" s="27"/>
    </row>
    <row r="363" spans="2:4" x14ac:dyDescent="0.2">
      <c r="B363" s="18"/>
      <c r="C363" s="27"/>
      <c r="D363" s="27"/>
    </row>
    <row r="364" spans="2:4" x14ac:dyDescent="0.2">
      <c r="B364" s="18"/>
      <c r="C364" s="27"/>
      <c r="D364" s="27"/>
    </row>
    <row r="365" spans="2:4" x14ac:dyDescent="0.2">
      <c r="B365" s="18"/>
      <c r="C365" s="27"/>
      <c r="D365" s="27"/>
    </row>
    <row r="366" spans="2:4" x14ac:dyDescent="0.2">
      <c r="B366" s="18"/>
      <c r="C366" s="27"/>
      <c r="D366" s="27"/>
    </row>
    <row r="367" spans="2:4" x14ac:dyDescent="0.2">
      <c r="B367" s="18"/>
      <c r="C367" s="27"/>
      <c r="D367" s="27"/>
    </row>
    <row r="368" spans="2:4" x14ac:dyDescent="0.2">
      <c r="B368" s="18"/>
      <c r="C368" s="27"/>
      <c r="D368" s="27"/>
    </row>
    <row r="369" spans="2:4" x14ac:dyDescent="0.2">
      <c r="B369" s="18"/>
      <c r="C369" s="27"/>
      <c r="D369" s="27"/>
    </row>
    <row r="370" spans="2:4" x14ac:dyDescent="0.2">
      <c r="B370" s="18"/>
      <c r="C370" s="27"/>
      <c r="D370" s="27"/>
    </row>
    <row r="371" spans="2:4" x14ac:dyDescent="0.2">
      <c r="B371" s="18"/>
      <c r="C371" s="27"/>
      <c r="D371" s="27"/>
    </row>
    <row r="372" spans="2:4" x14ac:dyDescent="0.2">
      <c r="B372" s="18"/>
      <c r="C372" s="27"/>
      <c r="D372" s="27"/>
    </row>
    <row r="373" spans="2:4" x14ac:dyDescent="0.2">
      <c r="B373" s="18"/>
      <c r="C373" s="27"/>
      <c r="D373" s="27"/>
    </row>
    <row r="374" spans="2:4" x14ac:dyDescent="0.2">
      <c r="B374" s="18"/>
      <c r="C374" s="27"/>
      <c r="D374" s="27"/>
    </row>
    <row r="375" spans="2:4" x14ac:dyDescent="0.2">
      <c r="B375" s="18"/>
      <c r="C375" s="27"/>
      <c r="D375" s="27"/>
    </row>
    <row r="376" spans="2:4" x14ac:dyDescent="0.2">
      <c r="B376" s="18"/>
      <c r="C376" s="27"/>
      <c r="D376" s="27"/>
    </row>
    <row r="377" spans="2:4" x14ac:dyDescent="0.2">
      <c r="B377" s="18"/>
      <c r="C377" s="27"/>
      <c r="D377" s="27"/>
    </row>
    <row r="378" spans="2:4" x14ac:dyDescent="0.2">
      <c r="B378" s="18"/>
      <c r="C378" s="27"/>
      <c r="D378" s="27"/>
    </row>
    <row r="379" spans="2:4" x14ac:dyDescent="0.2">
      <c r="B379" s="18"/>
      <c r="C379" s="27"/>
      <c r="D379" s="27"/>
    </row>
    <row r="380" spans="2:4" x14ac:dyDescent="0.2">
      <c r="B380" s="18"/>
      <c r="C380" s="27"/>
      <c r="D380" s="27"/>
    </row>
    <row r="381" spans="2:4" x14ac:dyDescent="0.2">
      <c r="B381" s="18"/>
      <c r="C381" s="27"/>
      <c r="D381" s="27"/>
    </row>
    <row r="382" spans="2:4" x14ac:dyDescent="0.2">
      <c r="B382" s="18"/>
      <c r="C382" s="27"/>
      <c r="D382" s="27"/>
    </row>
    <row r="383" spans="2:4" x14ac:dyDescent="0.2">
      <c r="B383" s="18"/>
      <c r="C383" s="27"/>
      <c r="D383" s="27"/>
    </row>
    <row r="384" spans="2:4" x14ac:dyDescent="0.2">
      <c r="B384" s="18"/>
      <c r="C384" s="27"/>
      <c r="D384" s="27"/>
    </row>
    <row r="385" spans="2:4" x14ac:dyDescent="0.2">
      <c r="B385" s="18"/>
      <c r="C385" s="27"/>
      <c r="D385" s="27"/>
    </row>
    <row r="386" spans="2:4" x14ac:dyDescent="0.2">
      <c r="B386" s="18"/>
      <c r="C386" s="27"/>
      <c r="D386" s="27"/>
    </row>
    <row r="387" spans="2:4" x14ac:dyDescent="0.2">
      <c r="B387" s="18"/>
      <c r="C387" s="27"/>
      <c r="D387" s="27"/>
    </row>
    <row r="388" spans="2:4" x14ac:dyDescent="0.2">
      <c r="B388" s="18"/>
      <c r="C388" s="27"/>
      <c r="D388" s="27"/>
    </row>
    <row r="389" spans="2:4" x14ac:dyDescent="0.2">
      <c r="B389" s="18"/>
      <c r="C389" s="27"/>
      <c r="D389" s="27"/>
    </row>
    <row r="390" spans="2:4" x14ac:dyDescent="0.2">
      <c r="B390" s="18"/>
      <c r="C390" s="27"/>
      <c r="D390" s="27"/>
    </row>
    <row r="391" spans="2:4" x14ac:dyDescent="0.2">
      <c r="B391" s="18"/>
      <c r="C391" s="27"/>
      <c r="D391" s="27"/>
    </row>
    <row r="392" spans="2:4" x14ac:dyDescent="0.2">
      <c r="B392" s="18"/>
      <c r="C392" s="27"/>
      <c r="D392" s="27"/>
    </row>
    <row r="393" spans="2:4" x14ac:dyDescent="0.2">
      <c r="B393" s="18"/>
      <c r="C393" s="27"/>
      <c r="D393" s="27"/>
    </row>
    <row r="394" spans="2:4" x14ac:dyDescent="0.2">
      <c r="B394" s="18"/>
      <c r="C394" s="27"/>
      <c r="D394" s="27"/>
    </row>
    <row r="395" spans="2:4" x14ac:dyDescent="0.2">
      <c r="B395" s="18"/>
      <c r="C395" s="27"/>
      <c r="D395" s="27"/>
    </row>
    <row r="396" spans="2:4" x14ac:dyDescent="0.2">
      <c r="B396" s="18"/>
      <c r="C396" s="27"/>
      <c r="D396" s="27"/>
    </row>
    <row r="397" spans="2:4" x14ac:dyDescent="0.2">
      <c r="B397" s="18"/>
      <c r="C397" s="27"/>
      <c r="D397" s="27"/>
    </row>
    <row r="398" spans="2:4" x14ac:dyDescent="0.2">
      <c r="B398" s="18"/>
      <c r="C398" s="27"/>
      <c r="D398" s="27"/>
    </row>
    <row r="399" spans="2:4" x14ac:dyDescent="0.2">
      <c r="B399" s="18"/>
      <c r="C399" s="27"/>
      <c r="D399" s="27"/>
    </row>
    <row r="400" spans="2:4" x14ac:dyDescent="0.2">
      <c r="B400" s="18"/>
      <c r="C400" s="27"/>
      <c r="D400" s="27"/>
    </row>
    <row r="401" spans="2:4" x14ac:dyDescent="0.2">
      <c r="B401" s="18"/>
      <c r="C401" s="27"/>
      <c r="D401" s="27"/>
    </row>
    <row r="402" spans="2:4" x14ac:dyDescent="0.2">
      <c r="B402" s="18"/>
      <c r="C402" s="27"/>
      <c r="D402" s="27"/>
    </row>
    <row r="403" spans="2:4" x14ac:dyDescent="0.2">
      <c r="B403" s="18"/>
      <c r="C403" s="27"/>
      <c r="D403" s="27"/>
    </row>
    <row r="404" spans="2:4" x14ac:dyDescent="0.2">
      <c r="B404" s="18"/>
      <c r="C404" s="27"/>
      <c r="D404" s="27"/>
    </row>
    <row r="405" spans="2:4" x14ac:dyDescent="0.2">
      <c r="B405" s="18"/>
      <c r="C405" s="27"/>
      <c r="D405" s="27"/>
    </row>
    <row r="406" spans="2:4" x14ac:dyDescent="0.2">
      <c r="B406" s="18"/>
      <c r="C406" s="27"/>
      <c r="D406" s="27"/>
    </row>
    <row r="407" spans="2:4" x14ac:dyDescent="0.2">
      <c r="B407" s="18"/>
      <c r="C407" s="27"/>
      <c r="D407" s="27"/>
    </row>
    <row r="408" spans="2:4" x14ac:dyDescent="0.2">
      <c r="B408" s="18"/>
      <c r="C408" s="27"/>
      <c r="D408" s="27"/>
    </row>
    <row r="409" spans="2:4" x14ac:dyDescent="0.2">
      <c r="B409" s="18"/>
      <c r="C409" s="27"/>
      <c r="D409" s="27"/>
    </row>
    <row r="410" spans="2:4" x14ac:dyDescent="0.2">
      <c r="B410" s="18"/>
      <c r="C410" s="27"/>
      <c r="D410" s="27"/>
    </row>
    <row r="411" spans="2:4" x14ac:dyDescent="0.2">
      <c r="B411" s="18"/>
      <c r="C411" s="27"/>
      <c r="D411" s="27"/>
    </row>
    <row r="412" spans="2:4" x14ac:dyDescent="0.2">
      <c r="B412" s="18"/>
      <c r="C412" s="27"/>
      <c r="D412" s="27"/>
    </row>
    <row r="413" spans="2:4" x14ac:dyDescent="0.2">
      <c r="B413" s="18"/>
      <c r="C413" s="27"/>
      <c r="D413" s="27"/>
    </row>
    <row r="414" spans="2:4" x14ac:dyDescent="0.2">
      <c r="B414" s="18"/>
      <c r="C414" s="27"/>
      <c r="D414" s="27"/>
    </row>
    <row r="415" spans="2:4" x14ac:dyDescent="0.2">
      <c r="B415" s="18"/>
      <c r="C415" s="27"/>
      <c r="D415" s="27"/>
    </row>
    <row r="416" spans="2:4" x14ac:dyDescent="0.2">
      <c r="B416" s="18"/>
      <c r="C416" s="27"/>
      <c r="D416" s="27"/>
    </row>
    <row r="417" spans="2:4" x14ac:dyDescent="0.2">
      <c r="B417" s="18"/>
      <c r="C417" s="27"/>
      <c r="D417" s="27"/>
    </row>
    <row r="418" spans="2:4" x14ac:dyDescent="0.2">
      <c r="B418" s="18"/>
      <c r="C418" s="27"/>
      <c r="D418" s="27"/>
    </row>
    <row r="419" spans="2:4" x14ac:dyDescent="0.2">
      <c r="B419" s="18"/>
      <c r="C419" s="27"/>
      <c r="D419" s="27"/>
    </row>
    <row r="420" spans="2:4" x14ac:dyDescent="0.2">
      <c r="B420" s="18"/>
      <c r="C420" s="27"/>
      <c r="D420" s="27"/>
    </row>
    <row r="421" spans="2:4" x14ac:dyDescent="0.2">
      <c r="B421" s="18"/>
      <c r="C421" s="27"/>
      <c r="D421" s="27"/>
    </row>
    <row r="422" spans="2:4" x14ac:dyDescent="0.2">
      <c r="B422" s="18"/>
      <c r="C422" s="27"/>
      <c r="D422" s="27"/>
    </row>
    <row r="423" spans="2:4" x14ac:dyDescent="0.2">
      <c r="B423" s="18"/>
      <c r="C423" s="27"/>
      <c r="D423" s="27"/>
    </row>
    <row r="424" spans="2:4" x14ac:dyDescent="0.2">
      <c r="B424" s="18"/>
      <c r="C424" s="27"/>
      <c r="D424" s="27"/>
    </row>
    <row r="425" spans="2:4" x14ac:dyDescent="0.2">
      <c r="B425" s="18"/>
      <c r="C425" s="27"/>
      <c r="D425" s="27"/>
    </row>
    <row r="426" spans="2:4" x14ac:dyDescent="0.2">
      <c r="B426" s="18"/>
      <c r="C426" s="27"/>
      <c r="D426" s="27"/>
    </row>
    <row r="427" spans="2:4" x14ac:dyDescent="0.2">
      <c r="B427" s="18"/>
      <c r="C427" s="27"/>
      <c r="D427" s="27"/>
    </row>
    <row r="428" spans="2:4" x14ac:dyDescent="0.2">
      <c r="B428" s="18"/>
      <c r="C428" s="27"/>
      <c r="D428" s="27"/>
    </row>
    <row r="429" spans="2:4" x14ac:dyDescent="0.2">
      <c r="B429" s="18"/>
      <c r="C429" s="27"/>
      <c r="D429" s="27"/>
    </row>
    <row r="430" spans="2:4" x14ac:dyDescent="0.2">
      <c r="B430" s="18"/>
      <c r="C430" s="27"/>
      <c r="D430" s="27"/>
    </row>
    <row r="431" spans="2:4" x14ac:dyDescent="0.2">
      <c r="B431" s="18"/>
      <c r="C431" s="27"/>
      <c r="D431" s="27"/>
    </row>
    <row r="432" spans="2:4" x14ac:dyDescent="0.2">
      <c r="B432" s="18"/>
      <c r="C432" s="27"/>
      <c r="D432" s="27"/>
    </row>
    <row r="433" spans="2:4" x14ac:dyDescent="0.2">
      <c r="B433" s="18"/>
      <c r="C433" s="27"/>
      <c r="D433" s="27"/>
    </row>
    <row r="434" spans="2:4" x14ac:dyDescent="0.2">
      <c r="B434" s="18"/>
      <c r="C434" s="27"/>
      <c r="D434" s="27"/>
    </row>
    <row r="435" spans="2:4" x14ac:dyDescent="0.2">
      <c r="B435" s="18"/>
      <c r="C435" s="27"/>
      <c r="D435" s="27"/>
    </row>
    <row r="436" spans="2:4" x14ac:dyDescent="0.2">
      <c r="B436" s="18"/>
      <c r="C436" s="27"/>
      <c r="D436" s="27"/>
    </row>
    <row r="437" spans="2:4" x14ac:dyDescent="0.2">
      <c r="B437" s="18"/>
      <c r="C437" s="27"/>
      <c r="D437" s="27"/>
    </row>
    <row r="438" spans="2:4" x14ac:dyDescent="0.2">
      <c r="B438" s="18"/>
      <c r="C438" s="27"/>
      <c r="D438" s="27"/>
    </row>
    <row r="439" spans="2:4" x14ac:dyDescent="0.2">
      <c r="B439" s="18"/>
      <c r="C439" s="27"/>
      <c r="D439" s="27"/>
    </row>
    <row r="440" spans="2:4" x14ac:dyDescent="0.2">
      <c r="B440" s="18"/>
      <c r="C440" s="27"/>
      <c r="D440" s="27"/>
    </row>
    <row r="441" spans="2:4" x14ac:dyDescent="0.2">
      <c r="B441" s="18"/>
      <c r="C441" s="27"/>
      <c r="D441" s="27"/>
    </row>
    <row r="442" spans="2:4" x14ac:dyDescent="0.2">
      <c r="B442" s="18"/>
      <c r="C442" s="27"/>
      <c r="D442" s="27"/>
    </row>
    <row r="443" spans="2:4" x14ac:dyDescent="0.2">
      <c r="B443" s="18"/>
      <c r="C443" s="27"/>
      <c r="D443" s="27"/>
    </row>
    <row r="444" spans="2:4" x14ac:dyDescent="0.2">
      <c r="B444" s="18"/>
      <c r="C444" s="27"/>
      <c r="D444" s="27"/>
    </row>
    <row r="445" spans="2:4" x14ac:dyDescent="0.2">
      <c r="B445" s="18"/>
      <c r="C445" s="27"/>
      <c r="D445" s="27"/>
    </row>
    <row r="446" spans="2:4" x14ac:dyDescent="0.2">
      <c r="B446" s="18"/>
      <c r="C446" s="27"/>
      <c r="D446" s="27"/>
    </row>
    <row r="447" spans="2:4" x14ac:dyDescent="0.2">
      <c r="B447" s="18"/>
      <c r="C447" s="27"/>
      <c r="D447" s="27"/>
    </row>
    <row r="448" spans="2:4" x14ac:dyDescent="0.2">
      <c r="B448" s="18"/>
      <c r="C448" s="27"/>
      <c r="D448" s="27"/>
    </row>
    <row r="449" spans="2:4" x14ac:dyDescent="0.2">
      <c r="B449" s="18"/>
      <c r="C449" s="27"/>
      <c r="D449" s="27"/>
    </row>
    <row r="450" spans="2:4" x14ac:dyDescent="0.2">
      <c r="B450" s="18"/>
      <c r="C450" s="27"/>
      <c r="D450" s="27"/>
    </row>
    <row r="451" spans="2:4" x14ac:dyDescent="0.2">
      <c r="B451" s="18"/>
      <c r="C451" s="27"/>
      <c r="D451" s="27"/>
    </row>
    <row r="452" spans="2:4" x14ac:dyDescent="0.2">
      <c r="B452" s="18"/>
      <c r="C452" s="27"/>
      <c r="D452" s="27"/>
    </row>
    <row r="453" spans="2:4" x14ac:dyDescent="0.2">
      <c r="B453" s="18"/>
      <c r="C453" s="27"/>
      <c r="D453" s="27"/>
    </row>
    <row r="454" spans="2:4" x14ac:dyDescent="0.2">
      <c r="B454" s="18"/>
      <c r="C454" s="27"/>
      <c r="D454" s="27"/>
    </row>
    <row r="455" spans="2:4" x14ac:dyDescent="0.2">
      <c r="B455" s="18"/>
      <c r="C455" s="27"/>
      <c r="D455" s="27"/>
    </row>
    <row r="456" spans="2:4" x14ac:dyDescent="0.2">
      <c r="B456" s="18"/>
      <c r="C456" s="27"/>
      <c r="D456" s="27"/>
    </row>
    <row r="457" spans="2:4" x14ac:dyDescent="0.2">
      <c r="B457" s="18"/>
      <c r="C457" s="27"/>
      <c r="D457" s="27"/>
    </row>
    <row r="458" spans="2:4" x14ac:dyDescent="0.2">
      <c r="B458" s="18"/>
      <c r="C458" s="27"/>
      <c r="D458" s="27"/>
    </row>
    <row r="459" spans="2:4" x14ac:dyDescent="0.2">
      <c r="B459" s="18"/>
      <c r="C459" s="27"/>
      <c r="D459" s="27"/>
    </row>
    <row r="460" spans="2:4" x14ac:dyDescent="0.2">
      <c r="B460" s="18"/>
      <c r="C460" s="27"/>
      <c r="D460" s="27"/>
    </row>
    <row r="461" spans="2:4" x14ac:dyDescent="0.2">
      <c r="B461" s="18"/>
      <c r="C461" s="27"/>
      <c r="D461" s="27"/>
    </row>
    <row r="462" spans="2:4" x14ac:dyDescent="0.2">
      <c r="B462" s="18"/>
      <c r="C462" s="27"/>
      <c r="D462" s="27"/>
    </row>
    <row r="463" spans="2:4" x14ac:dyDescent="0.2">
      <c r="B463" s="18"/>
      <c r="C463" s="27"/>
      <c r="D463" s="27"/>
    </row>
    <row r="464" spans="2:4" x14ac:dyDescent="0.2">
      <c r="B464" s="18"/>
      <c r="C464" s="27"/>
      <c r="D464" s="27"/>
    </row>
    <row r="465" spans="2:4" x14ac:dyDescent="0.2">
      <c r="B465" s="18"/>
      <c r="C465" s="27"/>
      <c r="D465" s="27"/>
    </row>
    <row r="466" spans="2:4" x14ac:dyDescent="0.2">
      <c r="B466" s="18"/>
      <c r="C466" s="27"/>
      <c r="D466" s="27"/>
    </row>
    <row r="467" spans="2:4" x14ac:dyDescent="0.2">
      <c r="B467" s="18"/>
      <c r="C467" s="27"/>
      <c r="D467" s="27"/>
    </row>
    <row r="468" spans="2:4" x14ac:dyDescent="0.2">
      <c r="B468" s="18"/>
      <c r="C468" s="27"/>
      <c r="D468" s="27"/>
    </row>
    <row r="469" spans="2:4" x14ac:dyDescent="0.2">
      <c r="B469" s="18"/>
      <c r="C469" s="27"/>
      <c r="D469" s="27"/>
    </row>
    <row r="470" spans="2:4" x14ac:dyDescent="0.2">
      <c r="B470" s="18"/>
      <c r="C470" s="27"/>
      <c r="D470" s="27"/>
    </row>
    <row r="471" spans="2:4" x14ac:dyDescent="0.2">
      <c r="B471" s="18"/>
      <c r="C471" s="27"/>
      <c r="D471" s="27"/>
    </row>
    <row r="472" spans="2:4" x14ac:dyDescent="0.2">
      <c r="B472" s="18"/>
      <c r="C472" s="27"/>
      <c r="D472" s="27"/>
    </row>
    <row r="473" spans="2:4" x14ac:dyDescent="0.2">
      <c r="B473" s="18"/>
      <c r="C473" s="27"/>
      <c r="D473" s="27"/>
    </row>
    <row r="474" spans="2:4" x14ac:dyDescent="0.2">
      <c r="B474" s="18"/>
      <c r="C474" s="27"/>
      <c r="D474" s="27"/>
    </row>
    <row r="475" spans="2:4" x14ac:dyDescent="0.2">
      <c r="B475" s="18"/>
      <c r="C475" s="27"/>
      <c r="D475" s="27"/>
    </row>
    <row r="476" spans="2:4" x14ac:dyDescent="0.2">
      <c r="B476" s="18"/>
      <c r="C476" s="27"/>
      <c r="D476" s="27"/>
    </row>
    <row r="477" spans="2:4" x14ac:dyDescent="0.2">
      <c r="B477" s="18"/>
      <c r="C477" s="27"/>
      <c r="D477" s="27"/>
    </row>
    <row r="478" spans="2:4" x14ac:dyDescent="0.2">
      <c r="B478" s="18"/>
      <c r="C478" s="27"/>
      <c r="D478" s="27"/>
    </row>
    <row r="479" spans="2:4" x14ac:dyDescent="0.2">
      <c r="B479" s="18"/>
      <c r="C479" s="27"/>
      <c r="D479" s="27"/>
    </row>
    <row r="480" spans="2:4" x14ac:dyDescent="0.2">
      <c r="B480" s="18"/>
      <c r="C480" s="27"/>
      <c r="D480" s="27"/>
    </row>
    <row r="481" spans="2:4" x14ac:dyDescent="0.2">
      <c r="B481" s="18"/>
      <c r="C481" s="27"/>
      <c r="D481" s="27"/>
    </row>
    <row r="482" spans="2:4" x14ac:dyDescent="0.2">
      <c r="B482" s="18"/>
      <c r="C482" s="27"/>
      <c r="D482" s="27"/>
    </row>
    <row r="483" spans="2:4" x14ac:dyDescent="0.2">
      <c r="B483" s="18"/>
      <c r="C483" s="27"/>
      <c r="D483" s="27"/>
    </row>
    <row r="484" spans="2:4" x14ac:dyDescent="0.2">
      <c r="B484" s="18"/>
      <c r="C484" s="27"/>
      <c r="D484" s="27"/>
    </row>
    <row r="485" spans="2:4" x14ac:dyDescent="0.2">
      <c r="B485" s="18"/>
      <c r="C485" s="27"/>
      <c r="D485" s="27"/>
    </row>
    <row r="486" spans="2:4" x14ac:dyDescent="0.2">
      <c r="B486" s="18"/>
      <c r="C486" s="27"/>
      <c r="D486" s="27"/>
    </row>
    <row r="487" spans="2:4" x14ac:dyDescent="0.2">
      <c r="B487" s="18"/>
      <c r="C487" s="27"/>
      <c r="D487" s="27"/>
    </row>
    <row r="488" spans="2:4" x14ac:dyDescent="0.2">
      <c r="B488" s="18"/>
      <c r="C488" s="27"/>
      <c r="D488" s="27"/>
    </row>
    <row r="489" spans="2:4" x14ac:dyDescent="0.2">
      <c r="B489" s="18"/>
      <c r="C489" s="27"/>
      <c r="D489" s="27"/>
    </row>
    <row r="490" spans="2:4" x14ac:dyDescent="0.2">
      <c r="B490" s="18"/>
      <c r="C490" s="27"/>
      <c r="D490" s="27"/>
    </row>
    <row r="491" spans="2:4" x14ac:dyDescent="0.2">
      <c r="B491" s="18"/>
      <c r="C491" s="27"/>
      <c r="D491" s="27"/>
    </row>
    <row r="492" spans="2:4" x14ac:dyDescent="0.2">
      <c r="B492" s="18"/>
      <c r="C492" s="27"/>
      <c r="D492" s="27"/>
    </row>
    <row r="493" spans="2:4" x14ac:dyDescent="0.2">
      <c r="B493" s="18"/>
      <c r="C493" s="27"/>
      <c r="D493" s="27"/>
    </row>
    <row r="494" spans="2:4" x14ac:dyDescent="0.2">
      <c r="B494" s="18"/>
      <c r="C494" s="27"/>
      <c r="D494" s="27"/>
    </row>
    <row r="495" spans="2:4" x14ac:dyDescent="0.2">
      <c r="B495" s="18"/>
      <c r="C495" s="27"/>
      <c r="D495" s="27"/>
    </row>
    <row r="496" spans="2:4" x14ac:dyDescent="0.2">
      <c r="B496" s="18"/>
      <c r="C496" s="27"/>
      <c r="D496" s="27"/>
    </row>
    <row r="497" spans="2:4" x14ac:dyDescent="0.2">
      <c r="B497" s="18"/>
      <c r="C497" s="27"/>
      <c r="D497" s="27"/>
    </row>
    <row r="498" spans="2:4" x14ac:dyDescent="0.2">
      <c r="B498" s="18"/>
      <c r="C498" s="27"/>
      <c r="D498" s="27"/>
    </row>
    <row r="499" spans="2:4" x14ac:dyDescent="0.2">
      <c r="B499" s="18"/>
      <c r="C499" s="27"/>
      <c r="D499" s="27"/>
    </row>
    <row r="500" spans="2:4" x14ac:dyDescent="0.2">
      <c r="B500" s="18"/>
      <c r="C500" s="27"/>
      <c r="D500" s="27"/>
    </row>
    <row r="501" spans="2:4" x14ac:dyDescent="0.2">
      <c r="B501" s="18"/>
      <c r="C501" s="27"/>
      <c r="D501" s="27"/>
    </row>
    <row r="502" spans="2:4" x14ac:dyDescent="0.2">
      <c r="B502" s="18"/>
      <c r="C502" s="27"/>
      <c r="D502" s="27"/>
    </row>
    <row r="503" spans="2:4" x14ac:dyDescent="0.2">
      <c r="B503" s="18"/>
      <c r="C503" s="27"/>
      <c r="D503" s="27"/>
    </row>
    <row r="504" spans="2:4" x14ac:dyDescent="0.2">
      <c r="B504" s="18"/>
      <c r="C504" s="27"/>
      <c r="D504" s="27"/>
    </row>
    <row r="505" spans="2:4" x14ac:dyDescent="0.2">
      <c r="B505" s="18"/>
      <c r="C505" s="27"/>
      <c r="D505" s="27"/>
    </row>
    <row r="506" spans="2:4" x14ac:dyDescent="0.2">
      <c r="B506" s="18"/>
      <c r="C506" s="27"/>
      <c r="D506" s="27"/>
    </row>
    <row r="507" spans="2:4" x14ac:dyDescent="0.2">
      <c r="B507" s="18"/>
      <c r="C507" s="27"/>
      <c r="D507" s="27"/>
    </row>
    <row r="508" spans="2:4" x14ac:dyDescent="0.2">
      <c r="B508" s="18"/>
      <c r="C508" s="27"/>
      <c r="D508" s="27"/>
    </row>
    <row r="509" spans="2:4" x14ac:dyDescent="0.2">
      <c r="B509" s="18"/>
      <c r="C509" s="27"/>
      <c r="D509" s="27"/>
    </row>
    <row r="510" spans="2:4" x14ac:dyDescent="0.2">
      <c r="B510" s="18"/>
      <c r="C510" s="27"/>
      <c r="D510" s="27"/>
    </row>
    <row r="511" spans="2:4" x14ac:dyDescent="0.2">
      <c r="B511" s="18"/>
      <c r="C511" s="27"/>
      <c r="D511" s="27"/>
    </row>
    <row r="512" spans="2:4" x14ac:dyDescent="0.2">
      <c r="B512" s="18"/>
      <c r="C512" s="27"/>
      <c r="D512" s="27"/>
    </row>
    <row r="513" spans="2:4" x14ac:dyDescent="0.2">
      <c r="B513" s="18"/>
      <c r="C513" s="27"/>
      <c r="D513" s="27"/>
    </row>
    <row r="514" spans="2:4" x14ac:dyDescent="0.2">
      <c r="B514" s="18"/>
      <c r="C514" s="27"/>
      <c r="D514" s="27"/>
    </row>
    <row r="515" spans="2:4" x14ac:dyDescent="0.2">
      <c r="B515" s="18"/>
      <c r="C515" s="27"/>
      <c r="D515" s="27"/>
    </row>
    <row r="516" spans="2:4" x14ac:dyDescent="0.2">
      <c r="B516" s="18"/>
      <c r="C516" s="27"/>
      <c r="D516" s="27"/>
    </row>
    <row r="517" spans="2:4" x14ac:dyDescent="0.2">
      <c r="B517" s="18"/>
      <c r="C517" s="27"/>
      <c r="D517" s="27"/>
    </row>
    <row r="518" spans="2:4" x14ac:dyDescent="0.2">
      <c r="B518" s="18"/>
      <c r="C518" s="27"/>
      <c r="D518" s="27"/>
    </row>
    <row r="519" spans="2:4" x14ac:dyDescent="0.2">
      <c r="B519" s="18"/>
      <c r="C519" s="27"/>
      <c r="D519" s="27"/>
    </row>
    <row r="520" spans="2:4" x14ac:dyDescent="0.2">
      <c r="B520" s="18"/>
      <c r="C520" s="27"/>
      <c r="D520" s="27"/>
    </row>
    <row r="521" spans="2:4" x14ac:dyDescent="0.2">
      <c r="C521" s="27"/>
      <c r="D521" s="27"/>
    </row>
    <row r="522" spans="2:4" x14ac:dyDescent="0.2">
      <c r="C522" s="27"/>
      <c r="D522" s="27"/>
    </row>
    <row r="523" spans="2:4" x14ac:dyDescent="0.2">
      <c r="C523" s="27"/>
      <c r="D523" s="27"/>
    </row>
    <row r="524" spans="2:4" x14ac:dyDescent="0.2">
      <c r="C524" s="27"/>
      <c r="D524" s="27"/>
    </row>
    <row r="525" spans="2:4" x14ac:dyDescent="0.2">
      <c r="C525" s="27"/>
      <c r="D525" s="27"/>
    </row>
    <row r="526" spans="2:4" x14ac:dyDescent="0.2">
      <c r="C526" s="27"/>
      <c r="D526" s="27"/>
    </row>
    <row r="527" spans="2:4" x14ac:dyDescent="0.2">
      <c r="C527" s="27"/>
      <c r="D527" s="27"/>
    </row>
    <row r="528" spans="2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</sheetData>
  <protectedRanges>
    <protectedRange sqref="A307:D310" name="Range1"/>
  </protectedRanges>
  <sortState xmlns:xlrd2="http://schemas.microsoft.com/office/spreadsheetml/2017/richdata2" ref="A21:AL316">
    <sortCondition ref="C21:C316"/>
  </sortState>
  <phoneticPr fontId="0" type="noConversion"/>
  <hyperlinks>
    <hyperlink ref="H883" r:id="rId1" display="http://vsolj.cetus-net.org/bulletin.html" xr:uid="{00000000-0004-0000-0000-000000000000}"/>
    <hyperlink ref="H64737" r:id="rId2" display="http://vsolj.cetus-net.org/bulletin.html" xr:uid="{00000000-0004-0000-0000-000001000000}"/>
    <hyperlink ref="H64730" r:id="rId3" display="https://www.aavso.org/ejaavso" xr:uid="{00000000-0004-0000-0000-000002000000}"/>
    <hyperlink ref="AP881" r:id="rId4" display="http://cdsbib.u-strasbg.fr/cgi-bin/cdsbib?1990RMxAA..21..381G" xr:uid="{00000000-0004-0000-0000-000003000000}"/>
    <hyperlink ref="AP885" r:id="rId5" display="http://cdsbib.u-strasbg.fr/cgi-bin/cdsbib?1990RMxAA..21..381G" xr:uid="{00000000-0004-0000-0000-000004000000}"/>
    <hyperlink ref="AP884" r:id="rId6" display="http://cdsbib.u-strasbg.fr/cgi-bin/cdsbib?1990RMxAA..21..381G" xr:uid="{00000000-0004-0000-0000-000005000000}"/>
    <hyperlink ref="AP865" r:id="rId7" display="http://cdsbib.u-strasbg.fr/cgi-bin/cdsbib?1990RMxAA..21..381G" xr:uid="{00000000-0004-0000-0000-000006000000}"/>
    <hyperlink ref="I64737" r:id="rId8" display="http://vsolj.cetus-net.org/bulletin.html" xr:uid="{00000000-0004-0000-0000-000007000000}"/>
    <hyperlink ref="AQ1021" r:id="rId9" display="http://cdsbib.u-strasbg.fr/cgi-bin/cdsbib?1990RMxAA..21..381G" xr:uid="{00000000-0004-0000-0000-000008000000}"/>
    <hyperlink ref="AQ55787" r:id="rId10" display="http://cdsbib.u-strasbg.fr/cgi-bin/cdsbib?1990RMxAA..21..381G" xr:uid="{00000000-0004-0000-0000-000009000000}"/>
    <hyperlink ref="AQ1022" r:id="rId11" display="http://cdsbib.u-strasbg.fr/cgi-bin/cdsbib?1990RMxAA..21..381G" xr:uid="{00000000-0004-0000-0000-00000A000000}"/>
    <hyperlink ref="H64734" r:id="rId12" display="https://www.aavso.org/ejaavso" xr:uid="{00000000-0004-0000-0000-00000B000000}"/>
    <hyperlink ref="H1907" r:id="rId13" display="http://vsolj.cetus-net.org/bulletin.html" xr:uid="{00000000-0004-0000-0000-00000C000000}"/>
    <hyperlink ref="AP3151" r:id="rId14" display="http://cdsbib.u-strasbg.fr/cgi-bin/cdsbib?1990RMxAA..21..381G" xr:uid="{00000000-0004-0000-0000-00000D000000}"/>
    <hyperlink ref="AP3154" r:id="rId15" display="http://cdsbib.u-strasbg.fr/cgi-bin/cdsbib?1990RMxAA..21..381G" xr:uid="{00000000-0004-0000-0000-00000E000000}"/>
    <hyperlink ref="AP3152" r:id="rId16" display="http://cdsbib.u-strasbg.fr/cgi-bin/cdsbib?1990RMxAA..21..381G" xr:uid="{00000000-0004-0000-0000-00000F000000}"/>
    <hyperlink ref="AP3136" r:id="rId17" display="http://cdsbib.u-strasbg.fr/cgi-bin/cdsbib?1990RMxAA..21..381G" xr:uid="{00000000-0004-0000-0000-000010000000}"/>
    <hyperlink ref="I1907" r:id="rId18" display="http://vsolj.cetus-net.org/bulletin.html" xr:uid="{00000000-0004-0000-0000-000011000000}"/>
    <hyperlink ref="AQ3365" r:id="rId19" display="http://cdsbib.u-strasbg.fr/cgi-bin/cdsbib?1990RMxAA..21..381G" xr:uid="{00000000-0004-0000-0000-000012000000}"/>
    <hyperlink ref="AQ68" r:id="rId20" display="http://cdsbib.u-strasbg.fr/cgi-bin/cdsbib?1990RMxAA..21..381G" xr:uid="{00000000-0004-0000-0000-000013000000}"/>
    <hyperlink ref="AQ336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32" workbookViewId="0">
      <selection activeCell="A143" sqref="A143:D277"/>
    </sheetView>
  </sheetViews>
  <sheetFormatPr defaultRowHeight="12.75" x14ac:dyDescent="0.2"/>
  <cols>
    <col min="1" max="1" width="19.7109375" style="54" customWidth="1"/>
    <col min="2" max="2" width="4.42578125" style="12" customWidth="1"/>
    <col min="3" max="3" width="12.7109375" style="5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3" t="s">
        <v>132</v>
      </c>
      <c r="I1" s="55" t="s">
        <v>133</v>
      </c>
      <c r="J1" s="56" t="s">
        <v>134</v>
      </c>
    </row>
    <row r="2" spans="1:16" x14ac:dyDescent="0.2">
      <c r="I2" s="57" t="s">
        <v>135</v>
      </c>
      <c r="J2" s="58" t="s">
        <v>123</v>
      </c>
    </row>
    <row r="3" spans="1:16" x14ac:dyDescent="0.2">
      <c r="A3" s="59" t="s">
        <v>136</v>
      </c>
      <c r="I3" s="57" t="s">
        <v>137</v>
      </c>
      <c r="J3" s="58" t="s">
        <v>138</v>
      </c>
    </row>
    <row r="4" spans="1:16" x14ac:dyDescent="0.2">
      <c r="I4" s="57" t="s">
        <v>139</v>
      </c>
      <c r="J4" s="58" t="s">
        <v>138</v>
      </c>
    </row>
    <row r="5" spans="1:16" ht="13.5" thickBot="1" x14ac:dyDescent="0.25">
      <c r="I5" s="60" t="s">
        <v>140</v>
      </c>
      <c r="J5" s="61" t="s">
        <v>118</v>
      </c>
    </row>
    <row r="10" spans="1:16" ht="13.5" thickBot="1" x14ac:dyDescent="0.25"/>
    <row r="11" spans="1:16" ht="12.75" customHeight="1" thickBot="1" x14ac:dyDescent="0.25">
      <c r="A11" s="54" t="str">
        <f t="shared" ref="A11:A74" si="0">P11</f>
        <v>BAVM 8 </v>
      </c>
      <c r="B11" s="16" t="str">
        <f t="shared" ref="B11:B74" si="1">IF(H11=INT(H11),"I","II")</f>
        <v>I</v>
      </c>
      <c r="C11" s="54">
        <f t="shared" ref="C11:C74" si="2">1*G11</f>
        <v>33570.300000000003</v>
      </c>
      <c r="D11" s="12" t="str">
        <f t="shared" ref="D11:D74" si="3">VLOOKUP(F11,I$1:J$5,2,FALSE)</f>
        <v>vis</v>
      </c>
      <c r="E11" s="62">
        <f>VLOOKUP(C11,Active!C$21:E$969,3,FALSE)</f>
        <v>-3881.0028165434746</v>
      </c>
      <c r="F11" s="16" t="s">
        <v>140</v>
      </c>
      <c r="G11" s="12" t="str">
        <f t="shared" ref="G11:G74" si="4">MID(I11,3,LEN(I11)-3)</f>
        <v>33570.300</v>
      </c>
      <c r="H11" s="54">
        <f t="shared" ref="H11:H74" si="5">1*K11</f>
        <v>-2453</v>
      </c>
      <c r="I11" s="63" t="s">
        <v>275</v>
      </c>
      <c r="J11" s="64" t="s">
        <v>276</v>
      </c>
      <c r="K11" s="63">
        <v>-2453</v>
      </c>
      <c r="L11" s="63" t="s">
        <v>277</v>
      </c>
      <c r="M11" s="64" t="s">
        <v>159</v>
      </c>
      <c r="N11" s="64"/>
      <c r="O11" s="65" t="s">
        <v>278</v>
      </c>
      <c r="P11" s="66" t="s">
        <v>279</v>
      </c>
    </row>
    <row r="12" spans="1:16" ht="12.75" customHeight="1" thickBot="1" x14ac:dyDescent="0.25">
      <c r="A12" s="54" t="str">
        <f t="shared" si="0"/>
        <v>BAVM 8 </v>
      </c>
      <c r="B12" s="16" t="str">
        <f t="shared" si="1"/>
        <v>II</v>
      </c>
      <c r="C12" s="54">
        <f t="shared" si="2"/>
        <v>33751.324999999997</v>
      </c>
      <c r="D12" s="12" t="str">
        <f t="shared" si="3"/>
        <v>vis</v>
      </c>
      <c r="E12" s="62">
        <f>VLOOKUP(C12,Active!C$21:E$969,3,FALSE)</f>
        <v>-3825.4958509827238</v>
      </c>
      <c r="F12" s="16" t="s">
        <v>140</v>
      </c>
      <c r="G12" s="12" t="str">
        <f t="shared" si="4"/>
        <v>33751.325</v>
      </c>
      <c r="H12" s="54">
        <f t="shared" si="5"/>
        <v>-2397.5</v>
      </c>
      <c r="I12" s="63" t="s">
        <v>280</v>
      </c>
      <c r="J12" s="64" t="s">
        <v>281</v>
      </c>
      <c r="K12" s="63">
        <v>-2397.5</v>
      </c>
      <c r="L12" s="63" t="s">
        <v>282</v>
      </c>
      <c r="M12" s="64" t="s">
        <v>159</v>
      </c>
      <c r="N12" s="64"/>
      <c r="O12" s="65" t="s">
        <v>278</v>
      </c>
      <c r="P12" s="66" t="s">
        <v>279</v>
      </c>
    </row>
    <row r="13" spans="1:16" ht="12.75" customHeight="1" thickBot="1" x14ac:dyDescent="0.25">
      <c r="A13" s="54" t="str">
        <f t="shared" si="0"/>
        <v>BAVM 10 </v>
      </c>
      <c r="B13" s="16" t="str">
        <f t="shared" si="1"/>
        <v>I</v>
      </c>
      <c r="C13" s="54">
        <f t="shared" si="2"/>
        <v>34121.466</v>
      </c>
      <c r="D13" s="12" t="str">
        <f t="shared" si="3"/>
        <v>vis</v>
      </c>
      <c r="E13" s="62">
        <f>VLOOKUP(C13,Active!C$21:E$969,3,FALSE)</f>
        <v>-3712.0010091673794</v>
      </c>
      <c r="F13" s="16" t="s">
        <v>140</v>
      </c>
      <c r="G13" s="12" t="str">
        <f t="shared" si="4"/>
        <v>34121.466</v>
      </c>
      <c r="H13" s="54">
        <f t="shared" si="5"/>
        <v>-2284</v>
      </c>
      <c r="I13" s="63" t="s">
        <v>292</v>
      </c>
      <c r="J13" s="64" t="s">
        <v>293</v>
      </c>
      <c r="K13" s="63">
        <v>-2284</v>
      </c>
      <c r="L13" s="63" t="s">
        <v>151</v>
      </c>
      <c r="M13" s="64" t="s">
        <v>159</v>
      </c>
      <c r="N13" s="64"/>
      <c r="O13" s="65" t="s">
        <v>278</v>
      </c>
      <c r="P13" s="66" t="s">
        <v>294</v>
      </c>
    </row>
    <row r="14" spans="1:16" ht="12.75" customHeight="1" thickBot="1" x14ac:dyDescent="0.25">
      <c r="A14" s="54" t="str">
        <f t="shared" si="0"/>
        <v>BAVM 10 </v>
      </c>
      <c r="B14" s="16" t="str">
        <f t="shared" si="1"/>
        <v>I</v>
      </c>
      <c r="C14" s="54">
        <f t="shared" si="2"/>
        <v>34134.512000000002</v>
      </c>
      <c r="D14" s="12" t="str">
        <f t="shared" si="3"/>
        <v>vis</v>
      </c>
      <c r="E14" s="62">
        <f>VLOOKUP(C14,Active!C$21:E$969,3,FALSE)</f>
        <v>-3708.0007668102148</v>
      </c>
      <c r="F14" s="16" t="s">
        <v>140</v>
      </c>
      <c r="G14" s="12" t="str">
        <f t="shared" si="4"/>
        <v>34134.512</v>
      </c>
      <c r="H14" s="54">
        <f t="shared" si="5"/>
        <v>-2280</v>
      </c>
      <c r="I14" s="63" t="s">
        <v>295</v>
      </c>
      <c r="J14" s="64" t="s">
        <v>296</v>
      </c>
      <c r="K14" s="63">
        <v>-2280</v>
      </c>
      <c r="L14" s="63" t="s">
        <v>151</v>
      </c>
      <c r="M14" s="64" t="s">
        <v>159</v>
      </c>
      <c r="N14" s="64"/>
      <c r="O14" s="65" t="s">
        <v>285</v>
      </c>
      <c r="P14" s="66" t="s">
        <v>294</v>
      </c>
    </row>
    <row r="15" spans="1:16" ht="12.75" customHeight="1" thickBot="1" x14ac:dyDescent="0.25">
      <c r="A15" s="54" t="str">
        <f t="shared" si="0"/>
        <v>BAVM 10 </v>
      </c>
      <c r="B15" s="16" t="str">
        <f t="shared" si="1"/>
        <v>II</v>
      </c>
      <c r="C15" s="54">
        <f t="shared" si="2"/>
        <v>34152.455999999998</v>
      </c>
      <c r="D15" s="12" t="str">
        <f t="shared" si="3"/>
        <v>vis</v>
      </c>
      <c r="E15" s="62">
        <f>VLOOKUP(C15,Active!C$21:E$969,3,FALSE)</f>
        <v>-3702.4986704698094</v>
      </c>
      <c r="F15" s="16" t="s">
        <v>140</v>
      </c>
      <c r="G15" s="12" t="str">
        <f t="shared" si="4"/>
        <v>34152.456</v>
      </c>
      <c r="H15" s="54">
        <f t="shared" si="5"/>
        <v>-2274.5</v>
      </c>
      <c r="I15" s="63" t="s">
        <v>297</v>
      </c>
      <c r="J15" s="64" t="s">
        <v>298</v>
      </c>
      <c r="K15" s="63">
        <v>-2274.5</v>
      </c>
      <c r="L15" s="63" t="s">
        <v>299</v>
      </c>
      <c r="M15" s="64" t="s">
        <v>159</v>
      </c>
      <c r="N15" s="64"/>
      <c r="O15" s="65" t="s">
        <v>278</v>
      </c>
      <c r="P15" s="66" t="s">
        <v>294</v>
      </c>
    </row>
    <row r="16" spans="1:16" ht="12.75" customHeight="1" thickBot="1" x14ac:dyDescent="0.25">
      <c r="A16" s="54" t="str">
        <f t="shared" si="0"/>
        <v>BAVM 10 </v>
      </c>
      <c r="B16" s="16" t="str">
        <f t="shared" si="1"/>
        <v>II</v>
      </c>
      <c r="C16" s="54">
        <f t="shared" si="2"/>
        <v>34488.358</v>
      </c>
      <c r="D16" s="12" t="str">
        <f t="shared" si="3"/>
        <v>vis</v>
      </c>
      <c r="E16" s="62">
        <f>VLOOKUP(C16,Active!C$21:E$969,3,FALSE)</f>
        <v>-3599.5023951167477</v>
      </c>
      <c r="F16" s="16" t="s">
        <v>140</v>
      </c>
      <c r="G16" s="12" t="str">
        <f t="shared" si="4"/>
        <v>34488.358</v>
      </c>
      <c r="H16" s="54">
        <f t="shared" si="5"/>
        <v>-2171.5</v>
      </c>
      <c r="I16" s="63" t="s">
        <v>302</v>
      </c>
      <c r="J16" s="64" t="s">
        <v>303</v>
      </c>
      <c r="K16" s="63">
        <v>-2171.5</v>
      </c>
      <c r="L16" s="63" t="s">
        <v>304</v>
      </c>
      <c r="M16" s="64" t="s">
        <v>159</v>
      </c>
      <c r="N16" s="64"/>
      <c r="O16" s="65" t="s">
        <v>285</v>
      </c>
      <c r="P16" s="66" t="s">
        <v>294</v>
      </c>
    </row>
    <row r="17" spans="1:16" ht="12.75" customHeight="1" thickBot="1" x14ac:dyDescent="0.25">
      <c r="A17" s="54" t="str">
        <f t="shared" si="0"/>
        <v> AJ 62.462 </v>
      </c>
      <c r="B17" s="16" t="str">
        <f t="shared" si="1"/>
        <v>II</v>
      </c>
      <c r="C17" s="54">
        <f t="shared" si="2"/>
        <v>34530.750999999997</v>
      </c>
      <c r="D17" s="12" t="str">
        <f t="shared" si="3"/>
        <v>vis</v>
      </c>
      <c r="E17" s="62">
        <f>VLOOKUP(C17,Active!C$21:E$969,3,FALSE)</f>
        <v>-3586.5036005247475</v>
      </c>
      <c r="F17" s="16" t="s">
        <v>140</v>
      </c>
      <c r="G17" s="12" t="str">
        <f t="shared" si="4"/>
        <v>34530.751</v>
      </c>
      <c r="H17" s="54">
        <f t="shared" si="5"/>
        <v>-2158.5</v>
      </c>
      <c r="I17" s="63" t="s">
        <v>305</v>
      </c>
      <c r="J17" s="64" t="s">
        <v>306</v>
      </c>
      <c r="K17" s="63">
        <v>-2158.5</v>
      </c>
      <c r="L17" s="63" t="s">
        <v>184</v>
      </c>
      <c r="M17" s="64" t="s">
        <v>142</v>
      </c>
      <c r="N17" s="64"/>
      <c r="O17" s="65" t="s">
        <v>143</v>
      </c>
      <c r="P17" s="65" t="s">
        <v>307</v>
      </c>
    </row>
    <row r="18" spans="1:16" ht="12.75" customHeight="1" thickBot="1" x14ac:dyDescent="0.25">
      <c r="A18" s="54" t="str">
        <f t="shared" si="0"/>
        <v>BAVM 12 </v>
      </c>
      <c r="B18" s="16" t="str">
        <f t="shared" si="1"/>
        <v>I</v>
      </c>
      <c r="C18" s="54">
        <f t="shared" si="2"/>
        <v>35380.337</v>
      </c>
      <c r="D18" s="12" t="str">
        <f t="shared" si="3"/>
        <v>vis</v>
      </c>
      <c r="E18" s="62">
        <f>VLOOKUP(C18,Active!C$21:E$969,3,FALSE)</f>
        <v>-3325.9984722667846</v>
      </c>
      <c r="F18" s="16" t="s">
        <v>140</v>
      </c>
      <c r="G18" s="12" t="str">
        <f t="shared" si="4"/>
        <v>35380.337</v>
      </c>
      <c r="H18" s="54">
        <f t="shared" si="5"/>
        <v>-1898</v>
      </c>
      <c r="I18" s="63" t="s">
        <v>308</v>
      </c>
      <c r="J18" s="64" t="s">
        <v>309</v>
      </c>
      <c r="K18" s="63">
        <v>-1898</v>
      </c>
      <c r="L18" s="63" t="s">
        <v>288</v>
      </c>
      <c r="M18" s="64" t="s">
        <v>159</v>
      </c>
      <c r="N18" s="64"/>
      <c r="O18" s="65" t="s">
        <v>310</v>
      </c>
      <c r="P18" s="66" t="s">
        <v>311</v>
      </c>
    </row>
    <row r="19" spans="1:16" ht="12.75" customHeight="1" thickBot="1" x14ac:dyDescent="0.25">
      <c r="A19" s="54" t="str">
        <f t="shared" si="0"/>
        <v>BAVM 13 </v>
      </c>
      <c r="B19" s="16" t="str">
        <f t="shared" si="1"/>
        <v>I</v>
      </c>
      <c r="C19" s="54">
        <f t="shared" si="2"/>
        <v>36231.531000000003</v>
      </c>
      <c r="D19" s="12" t="str">
        <f t="shared" si="3"/>
        <v>vis</v>
      </c>
      <c r="E19" s="62">
        <f>VLOOKUP(C19,Active!C$21:E$969,3,FALSE)</f>
        <v>-3065.0002894549107</v>
      </c>
      <c r="F19" s="16" t="s">
        <v>140</v>
      </c>
      <c r="G19" s="12" t="str">
        <f t="shared" si="4"/>
        <v>36231.531</v>
      </c>
      <c r="H19" s="54">
        <f t="shared" si="5"/>
        <v>-1637</v>
      </c>
      <c r="I19" s="63" t="s">
        <v>327</v>
      </c>
      <c r="J19" s="64" t="s">
        <v>328</v>
      </c>
      <c r="K19" s="63">
        <v>-1637</v>
      </c>
      <c r="L19" s="63" t="s">
        <v>224</v>
      </c>
      <c r="M19" s="64" t="s">
        <v>159</v>
      </c>
      <c r="N19" s="64"/>
      <c r="O19" s="65" t="s">
        <v>329</v>
      </c>
      <c r="P19" s="66" t="s">
        <v>326</v>
      </c>
    </row>
    <row r="20" spans="1:16" ht="12.75" customHeight="1" thickBot="1" x14ac:dyDescent="0.25">
      <c r="A20" s="54" t="str">
        <f t="shared" si="0"/>
        <v>BAVM 13 </v>
      </c>
      <c r="B20" s="16" t="str">
        <f t="shared" si="1"/>
        <v>II</v>
      </c>
      <c r="C20" s="54">
        <f t="shared" si="2"/>
        <v>36859.334000000003</v>
      </c>
      <c r="D20" s="12" t="str">
        <f t="shared" si="3"/>
        <v>vis</v>
      </c>
      <c r="E20" s="62">
        <f>VLOOKUP(C20,Active!C$21:E$969,3,FALSE)</f>
        <v>-2872.4995878946993</v>
      </c>
      <c r="F20" s="16" t="s">
        <v>140</v>
      </c>
      <c r="G20" s="12" t="str">
        <f t="shared" si="4"/>
        <v>36859.334</v>
      </c>
      <c r="H20" s="54">
        <f t="shared" si="5"/>
        <v>-1444.5</v>
      </c>
      <c r="I20" s="63" t="s">
        <v>332</v>
      </c>
      <c r="J20" s="64" t="s">
        <v>333</v>
      </c>
      <c r="K20" s="63">
        <v>-1444.5</v>
      </c>
      <c r="L20" s="63" t="s">
        <v>158</v>
      </c>
      <c r="M20" s="64" t="s">
        <v>159</v>
      </c>
      <c r="N20" s="64"/>
      <c r="O20" s="65" t="s">
        <v>314</v>
      </c>
      <c r="P20" s="66" t="s">
        <v>326</v>
      </c>
    </row>
    <row r="21" spans="1:16" ht="12.75" customHeight="1" thickBot="1" x14ac:dyDescent="0.25">
      <c r="A21" s="54" t="str">
        <f t="shared" si="0"/>
        <v>IBVS 795 </v>
      </c>
      <c r="B21" s="16" t="str">
        <f t="shared" si="1"/>
        <v>I</v>
      </c>
      <c r="C21" s="54">
        <f t="shared" si="2"/>
        <v>40363.607000000004</v>
      </c>
      <c r="D21" s="12" t="str">
        <f t="shared" si="3"/>
        <v>vis</v>
      </c>
      <c r="E21" s="62">
        <f>VLOOKUP(C21,Active!C$21:E$969,3,FALSE)</f>
        <v>-1797.998492872048</v>
      </c>
      <c r="F21" s="16" t="s">
        <v>140</v>
      </c>
      <c r="G21" s="12" t="str">
        <f t="shared" si="4"/>
        <v>40363.607</v>
      </c>
      <c r="H21" s="54">
        <f t="shared" si="5"/>
        <v>-370</v>
      </c>
      <c r="I21" s="63" t="s">
        <v>431</v>
      </c>
      <c r="J21" s="64" t="s">
        <v>432</v>
      </c>
      <c r="K21" s="63">
        <v>-370</v>
      </c>
      <c r="L21" s="63" t="s">
        <v>288</v>
      </c>
      <c r="M21" s="64" t="s">
        <v>159</v>
      </c>
      <c r="N21" s="64"/>
      <c r="O21" s="65" t="s">
        <v>433</v>
      </c>
      <c r="P21" s="66" t="s">
        <v>434</v>
      </c>
    </row>
    <row r="22" spans="1:16" ht="12.75" customHeight="1" thickBot="1" x14ac:dyDescent="0.25">
      <c r="A22" s="54" t="str">
        <f t="shared" si="0"/>
        <v>IBVS 795 </v>
      </c>
      <c r="B22" s="16" t="str">
        <f t="shared" si="1"/>
        <v>I</v>
      </c>
      <c r="C22" s="54">
        <f t="shared" si="2"/>
        <v>40376.65</v>
      </c>
      <c r="D22" s="12" t="str">
        <f t="shared" si="3"/>
        <v>vis</v>
      </c>
      <c r="E22" s="62">
        <f>VLOOKUP(C22,Active!C$21:E$969,3,FALSE)</f>
        <v>-1793.999170392784</v>
      </c>
      <c r="F22" s="16" t="s">
        <v>140</v>
      </c>
      <c r="G22" s="12" t="str">
        <f t="shared" si="4"/>
        <v>40376.650</v>
      </c>
      <c r="H22" s="54">
        <f t="shared" si="5"/>
        <v>-366</v>
      </c>
      <c r="I22" s="63" t="s">
        <v>435</v>
      </c>
      <c r="J22" s="64" t="s">
        <v>436</v>
      </c>
      <c r="K22" s="63">
        <v>-366</v>
      </c>
      <c r="L22" s="63" t="s">
        <v>174</v>
      </c>
      <c r="M22" s="64" t="s">
        <v>159</v>
      </c>
      <c r="N22" s="64"/>
      <c r="O22" s="65" t="s">
        <v>433</v>
      </c>
      <c r="P22" s="66" t="s">
        <v>434</v>
      </c>
    </row>
    <row r="23" spans="1:16" ht="12.75" customHeight="1" thickBot="1" x14ac:dyDescent="0.25">
      <c r="A23" s="54" t="str">
        <f t="shared" si="0"/>
        <v>IBVS 795 </v>
      </c>
      <c r="B23" s="16" t="str">
        <f t="shared" si="1"/>
        <v>I</v>
      </c>
      <c r="C23" s="54">
        <f t="shared" si="2"/>
        <v>40513.631999999998</v>
      </c>
      <c r="D23" s="12" t="str">
        <f t="shared" si="3"/>
        <v>vis</v>
      </c>
      <c r="E23" s="62">
        <f>VLOOKUP(C23,Active!C$21:E$969,3,FALSE)</f>
        <v>-1751.9969322685315</v>
      </c>
      <c r="F23" s="16" t="s">
        <v>140</v>
      </c>
      <c r="G23" s="12" t="str">
        <f t="shared" si="4"/>
        <v>40513.632</v>
      </c>
      <c r="H23" s="54">
        <f t="shared" si="5"/>
        <v>-324</v>
      </c>
      <c r="I23" s="63" t="s">
        <v>437</v>
      </c>
      <c r="J23" s="64" t="s">
        <v>438</v>
      </c>
      <c r="K23" s="63">
        <v>-324</v>
      </c>
      <c r="L23" s="63" t="s">
        <v>439</v>
      </c>
      <c r="M23" s="64" t="s">
        <v>159</v>
      </c>
      <c r="N23" s="64"/>
      <c r="O23" s="65" t="s">
        <v>433</v>
      </c>
      <c r="P23" s="66" t="s">
        <v>434</v>
      </c>
    </row>
    <row r="24" spans="1:16" ht="12.75" customHeight="1" thickBot="1" x14ac:dyDescent="0.25">
      <c r="A24" s="54" t="str">
        <f t="shared" si="0"/>
        <v>IBVS 795 </v>
      </c>
      <c r="B24" s="16" t="str">
        <f t="shared" si="1"/>
        <v>II</v>
      </c>
      <c r="C24" s="54">
        <f t="shared" si="2"/>
        <v>40557.65</v>
      </c>
      <c r="D24" s="12" t="str">
        <f t="shared" si="3"/>
        <v>vis</v>
      </c>
      <c r="E24" s="62">
        <f>VLOOKUP(C24,Active!C$21:E$969,3,FALSE)</f>
        <v>-1738.4998704811903</v>
      </c>
      <c r="F24" s="16" t="s">
        <v>140</v>
      </c>
      <c r="G24" s="12" t="str">
        <f t="shared" si="4"/>
        <v>40557.650</v>
      </c>
      <c r="H24" s="54">
        <f t="shared" si="5"/>
        <v>-310.5</v>
      </c>
      <c r="I24" s="63" t="s">
        <v>440</v>
      </c>
      <c r="J24" s="64" t="s">
        <v>441</v>
      </c>
      <c r="K24" s="63">
        <v>-310.5</v>
      </c>
      <c r="L24" s="63" t="s">
        <v>200</v>
      </c>
      <c r="M24" s="64" t="s">
        <v>159</v>
      </c>
      <c r="N24" s="64"/>
      <c r="O24" s="65" t="s">
        <v>442</v>
      </c>
      <c r="P24" s="66" t="s">
        <v>434</v>
      </c>
    </row>
    <row r="25" spans="1:16" ht="12.75" customHeight="1" thickBot="1" x14ac:dyDescent="0.25">
      <c r="A25" s="54" t="str">
        <f t="shared" si="0"/>
        <v> ORI 119 </v>
      </c>
      <c r="B25" s="16" t="str">
        <f t="shared" si="1"/>
        <v>I</v>
      </c>
      <c r="C25" s="54">
        <f t="shared" si="2"/>
        <v>40735.383000000002</v>
      </c>
      <c r="D25" s="12" t="str">
        <f t="shared" si="3"/>
        <v>vis</v>
      </c>
      <c r="E25" s="62">
        <f>VLOOKUP(C25,Active!C$21:E$969,3,FALSE)</f>
        <v>-1684.0023176017028</v>
      </c>
      <c r="F25" s="16" t="s">
        <v>140</v>
      </c>
      <c r="G25" s="12" t="str">
        <f t="shared" si="4"/>
        <v>40735.383</v>
      </c>
      <c r="H25" s="54">
        <f t="shared" si="5"/>
        <v>-256</v>
      </c>
      <c r="I25" s="63" t="s">
        <v>443</v>
      </c>
      <c r="J25" s="64" t="s">
        <v>444</v>
      </c>
      <c r="K25" s="63">
        <v>-256</v>
      </c>
      <c r="L25" s="63" t="s">
        <v>304</v>
      </c>
      <c r="M25" s="64" t="s">
        <v>159</v>
      </c>
      <c r="N25" s="64"/>
      <c r="O25" s="65" t="s">
        <v>445</v>
      </c>
      <c r="P25" s="65" t="s">
        <v>446</v>
      </c>
    </row>
    <row r="26" spans="1:16" ht="12.75" customHeight="1" thickBot="1" x14ac:dyDescent="0.25">
      <c r="A26" s="54" t="str">
        <f t="shared" si="0"/>
        <v> ORI 122 </v>
      </c>
      <c r="B26" s="16" t="str">
        <f t="shared" si="1"/>
        <v>I</v>
      </c>
      <c r="C26" s="54">
        <f t="shared" si="2"/>
        <v>40872.370000000003</v>
      </c>
      <c r="D26" s="12" t="str">
        <f t="shared" si="3"/>
        <v>vis</v>
      </c>
      <c r="E26" s="62">
        <f>VLOOKUP(C26,Active!C$21:E$969,3,FALSE)</f>
        <v>-1641.9985463476169</v>
      </c>
      <c r="F26" s="16" t="s">
        <v>140</v>
      </c>
      <c r="G26" s="12" t="str">
        <f t="shared" si="4"/>
        <v>40872.370</v>
      </c>
      <c r="H26" s="54">
        <f t="shared" si="5"/>
        <v>-214</v>
      </c>
      <c r="I26" s="63" t="s">
        <v>450</v>
      </c>
      <c r="J26" s="64" t="s">
        <v>451</v>
      </c>
      <c r="K26" s="63">
        <v>-214</v>
      </c>
      <c r="L26" s="63" t="s">
        <v>288</v>
      </c>
      <c r="M26" s="64" t="s">
        <v>159</v>
      </c>
      <c r="N26" s="64"/>
      <c r="O26" s="65" t="s">
        <v>452</v>
      </c>
      <c r="P26" s="65" t="s">
        <v>453</v>
      </c>
    </row>
    <row r="27" spans="1:16" ht="12.75" customHeight="1" thickBot="1" x14ac:dyDescent="0.25">
      <c r="A27" s="54" t="str">
        <f t="shared" si="0"/>
        <v> ORI 122 </v>
      </c>
      <c r="B27" s="16" t="str">
        <f t="shared" si="1"/>
        <v>II</v>
      </c>
      <c r="C27" s="54">
        <f t="shared" si="2"/>
        <v>40890.290999999997</v>
      </c>
      <c r="D27" s="12" t="str">
        <f t="shared" si="3"/>
        <v>vis</v>
      </c>
      <c r="E27" s="62">
        <f>VLOOKUP(C27,Active!C$21:E$969,3,FALSE)</f>
        <v>-1636.503502404438</v>
      </c>
      <c r="F27" s="16" t="s">
        <v>140</v>
      </c>
      <c r="G27" s="12" t="str">
        <f t="shared" si="4"/>
        <v>40890.291</v>
      </c>
      <c r="H27" s="54">
        <f t="shared" si="5"/>
        <v>-208.5</v>
      </c>
      <c r="I27" s="63" t="s">
        <v>454</v>
      </c>
      <c r="J27" s="64" t="s">
        <v>455</v>
      </c>
      <c r="K27" s="63">
        <v>-208.5</v>
      </c>
      <c r="L27" s="63" t="s">
        <v>227</v>
      </c>
      <c r="M27" s="64" t="s">
        <v>159</v>
      </c>
      <c r="N27" s="64"/>
      <c r="O27" s="65" t="s">
        <v>445</v>
      </c>
      <c r="P27" s="65" t="s">
        <v>453</v>
      </c>
    </row>
    <row r="28" spans="1:16" ht="12.75" customHeight="1" thickBot="1" x14ac:dyDescent="0.25">
      <c r="A28" s="54" t="str">
        <f t="shared" si="0"/>
        <v> ORI 122 </v>
      </c>
      <c r="B28" s="16" t="str">
        <f t="shared" si="1"/>
        <v>II</v>
      </c>
      <c r="C28" s="54">
        <f t="shared" si="2"/>
        <v>40903.353999999999</v>
      </c>
      <c r="D28" s="12" t="str">
        <f t="shared" si="3"/>
        <v>vis</v>
      </c>
      <c r="E28" s="62">
        <f>VLOOKUP(C28,Active!C$21:E$969,3,FALSE)</f>
        <v>-1632.4980474058455</v>
      </c>
      <c r="F28" s="16" t="s">
        <v>140</v>
      </c>
      <c r="G28" s="12" t="str">
        <f t="shared" si="4"/>
        <v>40903.354</v>
      </c>
      <c r="H28" s="54">
        <f t="shared" si="5"/>
        <v>-204.5</v>
      </c>
      <c r="I28" s="63" t="s">
        <v>456</v>
      </c>
      <c r="J28" s="64" t="s">
        <v>457</v>
      </c>
      <c r="K28" s="63">
        <v>-204.5</v>
      </c>
      <c r="L28" s="63" t="s">
        <v>221</v>
      </c>
      <c r="M28" s="64" t="s">
        <v>159</v>
      </c>
      <c r="N28" s="64"/>
      <c r="O28" s="65" t="s">
        <v>452</v>
      </c>
      <c r="P28" s="65" t="s">
        <v>453</v>
      </c>
    </row>
    <row r="29" spans="1:16" ht="12.75" customHeight="1" thickBot="1" x14ac:dyDescent="0.25">
      <c r="A29" s="54" t="str">
        <f t="shared" si="0"/>
        <v> ORI 126 </v>
      </c>
      <c r="B29" s="16" t="str">
        <f t="shared" si="1"/>
        <v>I</v>
      </c>
      <c r="C29" s="54">
        <f t="shared" si="2"/>
        <v>41136.521999999997</v>
      </c>
      <c r="D29" s="12" t="str">
        <f t="shared" si="3"/>
        <v>vis</v>
      </c>
      <c r="E29" s="62">
        <f>VLOOKUP(C29,Active!C$21:E$969,3,FALSE)</f>
        <v>-1561.002684081059</v>
      </c>
      <c r="F29" s="16" t="s">
        <v>140</v>
      </c>
      <c r="G29" s="12" t="str">
        <f t="shared" si="4"/>
        <v>41136.522</v>
      </c>
      <c r="H29" s="54">
        <f t="shared" si="5"/>
        <v>-133</v>
      </c>
      <c r="I29" s="63" t="s">
        <v>458</v>
      </c>
      <c r="J29" s="64" t="s">
        <v>459</v>
      </c>
      <c r="K29" s="63">
        <v>-133</v>
      </c>
      <c r="L29" s="63" t="s">
        <v>277</v>
      </c>
      <c r="M29" s="64" t="s">
        <v>159</v>
      </c>
      <c r="N29" s="64"/>
      <c r="O29" s="65" t="s">
        <v>445</v>
      </c>
      <c r="P29" s="65" t="s">
        <v>460</v>
      </c>
    </row>
    <row r="30" spans="1:16" ht="12.75" customHeight="1" thickBot="1" x14ac:dyDescent="0.25">
      <c r="A30" s="54" t="str">
        <f t="shared" si="0"/>
        <v> ORI 126 </v>
      </c>
      <c r="B30" s="16" t="str">
        <f t="shared" si="1"/>
        <v>II</v>
      </c>
      <c r="C30" s="54">
        <f t="shared" si="2"/>
        <v>41141.425999999999</v>
      </c>
      <c r="D30" s="12" t="str">
        <f t="shared" si="3"/>
        <v>vis</v>
      </c>
      <c r="E30" s="62">
        <f>VLOOKUP(C30,Active!C$21:E$969,3,FALSE)</f>
        <v>-1559.4989903420171</v>
      </c>
      <c r="F30" s="16" t="s">
        <v>140</v>
      </c>
      <c r="G30" s="12" t="str">
        <f t="shared" si="4"/>
        <v>41141.426</v>
      </c>
      <c r="H30" s="54">
        <f t="shared" si="5"/>
        <v>-131.5</v>
      </c>
      <c r="I30" s="63" t="s">
        <v>461</v>
      </c>
      <c r="J30" s="64" t="s">
        <v>462</v>
      </c>
      <c r="K30" s="63">
        <v>-131.5</v>
      </c>
      <c r="L30" s="63" t="s">
        <v>174</v>
      </c>
      <c r="M30" s="64" t="s">
        <v>159</v>
      </c>
      <c r="N30" s="64"/>
      <c r="O30" s="65" t="s">
        <v>452</v>
      </c>
      <c r="P30" s="65" t="s">
        <v>460</v>
      </c>
    </row>
    <row r="31" spans="1:16" ht="12.75" customHeight="1" thickBot="1" x14ac:dyDescent="0.25">
      <c r="A31" s="54" t="str">
        <f t="shared" si="0"/>
        <v> ORI 126 </v>
      </c>
      <c r="B31" s="16" t="str">
        <f t="shared" si="1"/>
        <v>I</v>
      </c>
      <c r="C31" s="54">
        <f t="shared" si="2"/>
        <v>41172.400000000001</v>
      </c>
      <c r="D31" s="12" t="str">
        <f t="shared" si="3"/>
        <v>vis</v>
      </c>
      <c r="E31" s="62">
        <f>VLOOKUP(C31,Active!C$21:E$969,3,FALSE)</f>
        <v>-1550.0015576599078</v>
      </c>
      <c r="F31" s="16" t="s">
        <v>140</v>
      </c>
      <c r="G31" s="12" t="str">
        <f t="shared" si="4"/>
        <v>41172.400</v>
      </c>
      <c r="H31" s="54">
        <f t="shared" si="5"/>
        <v>-122</v>
      </c>
      <c r="I31" s="63" t="s">
        <v>463</v>
      </c>
      <c r="J31" s="64" t="s">
        <v>464</v>
      </c>
      <c r="K31" s="63">
        <v>-122</v>
      </c>
      <c r="L31" s="63" t="s">
        <v>205</v>
      </c>
      <c r="M31" s="64" t="s">
        <v>159</v>
      </c>
      <c r="N31" s="64"/>
      <c r="O31" s="65" t="s">
        <v>445</v>
      </c>
      <c r="P31" s="65" t="s">
        <v>460</v>
      </c>
    </row>
    <row r="32" spans="1:16" ht="12.75" customHeight="1" thickBot="1" x14ac:dyDescent="0.25">
      <c r="A32" s="54" t="str">
        <f t="shared" si="0"/>
        <v> ORI 129 </v>
      </c>
      <c r="B32" s="16" t="str">
        <f t="shared" si="1"/>
        <v>I</v>
      </c>
      <c r="C32" s="54">
        <f t="shared" si="2"/>
        <v>41221.317999999999</v>
      </c>
      <c r="D32" s="12" t="str">
        <f t="shared" si="3"/>
        <v>vis</v>
      </c>
      <c r="E32" s="62">
        <f>VLOOKUP(C32,Active!C$21:E$969,3,FALSE)</f>
        <v>-1535.0020286373926</v>
      </c>
      <c r="F32" s="16" t="s">
        <v>140</v>
      </c>
      <c r="G32" s="12" t="str">
        <f t="shared" si="4"/>
        <v>41221.318</v>
      </c>
      <c r="H32" s="54">
        <f t="shared" si="5"/>
        <v>-107</v>
      </c>
      <c r="I32" s="63" t="s">
        <v>465</v>
      </c>
      <c r="J32" s="64" t="s">
        <v>466</v>
      </c>
      <c r="K32" s="63">
        <v>-107</v>
      </c>
      <c r="L32" s="63" t="s">
        <v>164</v>
      </c>
      <c r="M32" s="64" t="s">
        <v>159</v>
      </c>
      <c r="N32" s="64"/>
      <c r="O32" s="65" t="s">
        <v>452</v>
      </c>
      <c r="P32" s="65" t="s">
        <v>467</v>
      </c>
    </row>
    <row r="33" spans="1:16" ht="12.75" customHeight="1" thickBot="1" x14ac:dyDescent="0.25">
      <c r="A33" s="54" t="str">
        <f t="shared" si="0"/>
        <v> ORI 129 </v>
      </c>
      <c r="B33" s="16" t="str">
        <f t="shared" si="1"/>
        <v>I</v>
      </c>
      <c r="C33" s="54">
        <f t="shared" si="2"/>
        <v>41247.421999999999</v>
      </c>
      <c r="D33" s="12" t="str">
        <f t="shared" si="3"/>
        <v>vis</v>
      </c>
      <c r="E33" s="62">
        <f>VLOOKUP(C33,Active!C$21:E$969,3,FALSE)</f>
        <v>-1526.997864411469</v>
      </c>
      <c r="F33" s="16" t="s">
        <v>140</v>
      </c>
      <c r="G33" s="12" t="str">
        <f t="shared" si="4"/>
        <v>41247.422</v>
      </c>
      <c r="H33" s="54">
        <f t="shared" si="5"/>
        <v>-99</v>
      </c>
      <c r="I33" s="63" t="s">
        <v>468</v>
      </c>
      <c r="J33" s="64" t="s">
        <v>469</v>
      </c>
      <c r="K33" s="63">
        <v>-99</v>
      </c>
      <c r="L33" s="63" t="s">
        <v>343</v>
      </c>
      <c r="M33" s="64" t="s">
        <v>159</v>
      </c>
      <c r="N33" s="64"/>
      <c r="O33" s="65" t="s">
        <v>452</v>
      </c>
      <c r="P33" s="65" t="s">
        <v>467</v>
      </c>
    </row>
    <row r="34" spans="1:16" ht="12.75" customHeight="1" thickBot="1" x14ac:dyDescent="0.25">
      <c r="A34" s="54" t="str">
        <f t="shared" si="0"/>
        <v> BBS 3 </v>
      </c>
      <c r="B34" s="16" t="str">
        <f t="shared" si="1"/>
        <v>I</v>
      </c>
      <c r="C34" s="54">
        <f t="shared" si="2"/>
        <v>41410.474999999999</v>
      </c>
      <c r="D34" s="12" t="str">
        <f t="shared" si="3"/>
        <v>vis</v>
      </c>
      <c r="E34" s="62">
        <f>VLOOKUP(C34,Active!C$21:E$969,3,FALSE)</f>
        <v>-1477.0015807181812</v>
      </c>
      <c r="F34" s="16" t="s">
        <v>140</v>
      </c>
      <c r="G34" s="12" t="str">
        <f t="shared" si="4"/>
        <v>41410.475</v>
      </c>
      <c r="H34" s="54">
        <f t="shared" si="5"/>
        <v>-49</v>
      </c>
      <c r="I34" s="63" t="s">
        <v>470</v>
      </c>
      <c r="J34" s="64" t="s">
        <v>471</v>
      </c>
      <c r="K34" s="63">
        <v>-49</v>
      </c>
      <c r="L34" s="63" t="s">
        <v>205</v>
      </c>
      <c r="M34" s="64" t="s">
        <v>159</v>
      </c>
      <c r="N34" s="64"/>
      <c r="O34" s="65" t="s">
        <v>452</v>
      </c>
      <c r="P34" s="65" t="s">
        <v>472</v>
      </c>
    </row>
    <row r="35" spans="1:16" ht="12.75" customHeight="1" thickBot="1" x14ac:dyDescent="0.25">
      <c r="A35" s="54" t="str">
        <f t="shared" si="0"/>
        <v> BBS 4 </v>
      </c>
      <c r="B35" s="16" t="str">
        <f t="shared" si="1"/>
        <v>I</v>
      </c>
      <c r="C35" s="54">
        <f t="shared" si="2"/>
        <v>41511.580999999998</v>
      </c>
      <c r="D35" s="12" t="str">
        <f t="shared" si="3"/>
        <v>vis</v>
      </c>
      <c r="E35" s="62">
        <f>VLOOKUP(C35,Active!C$21:E$969,3,FALSE)</f>
        <v>-1445.999855763145</v>
      </c>
      <c r="F35" s="16" t="s">
        <v>140</v>
      </c>
      <c r="G35" s="12" t="str">
        <f t="shared" si="4"/>
        <v>41511.581</v>
      </c>
      <c r="H35" s="54">
        <f t="shared" si="5"/>
        <v>-18</v>
      </c>
      <c r="I35" s="63" t="s">
        <v>473</v>
      </c>
      <c r="J35" s="64" t="s">
        <v>474</v>
      </c>
      <c r="K35" s="63">
        <v>-18</v>
      </c>
      <c r="L35" s="63" t="s">
        <v>200</v>
      </c>
      <c r="M35" s="64" t="s">
        <v>159</v>
      </c>
      <c r="N35" s="64"/>
      <c r="O35" s="65" t="s">
        <v>475</v>
      </c>
      <c r="P35" s="65" t="s">
        <v>476</v>
      </c>
    </row>
    <row r="36" spans="1:16" ht="12.75" customHeight="1" thickBot="1" x14ac:dyDescent="0.25">
      <c r="A36" s="54" t="str">
        <f t="shared" si="0"/>
        <v> BBS 4 </v>
      </c>
      <c r="B36" s="16" t="str">
        <f t="shared" si="1"/>
        <v>II</v>
      </c>
      <c r="C36" s="54">
        <f t="shared" si="2"/>
        <v>41516.46</v>
      </c>
      <c r="D36" s="12" t="str">
        <f t="shared" si="3"/>
        <v>vis</v>
      </c>
      <c r="E36" s="62">
        <f>VLOOKUP(C36,Active!C$21:E$969,3,FALSE)</f>
        <v>-1444.5038276732625</v>
      </c>
      <c r="F36" s="16" t="s">
        <v>140</v>
      </c>
      <c r="G36" s="12" t="str">
        <f t="shared" si="4"/>
        <v>41516.460</v>
      </c>
      <c r="H36" s="54">
        <f t="shared" si="5"/>
        <v>-16.5</v>
      </c>
      <c r="I36" s="63" t="s">
        <v>477</v>
      </c>
      <c r="J36" s="64" t="s">
        <v>478</v>
      </c>
      <c r="K36" s="63">
        <v>-16.5</v>
      </c>
      <c r="L36" s="63" t="s">
        <v>479</v>
      </c>
      <c r="M36" s="64" t="s">
        <v>159</v>
      </c>
      <c r="N36" s="64"/>
      <c r="O36" s="65" t="s">
        <v>475</v>
      </c>
      <c r="P36" s="65" t="s">
        <v>476</v>
      </c>
    </row>
    <row r="37" spans="1:16" ht="12.75" customHeight="1" thickBot="1" x14ac:dyDescent="0.25">
      <c r="A37" s="54" t="str">
        <f t="shared" si="0"/>
        <v> BBS 5 </v>
      </c>
      <c r="B37" s="16" t="str">
        <f t="shared" si="1"/>
        <v>II</v>
      </c>
      <c r="C37" s="54">
        <f t="shared" si="2"/>
        <v>41565.402000000002</v>
      </c>
      <c r="D37" s="12" t="str">
        <f t="shared" si="3"/>
        <v>vis</v>
      </c>
      <c r="E37" s="62">
        <f>VLOOKUP(C37,Active!C$21:E$969,3,FALSE)</f>
        <v>-1429.4969396275535</v>
      </c>
      <c r="F37" s="16" t="s">
        <v>140</v>
      </c>
      <c r="G37" s="12" t="str">
        <f t="shared" si="4"/>
        <v>41565.402</v>
      </c>
      <c r="H37" s="54">
        <f t="shared" si="5"/>
        <v>-1.5</v>
      </c>
      <c r="I37" s="63" t="s">
        <v>480</v>
      </c>
      <c r="J37" s="64" t="s">
        <v>481</v>
      </c>
      <c r="K37" s="63">
        <v>-1.5</v>
      </c>
      <c r="L37" s="63" t="s">
        <v>439</v>
      </c>
      <c r="M37" s="64" t="s">
        <v>159</v>
      </c>
      <c r="N37" s="64"/>
      <c r="O37" s="65" t="s">
        <v>452</v>
      </c>
      <c r="P37" s="65" t="s">
        <v>482</v>
      </c>
    </row>
    <row r="38" spans="1:16" ht="12.75" customHeight="1" thickBot="1" x14ac:dyDescent="0.25">
      <c r="A38" s="54" t="str">
        <f t="shared" si="0"/>
        <v> BBS 5 </v>
      </c>
      <c r="B38" s="16" t="str">
        <f t="shared" si="1"/>
        <v>I</v>
      </c>
      <c r="C38" s="54">
        <f t="shared" si="2"/>
        <v>41583.339</v>
      </c>
      <c r="D38" s="12" t="str">
        <f t="shared" si="3"/>
        <v>vis</v>
      </c>
      <c r="E38" s="62">
        <f>VLOOKUP(C38,Active!C$21:E$969,3,FALSE)</f>
        <v>-1423.9969896689117</v>
      </c>
      <c r="F38" s="16" t="s">
        <v>140</v>
      </c>
      <c r="G38" s="12" t="str">
        <f t="shared" si="4"/>
        <v>41583.339</v>
      </c>
      <c r="H38" s="54">
        <f t="shared" si="5"/>
        <v>4</v>
      </c>
      <c r="I38" s="63" t="s">
        <v>488</v>
      </c>
      <c r="J38" s="64" t="s">
        <v>489</v>
      </c>
      <c r="K38" s="63">
        <v>4</v>
      </c>
      <c r="L38" s="63" t="s">
        <v>439</v>
      </c>
      <c r="M38" s="64" t="s">
        <v>159</v>
      </c>
      <c r="N38" s="64"/>
      <c r="O38" s="65" t="s">
        <v>452</v>
      </c>
      <c r="P38" s="65" t="s">
        <v>482</v>
      </c>
    </row>
    <row r="39" spans="1:16" ht="12.75" customHeight="1" thickBot="1" x14ac:dyDescent="0.25">
      <c r="A39" s="54" t="str">
        <f t="shared" si="0"/>
        <v>BAVM 28 </v>
      </c>
      <c r="B39" s="16" t="str">
        <f t="shared" si="1"/>
        <v>II</v>
      </c>
      <c r="C39" s="54">
        <f t="shared" si="2"/>
        <v>41764.326000000001</v>
      </c>
      <c r="D39" s="12" t="str">
        <f t="shared" si="3"/>
        <v>vis</v>
      </c>
      <c r="E39" s="62">
        <f>VLOOKUP(C39,Active!C$21:E$969,3,FALSE)</f>
        <v>-1368.5016758948805</v>
      </c>
      <c r="F39" s="16" t="s">
        <v>140</v>
      </c>
      <c r="G39" s="12" t="str">
        <f t="shared" si="4"/>
        <v>41764.326</v>
      </c>
      <c r="H39" s="54">
        <f t="shared" si="5"/>
        <v>59.5</v>
      </c>
      <c r="I39" s="63" t="s">
        <v>490</v>
      </c>
      <c r="J39" s="64" t="s">
        <v>491</v>
      </c>
      <c r="K39" s="63">
        <v>59.5</v>
      </c>
      <c r="L39" s="63" t="s">
        <v>205</v>
      </c>
      <c r="M39" s="64" t="s">
        <v>159</v>
      </c>
      <c r="N39" s="64"/>
      <c r="O39" s="65" t="s">
        <v>336</v>
      </c>
      <c r="P39" s="66" t="s">
        <v>492</v>
      </c>
    </row>
    <row r="40" spans="1:16" ht="12.75" customHeight="1" thickBot="1" x14ac:dyDescent="0.25">
      <c r="A40" s="54" t="str">
        <f t="shared" si="0"/>
        <v> BBS 9 </v>
      </c>
      <c r="B40" s="16" t="str">
        <f t="shared" si="1"/>
        <v>II</v>
      </c>
      <c r="C40" s="54">
        <f t="shared" si="2"/>
        <v>41777.362000000001</v>
      </c>
      <c r="D40" s="12" t="str">
        <f t="shared" si="3"/>
        <v>vis</v>
      </c>
      <c r="E40" s="62">
        <f>VLOOKUP(C40,Active!C$21:E$969,3,FALSE)</f>
        <v>-1364.5044997973803</v>
      </c>
      <c r="F40" s="16" t="s">
        <v>140</v>
      </c>
      <c r="G40" s="12" t="str">
        <f t="shared" si="4"/>
        <v>41777.362</v>
      </c>
      <c r="H40" s="54">
        <f t="shared" si="5"/>
        <v>63.5</v>
      </c>
      <c r="I40" s="63" t="s">
        <v>493</v>
      </c>
      <c r="J40" s="64" t="s">
        <v>494</v>
      </c>
      <c r="K40" s="63">
        <v>63.5</v>
      </c>
      <c r="L40" s="63" t="s">
        <v>495</v>
      </c>
      <c r="M40" s="64" t="s">
        <v>159</v>
      </c>
      <c r="N40" s="64"/>
      <c r="O40" s="65" t="s">
        <v>452</v>
      </c>
      <c r="P40" s="65" t="s">
        <v>496</v>
      </c>
    </row>
    <row r="41" spans="1:16" ht="12.75" customHeight="1" thickBot="1" x14ac:dyDescent="0.25">
      <c r="A41" s="54" t="str">
        <f t="shared" si="0"/>
        <v> AVSJ 7.35 </v>
      </c>
      <c r="B41" s="16" t="str">
        <f t="shared" si="1"/>
        <v>II</v>
      </c>
      <c r="C41" s="54">
        <f t="shared" si="2"/>
        <v>42579.661</v>
      </c>
      <c r="D41" s="12" t="str">
        <f t="shared" si="3"/>
        <v>vis</v>
      </c>
      <c r="E41" s="62">
        <f>VLOOKUP(C41,Active!C$21:E$969,3,FALSE)</f>
        <v>-1118.4987936107971</v>
      </c>
      <c r="F41" s="16" t="s">
        <v>140</v>
      </c>
      <c r="G41" s="12" t="str">
        <f t="shared" si="4"/>
        <v>42579.661</v>
      </c>
      <c r="H41" s="54">
        <f t="shared" si="5"/>
        <v>309.5</v>
      </c>
      <c r="I41" s="63" t="s">
        <v>497</v>
      </c>
      <c r="J41" s="64" t="s">
        <v>498</v>
      </c>
      <c r="K41" s="63">
        <v>309.5</v>
      </c>
      <c r="L41" s="63" t="s">
        <v>299</v>
      </c>
      <c r="M41" s="64" t="s">
        <v>159</v>
      </c>
      <c r="N41" s="64"/>
      <c r="O41" s="65" t="s">
        <v>442</v>
      </c>
      <c r="P41" s="65" t="s">
        <v>499</v>
      </c>
    </row>
    <row r="42" spans="1:16" ht="12.75" customHeight="1" thickBot="1" x14ac:dyDescent="0.25">
      <c r="A42" s="54" t="str">
        <f t="shared" si="0"/>
        <v> BBS 23 </v>
      </c>
      <c r="B42" s="16" t="str">
        <f t="shared" si="1"/>
        <v>II</v>
      </c>
      <c r="C42" s="54">
        <f t="shared" si="2"/>
        <v>42589.432000000001</v>
      </c>
      <c r="D42" s="12" t="str">
        <f t="shared" si="3"/>
        <v>vis</v>
      </c>
      <c r="E42" s="62">
        <f>VLOOKUP(C42,Active!C$21:E$969,3,FALSE)</f>
        <v>-1115.5027512934698</v>
      </c>
      <c r="F42" s="16" t="s">
        <v>140</v>
      </c>
      <c r="G42" s="12" t="str">
        <f t="shared" si="4"/>
        <v>42589.432</v>
      </c>
      <c r="H42" s="54">
        <f t="shared" si="5"/>
        <v>312.5</v>
      </c>
      <c r="I42" s="63" t="s">
        <v>500</v>
      </c>
      <c r="J42" s="64" t="s">
        <v>501</v>
      </c>
      <c r="K42" s="63">
        <v>312.5</v>
      </c>
      <c r="L42" s="63" t="s">
        <v>277</v>
      </c>
      <c r="M42" s="64" t="s">
        <v>159</v>
      </c>
      <c r="N42" s="64"/>
      <c r="O42" s="65" t="s">
        <v>475</v>
      </c>
      <c r="P42" s="65" t="s">
        <v>502</v>
      </c>
    </row>
    <row r="43" spans="1:16" ht="12.75" customHeight="1" thickBot="1" x14ac:dyDescent="0.25">
      <c r="A43" s="54" t="str">
        <f t="shared" si="0"/>
        <v> BBS 23 </v>
      </c>
      <c r="B43" s="16" t="str">
        <f t="shared" si="1"/>
        <v>I</v>
      </c>
      <c r="C43" s="54">
        <f t="shared" si="2"/>
        <v>42620.423999999999</v>
      </c>
      <c r="D43" s="12" t="str">
        <f t="shared" si="3"/>
        <v>vis</v>
      </c>
      <c r="E43" s="62">
        <f>VLOOKUP(C43,Active!C$21:E$969,3,FALSE)</f>
        <v>-1105.999799343967</v>
      </c>
      <c r="F43" s="16" t="s">
        <v>140</v>
      </c>
      <c r="G43" s="12" t="str">
        <f t="shared" si="4"/>
        <v>42620.424</v>
      </c>
      <c r="H43" s="54">
        <f t="shared" si="5"/>
        <v>322</v>
      </c>
      <c r="I43" s="63" t="s">
        <v>503</v>
      </c>
      <c r="J43" s="64" t="s">
        <v>504</v>
      </c>
      <c r="K43" s="63">
        <v>322</v>
      </c>
      <c r="L43" s="63" t="s">
        <v>158</v>
      </c>
      <c r="M43" s="64" t="s">
        <v>159</v>
      </c>
      <c r="N43" s="64"/>
      <c r="O43" s="65" t="s">
        <v>445</v>
      </c>
      <c r="P43" s="65" t="s">
        <v>502</v>
      </c>
    </row>
    <row r="44" spans="1:16" ht="12.75" customHeight="1" thickBot="1" x14ac:dyDescent="0.25">
      <c r="A44" s="54" t="str">
        <f t="shared" si="0"/>
        <v> BBS 24 </v>
      </c>
      <c r="B44" s="16" t="str">
        <f t="shared" si="1"/>
        <v>I</v>
      </c>
      <c r="C44" s="54">
        <f t="shared" si="2"/>
        <v>42633.451999999997</v>
      </c>
      <c r="D44" s="12" t="str">
        <f t="shared" si="3"/>
        <v>vis</v>
      </c>
      <c r="E44" s="62">
        <f>VLOOKUP(C44,Active!C$21:E$969,3,FALSE)</f>
        <v>-1102.0050762541982</v>
      </c>
      <c r="F44" s="16" t="s">
        <v>140</v>
      </c>
      <c r="G44" s="12" t="str">
        <f t="shared" si="4"/>
        <v>42633.452</v>
      </c>
      <c r="H44" s="54">
        <f t="shared" si="5"/>
        <v>326</v>
      </c>
      <c r="I44" s="63" t="s">
        <v>505</v>
      </c>
      <c r="J44" s="64" t="s">
        <v>506</v>
      </c>
      <c r="K44" s="63">
        <v>326</v>
      </c>
      <c r="L44" s="63" t="s">
        <v>146</v>
      </c>
      <c r="M44" s="64" t="s">
        <v>159</v>
      </c>
      <c r="N44" s="64"/>
      <c r="O44" s="65" t="s">
        <v>445</v>
      </c>
      <c r="P44" s="65" t="s">
        <v>507</v>
      </c>
    </row>
    <row r="45" spans="1:16" ht="12.75" customHeight="1" thickBot="1" x14ac:dyDescent="0.25">
      <c r="A45" s="54" t="str">
        <f t="shared" si="0"/>
        <v>BAVM 29 </v>
      </c>
      <c r="B45" s="16" t="str">
        <f t="shared" si="1"/>
        <v>II</v>
      </c>
      <c r="C45" s="54">
        <f t="shared" si="2"/>
        <v>42664.438999999998</v>
      </c>
      <c r="D45" s="12" t="str">
        <f t="shared" si="3"/>
        <v>vis</v>
      </c>
      <c r="E45" s="62">
        <f>VLOOKUP(C45,Active!C$21:E$969,3,FALSE)</f>
        <v>-1092.5036574345263</v>
      </c>
      <c r="F45" s="16" t="s">
        <v>140</v>
      </c>
      <c r="G45" s="12" t="str">
        <f t="shared" si="4"/>
        <v>42664.439</v>
      </c>
      <c r="H45" s="54">
        <f t="shared" si="5"/>
        <v>335.5</v>
      </c>
      <c r="I45" s="63" t="s">
        <v>508</v>
      </c>
      <c r="J45" s="64" t="s">
        <v>509</v>
      </c>
      <c r="K45" s="63">
        <v>335.5</v>
      </c>
      <c r="L45" s="63" t="s">
        <v>184</v>
      </c>
      <c r="M45" s="64" t="s">
        <v>159</v>
      </c>
      <c r="N45" s="64"/>
      <c r="O45" s="65" t="s">
        <v>336</v>
      </c>
      <c r="P45" s="66" t="s">
        <v>510</v>
      </c>
    </row>
    <row r="46" spans="1:16" ht="12.75" customHeight="1" thickBot="1" x14ac:dyDescent="0.25">
      <c r="A46" s="54" t="str">
        <f t="shared" si="0"/>
        <v>BAVM 29 </v>
      </c>
      <c r="B46" s="16" t="str">
        <f t="shared" si="1"/>
        <v>I</v>
      </c>
      <c r="C46" s="54">
        <f t="shared" si="2"/>
        <v>43044.396999999997</v>
      </c>
      <c r="D46" s="12" t="str">
        <f t="shared" si="3"/>
        <v>vis</v>
      </c>
      <c r="E46" s="62">
        <f>VLOOKUP(C46,Active!C$21:E$969,3,FALSE)</f>
        <v>-975.99866850740352</v>
      </c>
      <c r="F46" s="16" t="s">
        <v>140</v>
      </c>
      <c r="G46" s="12" t="str">
        <f t="shared" si="4"/>
        <v>43044.397</v>
      </c>
      <c r="H46" s="54">
        <f t="shared" si="5"/>
        <v>452</v>
      </c>
      <c r="I46" s="63" t="s">
        <v>511</v>
      </c>
      <c r="J46" s="64" t="s">
        <v>512</v>
      </c>
      <c r="K46" s="63">
        <v>452</v>
      </c>
      <c r="L46" s="63" t="s">
        <v>299</v>
      </c>
      <c r="M46" s="64" t="s">
        <v>159</v>
      </c>
      <c r="N46" s="64"/>
      <c r="O46" s="65" t="s">
        <v>513</v>
      </c>
      <c r="P46" s="66" t="s">
        <v>510</v>
      </c>
    </row>
    <row r="47" spans="1:16" ht="12.75" customHeight="1" thickBot="1" x14ac:dyDescent="0.25">
      <c r="A47" s="54" t="str">
        <f t="shared" si="0"/>
        <v> BRNO 21 </v>
      </c>
      <c r="B47" s="16" t="str">
        <f t="shared" si="1"/>
        <v>I</v>
      </c>
      <c r="C47" s="54">
        <f t="shared" si="2"/>
        <v>43432.485000000001</v>
      </c>
      <c r="D47" s="12" t="str">
        <f t="shared" si="3"/>
        <v>vis</v>
      </c>
      <c r="E47" s="62">
        <f>VLOOKUP(C47,Active!C$21:E$969,3,FALSE)</f>
        <v>-857.00081047375318</v>
      </c>
      <c r="F47" s="16" t="s">
        <v>140</v>
      </c>
      <c r="G47" s="12" t="str">
        <f t="shared" si="4"/>
        <v>43432.485</v>
      </c>
      <c r="H47" s="54">
        <f t="shared" si="5"/>
        <v>571</v>
      </c>
      <c r="I47" s="63" t="s">
        <v>514</v>
      </c>
      <c r="J47" s="64" t="s">
        <v>515</v>
      </c>
      <c r="K47" s="63">
        <v>571</v>
      </c>
      <c r="L47" s="63" t="s">
        <v>151</v>
      </c>
      <c r="M47" s="64" t="s">
        <v>159</v>
      </c>
      <c r="N47" s="64"/>
      <c r="O47" s="65" t="s">
        <v>516</v>
      </c>
      <c r="P47" s="65" t="s">
        <v>517</v>
      </c>
    </row>
    <row r="48" spans="1:16" ht="12.75" customHeight="1" thickBot="1" x14ac:dyDescent="0.25">
      <c r="A48" s="54" t="str">
        <f t="shared" si="0"/>
        <v>BAVM 31 </v>
      </c>
      <c r="B48" s="16" t="str">
        <f t="shared" si="1"/>
        <v>II</v>
      </c>
      <c r="C48" s="54">
        <f t="shared" si="2"/>
        <v>43848.284</v>
      </c>
      <c r="D48" s="12" t="str">
        <f t="shared" si="3"/>
        <v>vis</v>
      </c>
      <c r="E48" s="62">
        <f>VLOOKUP(C48,Active!C$21:E$969,3,FALSE)</f>
        <v>-729.5060402862357</v>
      </c>
      <c r="F48" s="16" t="s">
        <v>140</v>
      </c>
      <c r="G48" s="12" t="str">
        <f t="shared" si="4"/>
        <v>43848.284</v>
      </c>
      <c r="H48" s="54">
        <f t="shared" si="5"/>
        <v>698.5</v>
      </c>
      <c r="I48" s="63" t="s">
        <v>518</v>
      </c>
      <c r="J48" s="64" t="s">
        <v>519</v>
      </c>
      <c r="K48" s="63">
        <v>698.5</v>
      </c>
      <c r="L48" s="63" t="s">
        <v>520</v>
      </c>
      <c r="M48" s="64" t="s">
        <v>159</v>
      </c>
      <c r="N48" s="64"/>
      <c r="O48" s="65" t="s">
        <v>513</v>
      </c>
      <c r="P48" s="66" t="s">
        <v>521</v>
      </c>
    </row>
    <row r="49" spans="1:16" ht="12.75" customHeight="1" thickBot="1" x14ac:dyDescent="0.25">
      <c r="A49" s="54" t="str">
        <f t="shared" si="0"/>
        <v>BAVM 32 </v>
      </c>
      <c r="B49" s="16" t="str">
        <f t="shared" si="1"/>
        <v>II</v>
      </c>
      <c r="C49" s="54">
        <f t="shared" si="2"/>
        <v>44210.302000000003</v>
      </c>
      <c r="D49" s="12" t="str">
        <f t="shared" si="3"/>
        <v>vis</v>
      </c>
      <c r="E49" s="62">
        <f>VLOOKUP(C49,Active!C$21:E$969,3,FALSE)</f>
        <v>-618.50192119565281</v>
      </c>
      <c r="F49" s="16" t="s">
        <v>140</v>
      </c>
      <c r="G49" s="12" t="str">
        <f t="shared" si="4"/>
        <v>44210.302</v>
      </c>
      <c r="H49" s="54">
        <f t="shared" si="5"/>
        <v>809.5</v>
      </c>
      <c r="I49" s="63" t="s">
        <v>522</v>
      </c>
      <c r="J49" s="64" t="s">
        <v>523</v>
      </c>
      <c r="K49" s="63">
        <v>809.5</v>
      </c>
      <c r="L49" s="63" t="s">
        <v>191</v>
      </c>
      <c r="M49" s="64" t="s">
        <v>159</v>
      </c>
      <c r="N49" s="64"/>
      <c r="O49" s="65" t="s">
        <v>524</v>
      </c>
      <c r="P49" s="66" t="s">
        <v>525</v>
      </c>
    </row>
    <row r="50" spans="1:16" ht="12.75" customHeight="1" thickBot="1" x14ac:dyDescent="0.25">
      <c r="A50" s="54" t="str">
        <f t="shared" si="0"/>
        <v> BBS 46 </v>
      </c>
      <c r="B50" s="16" t="str">
        <f t="shared" si="1"/>
        <v>II</v>
      </c>
      <c r="C50" s="54">
        <f t="shared" si="2"/>
        <v>44298.339</v>
      </c>
      <c r="D50" s="12" t="str">
        <f t="shared" si="3"/>
        <v>vis</v>
      </c>
      <c r="E50" s="62">
        <f>VLOOKUP(C50,Active!C$21:E$969,3,FALSE)</f>
        <v>-591.50749099500763</v>
      </c>
      <c r="F50" s="16" t="s">
        <v>140</v>
      </c>
      <c r="G50" s="12" t="str">
        <f t="shared" si="4"/>
        <v>44298.339</v>
      </c>
      <c r="H50" s="54">
        <f t="shared" si="5"/>
        <v>836.5</v>
      </c>
      <c r="I50" s="63" t="s">
        <v>526</v>
      </c>
      <c r="J50" s="64" t="s">
        <v>527</v>
      </c>
      <c r="K50" s="63">
        <v>836.5</v>
      </c>
      <c r="L50" s="63" t="s">
        <v>528</v>
      </c>
      <c r="M50" s="64" t="s">
        <v>159</v>
      </c>
      <c r="N50" s="64"/>
      <c r="O50" s="65" t="s">
        <v>445</v>
      </c>
      <c r="P50" s="65" t="s">
        <v>529</v>
      </c>
    </row>
    <row r="51" spans="1:16" ht="12.75" customHeight="1" thickBot="1" x14ac:dyDescent="0.25">
      <c r="A51" s="54" t="str">
        <f t="shared" si="0"/>
        <v> BBS 49 </v>
      </c>
      <c r="B51" s="16" t="str">
        <f t="shared" si="1"/>
        <v>II</v>
      </c>
      <c r="C51" s="54">
        <f t="shared" si="2"/>
        <v>44461.428</v>
      </c>
      <c r="D51" s="12" t="str">
        <f t="shared" si="3"/>
        <v>vis</v>
      </c>
      <c r="E51" s="62">
        <f>VLOOKUP(C51,Active!C$21:E$969,3,FALSE)</f>
        <v>-541.50016876693098</v>
      </c>
      <c r="F51" s="16" t="s">
        <v>140</v>
      </c>
      <c r="G51" s="12" t="str">
        <f t="shared" si="4"/>
        <v>44461.428</v>
      </c>
      <c r="H51" s="54">
        <f t="shared" si="5"/>
        <v>886.5</v>
      </c>
      <c r="I51" s="63" t="s">
        <v>530</v>
      </c>
      <c r="J51" s="64" t="s">
        <v>531</v>
      </c>
      <c r="K51" s="63">
        <v>886.5</v>
      </c>
      <c r="L51" s="63" t="s">
        <v>224</v>
      </c>
      <c r="M51" s="64" t="s">
        <v>159</v>
      </c>
      <c r="N51" s="64"/>
      <c r="O51" s="65" t="s">
        <v>452</v>
      </c>
      <c r="P51" s="65" t="s">
        <v>532</v>
      </c>
    </row>
    <row r="52" spans="1:16" ht="12.75" customHeight="1" thickBot="1" x14ac:dyDescent="0.25">
      <c r="A52" s="54" t="str">
        <f t="shared" si="0"/>
        <v> BBS 50 </v>
      </c>
      <c r="B52" s="16" t="str">
        <f t="shared" si="1"/>
        <v>II</v>
      </c>
      <c r="C52" s="54">
        <f t="shared" si="2"/>
        <v>44510.353000000003</v>
      </c>
      <c r="D52" s="12" t="str">
        <f t="shared" si="3"/>
        <v>vis</v>
      </c>
      <c r="E52" s="62">
        <f>VLOOKUP(C52,Active!C$21:E$969,3,FALSE)</f>
        <v>-526.49849336264992</v>
      </c>
      <c r="F52" s="16" t="s">
        <v>140</v>
      </c>
      <c r="G52" s="12" t="str">
        <f t="shared" si="4"/>
        <v>44510.353</v>
      </c>
      <c r="H52" s="54">
        <f t="shared" si="5"/>
        <v>901.5</v>
      </c>
      <c r="I52" s="63" t="s">
        <v>533</v>
      </c>
      <c r="J52" s="64" t="s">
        <v>534</v>
      </c>
      <c r="K52" s="63">
        <v>901.5</v>
      </c>
      <c r="L52" s="63" t="s">
        <v>288</v>
      </c>
      <c r="M52" s="64" t="s">
        <v>159</v>
      </c>
      <c r="N52" s="64"/>
      <c r="O52" s="65" t="s">
        <v>452</v>
      </c>
      <c r="P52" s="65" t="s">
        <v>535</v>
      </c>
    </row>
    <row r="53" spans="1:16" ht="12.75" customHeight="1" thickBot="1" x14ac:dyDescent="0.25">
      <c r="A53" s="54" t="str">
        <f t="shared" si="0"/>
        <v> BBS 51 </v>
      </c>
      <c r="B53" s="16" t="str">
        <f t="shared" si="1"/>
        <v>I</v>
      </c>
      <c r="C53" s="54">
        <f t="shared" si="2"/>
        <v>44541.29</v>
      </c>
      <c r="D53" s="12" t="str">
        <f t="shared" si="3"/>
        <v>vis</v>
      </c>
      <c r="E53" s="62">
        <f>VLOOKUP(C53,Active!C$21:E$969,3,FALSE)</f>
        <v>-517.01240584129698</v>
      </c>
      <c r="F53" s="16" t="s">
        <v>140</v>
      </c>
      <c r="G53" s="12" t="str">
        <f t="shared" si="4"/>
        <v>44541.290</v>
      </c>
      <c r="H53" s="54">
        <f t="shared" si="5"/>
        <v>911</v>
      </c>
      <c r="I53" s="63" t="s">
        <v>536</v>
      </c>
      <c r="J53" s="64" t="s">
        <v>537</v>
      </c>
      <c r="K53" s="63">
        <v>911</v>
      </c>
      <c r="L53" s="63" t="s">
        <v>538</v>
      </c>
      <c r="M53" s="64" t="s">
        <v>159</v>
      </c>
      <c r="N53" s="64"/>
      <c r="O53" s="65" t="s">
        <v>539</v>
      </c>
      <c r="P53" s="65" t="s">
        <v>540</v>
      </c>
    </row>
    <row r="54" spans="1:16" ht="12.75" customHeight="1" thickBot="1" x14ac:dyDescent="0.25">
      <c r="A54" s="54" t="str">
        <f t="shared" si="0"/>
        <v> BBS 56 </v>
      </c>
      <c r="B54" s="16" t="str">
        <f t="shared" si="1"/>
        <v>I</v>
      </c>
      <c r="C54" s="54">
        <f t="shared" si="2"/>
        <v>44854.366999999998</v>
      </c>
      <c r="D54" s="12" t="str">
        <f t="shared" si="3"/>
        <v>vis</v>
      </c>
      <c r="E54" s="62">
        <f>VLOOKUP(C54,Active!C$21:E$969,3,FALSE)</f>
        <v>-421.01486817045804</v>
      </c>
      <c r="F54" s="16" t="s">
        <v>140</v>
      </c>
      <c r="G54" s="12" t="str">
        <f t="shared" si="4"/>
        <v>44854.367</v>
      </c>
      <c r="H54" s="54">
        <f t="shared" si="5"/>
        <v>1007</v>
      </c>
      <c r="I54" s="63" t="s">
        <v>550</v>
      </c>
      <c r="J54" s="64" t="s">
        <v>551</v>
      </c>
      <c r="K54" s="63">
        <v>1007</v>
      </c>
      <c r="L54" s="63" t="s">
        <v>552</v>
      </c>
      <c r="M54" s="64" t="s">
        <v>159</v>
      </c>
      <c r="N54" s="64"/>
      <c r="O54" s="65" t="s">
        <v>539</v>
      </c>
      <c r="P54" s="65" t="s">
        <v>553</v>
      </c>
    </row>
    <row r="55" spans="1:16" ht="12.75" customHeight="1" thickBot="1" x14ac:dyDescent="0.25">
      <c r="A55" s="54" t="str">
        <f t="shared" si="0"/>
        <v> BBS 56 </v>
      </c>
      <c r="B55" s="16" t="str">
        <f t="shared" si="1"/>
        <v>I</v>
      </c>
      <c r="C55" s="54">
        <f t="shared" si="2"/>
        <v>44854.406000000003</v>
      </c>
      <c r="D55" s="12" t="str">
        <f t="shared" si="3"/>
        <v>vis</v>
      </c>
      <c r="E55" s="62">
        <f>VLOOKUP(C55,Active!C$21:E$969,3,FALSE)</f>
        <v>-421.00290975776863</v>
      </c>
      <c r="F55" s="16" t="s">
        <v>140</v>
      </c>
      <c r="G55" s="12" t="str">
        <f t="shared" si="4"/>
        <v>44854.406</v>
      </c>
      <c r="H55" s="54">
        <f t="shared" si="5"/>
        <v>1007</v>
      </c>
      <c r="I55" s="63" t="s">
        <v>554</v>
      </c>
      <c r="J55" s="64" t="s">
        <v>555</v>
      </c>
      <c r="K55" s="63">
        <v>1007</v>
      </c>
      <c r="L55" s="63" t="s">
        <v>197</v>
      </c>
      <c r="M55" s="64" t="s">
        <v>159</v>
      </c>
      <c r="N55" s="64"/>
      <c r="O55" s="65" t="s">
        <v>452</v>
      </c>
      <c r="P55" s="65" t="s">
        <v>553</v>
      </c>
    </row>
    <row r="56" spans="1:16" ht="12.75" customHeight="1" thickBot="1" x14ac:dyDescent="0.25">
      <c r="A56" s="54" t="str">
        <f t="shared" si="0"/>
        <v> BBS 57 </v>
      </c>
      <c r="B56" s="16" t="str">
        <f t="shared" si="1"/>
        <v>I</v>
      </c>
      <c r="C56" s="54">
        <f t="shared" si="2"/>
        <v>44929.428</v>
      </c>
      <c r="D56" s="12" t="str">
        <f t="shared" si="3"/>
        <v>vis</v>
      </c>
      <c r="E56" s="62">
        <f>VLOOKUP(C56,Active!C$21:E$969,3,FALSE)</f>
        <v>-397.99921650932981</v>
      </c>
      <c r="F56" s="16" t="s">
        <v>140</v>
      </c>
      <c r="G56" s="12" t="str">
        <f t="shared" si="4"/>
        <v>44929.428</v>
      </c>
      <c r="H56" s="54">
        <f t="shared" si="5"/>
        <v>1030</v>
      </c>
      <c r="I56" s="63" t="s">
        <v>560</v>
      </c>
      <c r="J56" s="64" t="s">
        <v>561</v>
      </c>
      <c r="K56" s="63">
        <v>1030</v>
      </c>
      <c r="L56" s="63" t="s">
        <v>174</v>
      </c>
      <c r="M56" s="64" t="s">
        <v>391</v>
      </c>
      <c r="N56" s="64" t="s">
        <v>392</v>
      </c>
      <c r="O56" s="65" t="s">
        <v>445</v>
      </c>
      <c r="P56" s="65" t="s">
        <v>562</v>
      </c>
    </row>
    <row r="57" spans="1:16" ht="12.75" customHeight="1" thickBot="1" x14ac:dyDescent="0.25">
      <c r="A57" s="54" t="str">
        <f t="shared" si="0"/>
        <v>BAVM 34 </v>
      </c>
      <c r="B57" s="16" t="str">
        <f t="shared" si="1"/>
        <v>II</v>
      </c>
      <c r="C57" s="54">
        <f t="shared" si="2"/>
        <v>45035.413</v>
      </c>
      <c r="D57" s="12" t="str">
        <f t="shared" si="3"/>
        <v>vis</v>
      </c>
      <c r="E57" s="62">
        <f>VLOOKUP(C57,Active!C$21:E$969,3,FALSE)</f>
        <v>-365.50146346441113</v>
      </c>
      <c r="F57" s="16" t="s">
        <v>140</v>
      </c>
      <c r="G57" s="12" t="str">
        <f t="shared" si="4"/>
        <v>45035.413</v>
      </c>
      <c r="H57" s="54">
        <f t="shared" si="5"/>
        <v>1062.5</v>
      </c>
      <c r="I57" s="63" t="s">
        <v>563</v>
      </c>
      <c r="J57" s="64" t="s">
        <v>564</v>
      </c>
      <c r="K57" s="63">
        <v>1062.5</v>
      </c>
      <c r="L57" s="63" t="s">
        <v>205</v>
      </c>
      <c r="M57" s="64" t="s">
        <v>159</v>
      </c>
      <c r="N57" s="64"/>
      <c r="O57" s="65" t="s">
        <v>336</v>
      </c>
      <c r="P57" s="66" t="s">
        <v>565</v>
      </c>
    </row>
    <row r="58" spans="1:16" ht="12.75" customHeight="1" thickBot="1" x14ac:dyDescent="0.25">
      <c r="A58" s="54" t="str">
        <f t="shared" si="0"/>
        <v>BAVM 34 </v>
      </c>
      <c r="B58" s="16" t="str">
        <f t="shared" si="1"/>
        <v>II</v>
      </c>
      <c r="C58" s="54">
        <f t="shared" si="2"/>
        <v>45035.428</v>
      </c>
      <c r="D58" s="12" t="str">
        <f t="shared" si="3"/>
        <v>vis</v>
      </c>
      <c r="E58" s="62">
        <f>VLOOKUP(C58,Active!C$21:E$969,3,FALSE)</f>
        <v>-365.49686407491589</v>
      </c>
      <c r="F58" s="16" t="s">
        <v>140</v>
      </c>
      <c r="G58" s="12" t="str">
        <f t="shared" si="4"/>
        <v>45035.428</v>
      </c>
      <c r="H58" s="54">
        <f t="shared" si="5"/>
        <v>1062.5</v>
      </c>
      <c r="I58" s="63" t="s">
        <v>566</v>
      </c>
      <c r="J58" s="64" t="s">
        <v>567</v>
      </c>
      <c r="K58" s="63">
        <v>1062.5</v>
      </c>
      <c r="L58" s="63" t="s">
        <v>439</v>
      </c>
      <c r="M58" s="64" t="s">
        <v>159</v>
      </c>
      <c r="N58" s="64"/>
      <c r="O58" s="65" t="s">
        <v>421</v>
      </c>
      <c r="P58" s="66" t="s">
        <v>565</v>
      </c>
    </row>
    <row r="59" spans="1:16" ht="12.75" customHeight="1" thickBot="1" x14ac:dyDescent="0.25">
      <c r="A59" s="54" t="str">
        <f t="shared" si="0"/>
        <v> BBS 61 </v>
      </c>
      <c r="B59" s="16" t="str">
        <f t="shared" si="1"/>
        <v>II</v>
      </c>
      <c r="C59" s="54">
        <f t="shared" si="2"/>
        <v>45172.398999999998</v>
      </c>
      <c r="D59" s="12" t="str">
        <f t="shared" si="3"/>
        <v>vis</v>
      </c>
      <c r="E59" s="62">
        <f>VLOOKUP(C59,Active!C$21:E$969,3,FALSE)</f>
        <v>-323.49799883629288</v>
      </c>
      <c r="F59" s="16" t="s">
        <v>140</v>
      </c>
      <c r="G59" s="12" t="str">
        <f t="shared" si="4"/>
        <v>45172.399</v>
      </c>
      <c r="H59" s="54">
        <f t="shared" si="5"/>
        <v>1104.5</v>
      </c>
      <c r="I59" s="63" t="s">
        <v>568</v>
      </c>
      <c r="J59" s="64" t="s">
        <v>569</v>
      </c>
      <c r="K59" s="63">
        <v>1104.5</v>
      </c>
      <c r="L59" s="63" t="s">
        <v>221</v>
      </c>
      <c r="M59" s="64" t="s">
        <v>159</v>
      </c>
      <c r="N59" s="64"/>
      <c r="O59" s="65" t="s">
        <v>452</v>
      </c>
      <c r="P59" s="65" t="s">
        <v>570</v>
      </c>
    </row>
    <row r="60" spans="1:16" ht="12.75" customHeight="1" thickBot="1" x14ac:dyDescent="0.25">
      <c r="A60" s="54" t="str">
        <f t="shared" si="0"/>
        <v> BBS 62 </v>
      </c>
      <c r="B60" s="16" t="str">
        <f t="shared" si="1"/>
        <v>I</v>
      </c>
      <c r="C60" s="54">
        <f t="shared" si="2"/>
        <v>45216.421999999999</v>
      </c>
      <c r="D60" s="12" t="str">
        <f t="shared" si="3"/>
        <v>vis</v>
      </c>
      <c r="E60" s="62">
        <f>VLOOKUP(C60,Active!C$21:E$969,3,FALSE)</f>
        <v>-309.99940391912082</v>
      </c>
      <c r="F60" s="16" t="s">
        <v>140</v>
      </c>
      <c r="G60" s="12" t="str">
        <f t="shared" si="4"/>
        <v>45216.422</v>
      </c>
      <c r="H60" s="54">
        <f t="shared" si="5"/>
        <v>1118</v>
      </c>
      <c r="I60" s="63" t="s">
        <v>571</v>
      </c>
      <c r="J60" s="64" t="s">
        <v>572</v>
      </c>
      <c r="K60" s="63">
        <v>1118</v>
      </c>
      <c r="L60" s="63" t="s">
        <v>243</v>
      </c>
      <c r="M60" s="64" t="s">
        <v>159</v>
      </c>
      <c r="N60" s="64"/>
      <c r="O60" s="65" t="s">
        <v>452</v>
      </c>
      <c r="P60" s="65" t="s">
        <v>573</v>
      </c>
    </row>
    <row r="61" spans="1:16" ht="12.75" customHeight="1" thickBot="1" x14ac:dyDescent="0.25">
      <c r="A61" s="54" t="str">
        <f t="shared" si="0"/>
        <v> BRNO 26 </v>
      </c>
      <c r="B61" s="16" t="str">
        <f t="shared" si="1"/>
        <v>I</v>
      </c>
      <c r="C61" s="54">
        <f t="shared" si="2"/>
        <v>45516.466</v>
      </c>
      <c r="D61" s="12" t="str">
        <f t="shared" si="3"/>
        <v>vis</v>
      </c>
      <c r="E61" s="62">
        <f>VLOOKUP(C61,Active!C$21:E$969,3,FALSE)</f>
        <v>-217.9981224678817</v>
      </c>
      <c r="F61" s="16" t="s">
        <v>140</v>
      </c>
      <c r="G61" s="12" t="str">
        <f t="shared" si="4"/>
        <v>45516.466</v>
      </c>
      <c r="H61" s="54">
        <f t="shared" si="5"/>
        <v>1210</v>
      </c>
      <c r="I61" s="63" t="s">
        <v>574</v>
      </c>
      <c r="J61" s="64" t="s">
        <v>575</v>
      </c>
      <c r="K61" s="63">
        <v>1210</v>
      </c>
      <c r="L61" s="63" t="s">
        <v>221</v>
      </c>
      <c r="M61" s="64" t="s">
        <v>159</v>
      </c>
      <c r="N61" s="64"/>
      <c r="O61" s="65" t="s">
        <v>576</v>
      </c>
      <c r="P61" s="65" t="s">
        <v>577</v>
      </c>
    </row>
    <row r="62" spans="1:16" ht="12.75" customHeight="1" thickBot="1" x14ac:dyDescent="0.25">
      <c r="A62" s="54" t="str">
        <f t="shared" si="0"/>
        <v> BBS 67 </v>
      </c>
      <c r="B62" s="16" t="str">
        <f t="shared" si="1"/>
        <v>II</v>
      </c>
      <c r="C62" s="54">
        <f t="shared" si="2"/>
        <v>45534.398000000001</v>
      </c>
      <c r="D62" s="12" t="str">
        <f t="shared" si="3"/>
        <v>vis</v>
      </c>
      <c r="E62" s="62">
        <f>VLOOKUP(C62,Active!C$21:E$969,3,FALSE)</f>
        <v>-212.49970563907101</v>
      </c>
      <c r="F62" s="16" t="s">
        <v>140</v>
      </c>
      <c r="G62" s="12" t="str">
        <f t="shared" si="4"/>
        <v>45534.398</v>
      </c>
      <c r="H62" s="54">
        <f t="shared" si="5"/>
        <v>1215.5</v>
      </c>
      <c r="I62" s="63" t="s">
        <v>578</v>
      </c>
      <c r="J62" s="64" t="s">
        <v>579</v>
      </c>
      <c r="K62" s="63">
        <v>1215.5</v>
      </c>
      <c r="L62" s="63" t="s">
        <v>158</v>
      </c>
      <c r="M62" s="64" t="s">
        <v>159</v>
      </c>
      <c r="N62" s="64"/>
      <c r="O62" s="65" t="s">
        <v>539</v>
      </c>
      <c r="P62" s="65" t="s">
        <v>580</v>
      </c>
    </row>
    <row r="63" spans="1:16" ht="12.75" customHeight="1" thickBot="1" x14ac:dyDescent="0.25">
      <c r="A63" s="54" t="str">
        <f t="shared" si="0"/>
        <v> BRNO 26 </v>
      </c>
      <c r="B63" s="16" t="str">
        <f t="shared" si="1"/>
        <v>I</v>
      </c>
      <c r="C63" s="54">
        <f t="shared" si="2"/>
        <v>45565.381000000001</v>
      </c>
      <c r="D63" s="12" t="str">
        <f t="shared" si="3"/>
        <v>vis</v>
      </c>
      <c r="E63" s="62">
        <f>VLOOKUP(C63,Active!C$21:E$969,3,FALSE)</f>
        <v>-202.99951332326486</v>
      </c>
      <c r="F63" s="16" t="s">
        <v>140</v>
      </c>
      <c r="G63" s="12" t="str">
        <f t="shared" si="4"/>
        <v>45565.381</v>
      </c>
      <c r="H63" s="54">
        <f t="shared" si="5"/>
        <v>1225</v>
      </c>
      <c r="I63" s="63" t="s">
        <v>581</v>
      </c>
      <c r="J63" s="64" t="s">
        <v>582</v>
      </c>
      <c r="K63" s="63">
        <v>1225</v>
      </c>
      <c r="L63" s="63" t="s">
        <v>243</v>
      </c>
      <c r="M63" s="64" t="s">
        <v>159</v>
      </c>
      <c r="N63" s="64"/>
      <c r="O63" s="65" t="s">
        <v>576</v>
      </c>
      <c r="P63" s="65" t="s">
        <v>577</v>
      </c>
    </row>
    <row r="64" spans="1:16" ht="12.75" customHeight="1" thickBot="1" x14ac:dyDescent="0.25">
      <c r="A64" s="54" t="str">
        <f t="shared" si="0"/>
        <v> BRNO 26 </v>
      </c>
      <c r="B64" s="16" t="str">
        <f t="shared" si="1"/>
        <v>I</v>
      </c>
      <c r="C64" s="54">
        <f t="shared" si="2"/>
        <v>45578.428</v>
      </c>
      <c r="D64" s="12" t="str">
        <f t="shared" si="3"/>
        <v>vis</v>
      </c>
      <c r="E64" s="62">
        <f>VLOOKUP(C64,Active!C$21:E$969,3,FALSE)</f>
        <v>-198.99896434013507</v>
      </c>
      <c r="F64" s="16" t="s">
        <v>140</v>
      </c>
      <c r="G64" s="12" t="str">
        <f t="shared" si="4"/>
        <v>45578.428</v>
      </c>
      <c r="H64" s="54">
        <f t="shared" si="5"/>
        <v>1229</v>
      </c>
      <c r="I64" s="63" t="s">
        <v>583</v>
      </c>
      <c r="J64" s="64" t="s">
        <v>584</v>
      </c>
      <c r="K64" s="63">
        <v>1229</v>
      </c>
      <c r="L64" s="63" t="s">
        <v>174</v>
      </c>
      <c r="M64" s="64" t="s">
        <v>159</v>
      </c>
      <c r="N64" s="64"/>
      <c r="O64" s="65" t="s">
        <v>576</v>
      </c>
      <c r="P64" s="65" t="s">
        <v>577</v>
      </c>
    </row>
    <row r="65" spans="1:16" ht="12.75" customHeight="1" thickBot="1" x14ac:dyDescent="0.25">
      <c r="A65" s="54" t="str">
        <f t="shared" si="0"/>
        <v> BBS 70 </v>
      </c>
      <c r="B65" s="16" t="str">
        <f t="shared" si="1"/>
        <v>I</v>
      </c>
      <c r="C65" s="54">
        <f t="shared" si="2"/>
        <v>45718.66</v>
      </c>
      <c r="D65" s="12" t="str">
        <f t="shared" si="3"/>
        <v>vis</v>
      </c>
      <c r="E65" s="62">
        <f>VLOOKUP(C65,Active!C$21:E$969,3,FALSE)</f>
        <v>-156.00019182520253</v>
      </c>
      <c r="F65" s="16" t="s">
        <v>140</v>
      </c>
      <c r="G65" s="12" t="str">
        <f t="shared" si="4"/>
        <v>45718.660</v>
      </c>
      <c r="H65" s="54">
        <f t="shared" si="5"/>
        <v>1272</v>
      </c>
      <c r="I65" s="63" t="s">
        <v>585</v>
      </c>
      <c r="J65" s="64" t="s">
        <v>586</v>
      </c>
      <c r="K65" s="63">
        <v>1272</v>
      </c>
      <c r="L65" s="63" t="s">
        <v>224</v>
      </c>
      <c r="M65" s="64" t="s">
        <v>159</v>
      </c>
      <c r="N65" s="64"/>
      <c r="O65" s="65" t="s">
        <v>475</v>
      </c>
      <c r="P65" s="65" t="s">
        <v>587</v>
      </c>
    </row>
    <row r="66" spans="1:16" ht="12.75" customHeight="1" thickBot="1" x14ac:dyDescent="0.25">
      <c r="A66" s="54" t="str">
        <f t="shared" si="0"/>
        <v> BBS 72 </v>
      </c>
      <c r="B66" s="16" t="str">
        <f t="shared" si="1"/>
        <v>II</v>
      </c>
      <c r="C66" s="54">
        <f t="shared" si="2"/>
        <v>45821.379000000001</v>
      </c>
      <c r="D66" s="12" t="str">
        <f t="shared" si="3"/>
        <v>vis</v>
      </c>
      <c r="E66" s="62">
        <f>VLOOKUP(C66,Active!C$21:E$969,3,FALSE)</f>
        <v>-124.50387918642443</v>
      </c>
      <c r="F66" s="16" t="s">
        <v>140</v>
      </c>
      <c r="G66" s="12" t="str">
        <f t="shared" si="4"/>
        <v>45821.379</v>
      </c>
      <c r="H66" s="54">
        <f t="shared" si="5"/>
        <v>1303.5</v>
      </c>
      <c r="I66" s="63" t="s">
        <v>588</v>
      </c>
      <c r="J66" s="64" t="s">
        <v>589</v>
      </c>
      <c r="K66" s="63">
        <v>1303.5</v>
      </c>
      <c r="L66" s="63" t="s">
        <v>479</v>
      </c>
      <c r="M66" s="64" t="s">
        <v>159</v>
      </c>
      <c r="N66" s="64"/>
      <c r="O66" s="65" t="s">
        <v>590</v>
      </c>
      <c r="P66" s="65" t="s">
        <v>591</v>
      </c>
    </row>
    <row r="67" spans="1:16" ht="12.75" customHeight="1" thickBot="1" x14ac:dyDescent="0.25">
      <c r="A67" s="54" t="str">
        <f t="shared" si="0"/>
        <v>IBVS 2793 </v>
      </c>
      <c r="B67" s="16" t="str">
        <f t="shared" si="1"/>
        <v>I</v>
      </c>
      <c r="C67" s="54">
        <f t="shared" si="2"/>
        <v>45878.4643</v>
      </c>
      <c r="D67" s="12" t="str">
        <f t="shared" si="3"/>
        <v>vis</v>
      </c>
      <c r="E67" s="62">
        <f>VLOOKUP(C67,Active!C$21:E$969,3,FALSE)</f>
        <v>-107.00004390883753</v>
      </c>
      <c r="F67" s="16" t="s">
        <v>140</v>
      </c>
      <c r="G67" s="12" t="str">
        <f t="shared" si="4"/>
        <v>45878.4643</v>
      </c>
      <c r="H67" s="54">
        <f t="shared" si="5"/>
        <v>1321</v>
      </c>
      <c r="I67" s="63" t="s">
        <v>592</v>
      </c>
      <c r="J67" s="64" t="s">
        <v>593</v>
      </c>
      <c r="K67" s="63">
        <v>1321</v>
      </c>
      <c r="L67" s="63" t="s">
        <v>594</v>
      </c>
      <c r="M67" s="64" t="s">
        <v>391</v>
      </c>
      <c r="N67" s="64" t="s">
        <v>392</v>
      </c>
      <c r="O67" s="65" t="s">
        <v>595</v>
      </c>
      <c r="P67" s="66" t="s">
        <v>596</v>
      </c>
    </row>
    <row r="68" spans="1:16" ht="12.75" customHeight="1" thickBot="1" x14ac:dyDescent="0.25">
      <c r="A68" s="54" t="str">
        <f t="shared" si="0"/>
        <v>IBVS 2793 </v>
      </c>
      <c r="B68" s="16" t="str">
        <f t="shared" si="1"/>
        <v>I</v>
      </c>
      <c r="C68" s="54">
        <f t="shared" si="2"/>
        <v>45914.339099999997</v>
      </c>
      <c r="D68" s="12" t="str">
        <f t="shared" si="3"/>
        <v>vis</v>
      </c>
      <c r="E68" s="62">
        <f>VLOOKUP(C68,Active!C$21:E$969,3,FALSE)</f>
        <v>-95.99989869078054</v>
      </c>
      <c r="F68" s="16" t="s">
        <v>140</v>
      </c>
      <c r="G68" s="12" t="str">
        <f t="shared" si="4"/>
        <v>45914.3391</v>
      </c>
      <c r="H68" s="54">
        <f t="shared" si="5"/>
        <v>1332</v>
      </c>
      <c r="I68" s="63" t="s">
        <v>597</v>
      </c>
      <c r="J68" s="64" t="s">
        <v>598</v>
      </c>
      <c r="K68" s="63">
        <v>1332</v>
      </c>
      <c r="L68" s="63" t="s">
        <v>599</v>
      </c>
      <c r="M68" s="64" t="s">
        <v>391</v>
      </c>
      <c r="N68" s="64" t="s">
        <v>392</v>
      </c>
      <c r="O68" s="65" t="s">
        <v>595</v>
      </c>
      <c r="P68" s="66" t="s">
        <v>596</v>
      </c>
    </row>
    <row r="69" spans="1:16" ht="12.75" customHeight="1" thickBot="1" x14ac:dyDescent="0.25">
      <c r="A69" s="54" t="str">
        <f t="shared" si="0"/>
        <v> BRNO 27 </v>
      </c>
      <c r="B69" s="16" t="str">
        <f t="shared" si="1"/>
        <v>I</v>
      </c>
      <c r="C69" s="54">
        <f t="shared" si="2"/>
        <v>45940.425999999999</v>
      </c>
      <c r="D69" s="12" t="str">
        <f t="shared" si="3"/>
        <v>vis</v>
      </c>
      <c r="E69" s="62">
        <f>VLOOKUP(C69,Active!C$21:E$969,3,FALSE)</f>
        <v>-88.00097776888073</v>
      </c>
      <c r="F69" s="16" t="s">
        <v>140</v>
      </c>
      <c r="G69" s="12" t="str">
        <f t="shared" si="4"/>
        <v>45940.426</v>
      </c>
      <c r="H69" s="54">
        <f t="shared" si="5"/>
        <v>1340</v>
      </c>
      <c r="I69" s="63" t="s">
        <v>600</v>
      </c>
      <c r="J69" s="64" t="s">
        <v>601</v>
      </c>
      <c r="K69" s="63">
        <v>1340</v>
      </c>
      <c r="L69" s="63" t="s">
        <v>151</v>
      </c>
      <c r="M69" s="64" t="s">
        <v>159</v>
      </c>
      <c r="N69" s="64"/>
      <c r="O69" s="65" t="s">
        <v>602</v>
      </c>
      <c r="P69" s="65" t="s">
        <v>603</v>
      </c>
    </row>
    <row r="70" spans="1:16" ht="12.75" customHeight="1" thickBot="1" x14ac:dyDescent="0.25">
      <c r="A70" s="54" t="str">
        <f t="shared" si="0"/>
        <v> BBS 74 </v>
      </c>
      <c r="B70" s="16" t="str">
        <f t="shared" si="1"/>
        <v>I</v>
      </c>
      <c r="C70" s="54">
        <f t="shared" si="2"/>
        <v>45940.428999999996</v>
      </c>
      <c r="D70" s="12" t="str">
        <f t="shared" si="3"/>
        <v>vis</v>
      </c>
      <c r="E70" s="62">
        <f>VLOOKUP(C70,Active!C$21:E$969,3,FALSE)</f>
        <v>-88.000057890982575</v>
      </c>
      <c r="F70" s="16" t="s">
        <v>140</v>
      </c>
      <c r="G70" s="12" t="str">
        <f t="shared" si="4"/>
        <v>45940.429</v>
      </c>
      <c r="H70" s="54">
        <f t="shared" si="5"/>
        <v>1340</v>
      </c>
      <c r="I70" s="63" t="s">
        <v>604</v>
      </c>
      <c r="J70" s="64" t="s">
        <v>605</v>
      </c>
      <c r="K70" s="63">
        <v>1340</v>
      </c>
      <c r="L70" s="63" t="s">
        <v>200</v>
      </c>
      <c r="M70" s="64" t="s">
        <v>159</v>
      </c>
      <c r="N70" s="64"/>
      <c r="O70" s="65" t="s">
        <v>590</v>
      </c>
      <c r="P70" s="65" t="s">
        <v>606</v>
      </c>
    </row>
    <row r="71" spans="1:16" ht="12.75" customHeight="1" thickBot="1" x14ac:dyDescent="0.25">
      <c r="A71" s="54" t="str">
        <f t="shared" si="0"/>
        <v>IBVS 2793 </v>
      </c>
      <c r="B71" s="16" t="str">
        <f t="shared" si="1"/>
        <v>II</v>
      </c>
      <c r="C71" s="54">
        <f t="shared" si="2"/>
        <v>45958.366000000002</v>
      </c>
      <c r="D71" s="12" t="str">
        <f t="shared" si="3"/>
        <v>vis</v>
      </c>
      <c r="E71" s="62">
        <f>VLOOKUP(C71,Active!C$21:E$969,3,FALSE)</f>
        <v>-82.500107932338636</v>
      </c>
      <c r="F71" s="16" t="s">
        <v>140</v>
      </c>
      <c r="G71" s="12" t="str">
        <f t="shared" si="4"/>
        <v>45958.3660</v>
      </c>
      <c r="H71" s="54">
        <f t="shared" si="5"/>
        <v>1345.5</v>
      </c>
      <c r="I71" s="63" t="s">
        <v>607</v>
      </c>
      <c r="J71" s="64" t="s">
        <v>608</v>
      </c>
      <c r="K71" s="63">
        <v>1345.5</v>
      </c>
      <c r="L71" s="63" t="s">
        <v>609</v>
      </c>
      <c r="M71" s="64" t="s">
        <v>391</v>
      </c>
      <c r="N71" s="64" t="s">
        <v>392</v>
      </c>
      <c r="O71" s="65" t="s">
        <v>595</v>
      </c>
      <c r="P71" s="66" t="s">
        <v>596</v>
      </c>
    </row>
    <row r="72" spans="1:16" ht="12.75" customHeight="1" thickBot="1" x14ac:dyDescent="0.25">
      <c r="A72" s="54" t="str">
        <f t="shared" si="0"/>
        <v>IBVS 2793 </v>
      </c>
      <c r="B72" s="16" t="str">
        <f t="shared" si="1"/>
        <v>II</v>
      </c>
      <c r="C72" s="54">
        <f t="shared" si="2"/>
        <v>45971.410499999998</v>
      </c>
      <c r="D72" s="12" t="str">
        <f t="shared" si="3"/>
        <v>vis</v>
      </c>
      <c r="E72" s="62">
        <f>VLOOKUP(C72,Active!C$21:E$969,3,FALSE)</f>
        <v>-78.500325514125493</v>
      </c>
      <c r="F72" s="16" t="s">
        <v>140</v>
      </c>
      <c r="G72" s="12" t="str">
        <f t="shared" si="4"/>
        <v>45971.4105</v>
      </c>
      <c r="H72" s="54">
        <f t="shared" si="5"/>
        <v>1349.5</v>
      </c>
      <c r="I72" s="63" t="s">
        <v>610</v>
      </c>
      <c r="J72" s="64" t="s">
        <v>611</v>
      </c>
      <c r="K72" s="63">
        <v>1349.5</v>
      </c>
      <c r="L72" s="63" t="s">
        <v>612</v>
      </c>
      <c r="M72" s="64" t="s">
        <v>391</v>
      </c>
      <c r="N72" s="64" t="s">
        <v>392</v>
      </c>
      <c r="O72" s="65" t="s">
        <v>595</v>
      </c>
      <c r="P72" s="66" t="s">
        <v>596</v>
      </c>
    </row>
    <row r="73" spans="1:16" ht="12.75" customHeight="1" thickBot="1" x14ac:dyDescent="0.25">
      <c r="A73" s="54" t="str">
        <f t="shared" si="0"/>
        <v> BBS 74 </v>
      </c>
      <c r="B73" s="16" t="str">
        <f t="shared" si="1"/>
        <v>II</v>
      </c>
      <c r="C73" s="54">
        <f t="shared" si="2"/>
        <v>46007.27</v>
      </c>
      <c r="D73" s="12" t="str">
        <f t="shared" si="3"/>
        <v>vis</v>
      </c>
      <c r="E73" s="62">
        <f>VLOOKUP(C73,Active!C$21:E$969,3,FALSE)</f>
        <v>-67.504871673353577</v>
      </c>
      <c r="F73" s="16" t="s">
        <v>140</v>
      </c>
      <c r="G73" s="12" t="str">
        <f t="shared" si="4"/>
        <v>46007.270</v>
      </c>
      <c r="H73" s="54">
        <f t="shared" si="5"/>
        <v>1360.5</v>
      </c>
      <c r="I73" s="63" t="s">
        <v>613</v>
      </c>
      <c r="J73" s="64" t="s">
        <v>614</v>
      </c>
      <c r="K73" s="63">
        <v>1360.5</v>
      </c>
      <c r="L73" s="63" t="s">
        <v>615</v>
      </c>
      <c r="M73" s="64" t="s">
        <v>159</v>
      </c>
      <c r="N73" s="64"/>
      <c r="O73" s="65" t="s">
        <v>539</v>
      </c>
      <c r="P73" s="65" t="s">
        <v>606</v>
      </c>
    </row>
    <row r="74" spans="1:16" ht="12.75" customHeight="1" thickBot="1" x14ac:dyDescent="0.25">
      <c r="A74" s="54" t="str">
        <f t="shared" si="0"/>
        <v> BBS 77 </v>
      </c>
      <c r="B74" s="16" t="str">
        <f t="shared" si="1"/>
        <v>I</v>
      </c>
      <c r="C74" s="54">
        <f t="shared" si="2"/>
        <v>46191.55</v>
      </c>
      <c r="D74" s="12" t="str">
        <f t="shared" si="3"/>
        <v>vis</v>
      </c>
      <c r="E74" s="62">
        <f>VLOOKUP(C74,Active!C$21:E$969,3,FALSE)</f>
        <v>-10.999838592089448</v>
      </c>
      <c r="F74" s="16" t="s">
        <v>140</v>
      </c>
      <c r="G74" s="12" t="str">
        <f t="shared" si="4"/>
        <v>46191.550</v>
      </c>
      <c r="H74" s="54">
        <f t="shared" si="5"/>
        <v>1417</v>
      </c>
      <c r="I74" s="63" t="s">
        <v>616</v>
      </c>
      <c r="J74" s="64" t="s">
        <v>617</v>
      </c>
      <c r="K74" s="63">
        <v>1417</v>
      </c>
      <c r="L74" s="63" t="s">
        <v>200</v>
      </c>
      <c r="M74" s="64" t="s">
        <v>159</v>
      </c>
      <c r="N74" s="64"/>
      <c r="O74" s="65" t="s">
        <v>475</v>
      </c>
      <c r="P74" s="65" t="s">
        <v>618</v>
      </c>
    </row>
    <row r="75" spans="1:16" ht="12.75" customHeight="1" thickBot="1" x14ac:dyDescent="0.25">
      <c r="A75" s="54" t="str">
        <f t="shared" ref="A75:A138" si="6">P75</f>
        <v>IBVS 2953 </v>
      </c>
      <c r="B75" s="16" t="str">
        <f t="shared" ref="B75:B138" si="7">IF(H75=INT(H75),"I","II")</f>
        <v>I</v>
      </c>
      <c r="C75" s="54">
        <f t="shared" ref="C75:C138" si="8">1*G75</f>
        <v>46227.423799999997</v>
      </c>
      <c r="D75" s="12" t="str">
        <f t="shared" ref="D75:D138" si="9">VLOOKUP(F75,I$1:J$5,2,FALSE)</f>
        <v>vis</v>
      </c>
      <c r="E75" s="62">
        <f>VLOOKUP(C75,Active!C$21:E$969,3,FALSE)</f>
        <v>0</v>
      </c>
      <c r="F75" s="16" t="s">
        <v>140</v>
      </c>
      <c r="G75" s="12" t="str">
        <f t="shared" ref="G75:G138" si="10">MID(I75,3,LEN(I75)-3)</f>
        <v>46227.4238</v>
      </c>
      <c r="H75" s="54">
        <f t="shared" ref="H75:H138" si="11">1*K75</f>
        <v>1428</v>
      </c>
      <c r="I75" s="63" t="s">
        <v>619</v>
      </c>
      <c r="J75" s="64" t="s">
        <v>620</v>
      </c>
      <c r="K75" s="63">
        <v>1428</v>
      </c>
      <c r="L75" s="63" t="s">
        <v>621</v>
      </c>
      <c r="M75" s="64" t="s">
        <v>391</v>
      </c>
      <c r="N75" s="64" t="s">
        <v>392</v>
      </c>
      <c r="O75" s="65" t="s">
        <v>622</v>
      </c>
      <c r="P75" s="66" t="s">
        <v>623</v>
      </c>
    </row>
    <row r="76" spans="1:16" ht="12.75" customHeight="1" thickBot="1" x14ac:dyDescent="0.25">
      <c r="A76" s="54" t="str">
        <f t="shared" si="6"/>
        <v>IBVS 2953 </v>
      </c>
      <c r="B76" s="16" t="str">
        <f t="shared" si="7"/>
        <v>II</v>
      </c>
      <c r="C76" s="54">
        <f t="shared" si="8"/>
        <v>46245.360099999998</v>
      </c>
      <c r="D76" s="12" t="str">
        <f t="shared" si="9"/>
        <v>vis</v>
      </c>
      <c r="E76" s="62">
        <f>VLOOKUP(C76,Active!C$21:E$969,3,FALSE)</f>
        <v>5.4997353204662076</v>
      </c>
      <c r="F76" s="16" t="s">
        <v>140</v>
      </c>
      <c r="G76" s="12" t="str">
        <f t="shared" si="10"/>
        <v>46245.3601</v>
      </c>
      <c r="H76" s="54">
        <f t="shared" si="11"/>
        <v>1433.5</v>
      </c>
      <c r="I76" s="63" t="s">
        <v>624</v>
      </c>
      <c r="J76" s="64" t="s">
        <v>625</v>
      </c>
      <c r="K76" s="63">
        <v>1433.5</v>
      </c>
      <c r="L76" s="63" t="s">
        <v>626</v>
      </c>
      <c r="M76" s="64" t="s">
        <v>391</v>
      </c>
      <c r="N76" s="64" t="s">
        <v>392</v>
      </c>
      <c r="O76" s="65" t="s">
        <v>622</v>
      </c>
      <c r="P76" s="66" t="s">
        <v>623</v>
      </c>
    </row>
    <row r="77" spans="1:16" ht="12.75" customHeight="1" thickBot="1" x14ac:dyDescent="0.25">
      <c r="A77" s="54" t="str">
        <f t="shared" si="6"/>
        <v> BBS 77 </v>
      </c>
      <c r="B77" s="16" t="str">
        <f t="shared" si="7"/>
        <v>II</v>
      </c>
      <c r="C77" s="54">
        <f t="shared" si="8"/>
        <v>46271.436999999998</v>
      </c>
      <c r="D77" s="12" t="str">
        <f t="shared" si="9"/>
        <v>vis</v>
      </c>
      <c r="E77" s="62">
        <f>VLOOKUP(C77,Active!C$21:E$969,3,FALSE)</f>
        <v>13.495589982701768</v>
      </c>
      <c r="F77" s="16" t="s">
        <v>140</v>
      </c>
      <c r="G77" s="12" t="str">
        <f t="shared" si="10"/>
        <v>46271.437</v>
      </c>
      <c r="H77" s="54">
        <f t="shared" si="11"/>
        <v>1441.5</v>
      </c>
      <c r="I77" s="63" t="s">
        <v>630</v>
      </c>
      <c r="J77" s="64" t="s">
        <v>631</v>
      </c>
      <c r="K77" s="63">
        <v>1441.5</v>
      </c>
      <c r="L77" s="63" t="s">
        <v>632</v>
      </c>
      <c r="M77" s="64" t="s">
        <v>159</v>
      </c>
      <c r="N77" s="64"/>
      <c r="O77" s="65" t="s">
        <v>590</v>
      </c>
      <c r="P77" s="65" t="s">
        <v>618</v>
      </c>
    </row>
    <row r="78" spans="1:16" ht="12.75" customHeight="1" thickBot="1" x14ac:dyDescent="0.25">
      <c r="A78" s="54" t="str">
        <f t="shared" si="6"/>
        <v> BRNO 28 </v>
      </c>
      <c r="B78" s="16" t="str">
        <f t="shared" si="7"/>
        <v>II</v>
      </c>
      <c r="C78" s="54">
        <f t="shared" si="8"/>
        <v>46646.495000000003</v>
      </c>
      <c r="D78" s="12" t="str">
        <f t="shared" si="9"/>
        <v>vis</v>
      </c>
      <c r="E78" s="62">
        <f>VLOOKUP(C78,Active!C$21:E$969,3,FALSE)</f>
        <v>128.49811167465052</v>
      </c>
      <c r="F78" s="16" t="s">
        <v>140</v>
      </c>
      <c r="G78" s="12" t="str">
        <f t="shared" si="10"/>
        <v>46646.495</v>
      </c>
      <c r="H78" s="54">
        <f t="shared" si="11"/>
        <v>1556.5</v>
      </c>
      <c r="I78" s="63" t="s">
        <v>633</v>
      </c>
      <c r="J78" s="64" t="s">
        <v>634</v>
      </c>
      <c r="K78" s="63">
        <v>1556.5</v>
      </c>
      <c r="L78" s="63" t="s">
        <v>191</v>
      </c>
      <c r="M78" s="64" t="s">
        <v>159</v>
      </c>
      <c r="N78" s="64"/>
      <c r="O78" s="65" t="s">
        <v>635</v>
      </c>
      <c r="P78" s="65" t="s">
        <v>636</v>
      </c>
    </row>
    <row r="79" spans="1:16" ht="12.75" customHeight="1" thickBot="1" x14ac:dyDescent="0.25">
      <c r="A79" s="54" t="str">
        <f t="shared" si="6"/>
        <v> BBS 83 </v>
      </c>
      <c r="B79" s="16" t="str">
        <f t="shared" si="7"/>
        <v>I</v>
      </c>
      <c r="C79" s="54">
        <f t="shared" si="8"/>
        <v>46863.375999999997</v>
      </c>
      <c r="D79" s="12" t="str">
        <f t="shared" si="9"/>
        <v>vis</v>
      </c>
      <c r="E79" s="62">
        <f>VLOOKUP(C79,Active!C$21:E$969,3,FALSE)</f>
        <v>194.99945788529138</v>
      </c>
      <c r="F79" s="16" t="s">
        <v>140</v>
      </c>
      <c r="G79" s="12" t="str">
        <f t="shared" si="10"/>
        <v>46863.376</v>
      </c>
      <c r="H79" s="54">
        <f t="shared" si="11"/>
        <v>1623</v>
      </c>
      <c r="I79" s="63" t="s">
        <v>639</v>
      </c>
      <c r="J79" s="64" t="s">
        <v>640</v>
      </c>
      <c r="K79" s="63">
        <v>1623</v>
      </c>
      <c r="L79" s="63" t="s">
        <v>167</v>
      </c>
      <c r="M79" s="64" t="s">
        <v>159</v>
      </c>
      <c r="N79" s="64"/>
      <c r="O79" s="65" t="s">
        <v>475</v>
      </c>
      <c r="P79" s="65" t="s">
        <v>641</v>
      </c>
    </row>
    <row r="80" spans="1:16" ht="12.75" customHeight="1" thickBot="1" x14ac:dyDescent="0.25">
      <c r="A80" s="54" t="str">
        <f t="shared" si="6"/>
        <v> BBS 88 </v>
      </c>
      <c r="B80" s="16" t="str">
        <f t="shared" si="7"/>
        <v>I</v>
      </c>
      <c r="C80" s="54">
        <f t="shared" si="8"/>
        <v>47326.485999999997</v>
      </c>
      <c r="D80" s="12" t="str">
        <f t="shared" si="9"/>
        <v>vis</v>
      </c>
      <c r="E80" s="62">
        <f>VLOOKUP(C80,Active!C$21:E$969,3,FALSE)</f>
        <v>337.00100916738057</v>
      </c>
      <c r="F80" s="16" t="s">
        <v>140</v>
      </c>
      <c r="G80" s="12" t="str">
        <f t="shared" si="10"/>
        <v>47326.486</v>
      </c>
      <c r="H80" s="54">
        <f t="shared" si="11"/>
        <v>1765</v>
      </c>
      <c r="I80" s="63" t="s">
        <v>644</v>
      </c>
      <c r="J80" s="64" t="s">
        <v>645</v>
      </c>
      <c r="K80" s="63">
        <v>1765</v>
      </c>
      <c r="L80" s="63" t="s">
        <v>174</v>
      </c>
      <c r="M80" s="64" t="s">
        <v>159</v>
      </c>
      <c r="N80" s="64"/>
      <c r="O80" s="65" t="s">
        <v>452</v>
      </c>
      <c r="P80" s="65" t="s">
        <v>646</v>
      </c>
    </row>
    <row r="81" spans="1:16" ht="12.75" customHeight="1" thickBot="1" x14ac:dyDescent="0.25">
      <c r="A81" s="54" t="str">
        <f t="shared" si="6"/>
        <v> BRNO 30 </v>
      </c>
      <c r="B81" s="16" t="str">
        <f t="shared" si="7"/>
        <v>II</v>
      </c>
      <c r="C81" s="54">
        <f t="shared" si="8"/>
        <v>47357.451999999997</v>
      </c>
      <c r="D81" s="12" t="str">
        <f t="shared" si="9"/>
        <v>vis</v>
      </c>
      <c r="E81" s="62">
        <f>VLOOKUP(C81,Active!C$21:E$969,3,FALSE)</f>
        <v>346.49598884175862</v>
      </c>
      <c r="F81" s="16" t="s">
        <v>140</v>
      </c>
      <c r="G81" s="12" t="str">
        <f t="shared" si="10"/>
        <v>47357.452</v>
      </c>
      <c r="H81" s="54">
        <f t="shared" si="11"/>
        <v>1774.5</v>
      </c>
      <c r="I81" s="63" t="s">
        <v>647</v>
      </c>
      <c r="J81" s="64" t="s">
        <v>648</v>
      </c>
      <c r="K81" s="63">
        <v>1774.5</v>
      </c>
      <c r="L81" s="63" t="s">
        <v>479</v>
      </c>
      <c r="M81" s="64" t="s">
        <v>159</v>
      </c>
      <c r="N81" s="64"/>
      <c r="O81" s="65" t="s">
        <v>649</v>
      </c>
      <c r="P81" s="65" t="s">
        <v>650</v>
      </c>
    </row>
    <row r="82" spans="1:16" ht="12.75" customHeight="1" thickBot="1" x14ac:dyDescent="0.25">
      <c r="A82" s="54" t="str">
        <f t="shared" si="6"/>
        <v> BRNO 30 </v>
      </c>
      <c r="B82" s="16" t="str">
        <f t="shared" si="7"/>
        <v>II</v>
      </c>
      <c r="C82" s="54">
        <f t="shared" si="8"/>
        <v>47357.451999999997</v>
      </c>
      <c r="D82" s="12" t="str">
        <f t="shared" si="9"/>
        <v>vis</v>
      </c>
      <c r="E82" s="62">
        <f>VLOOKUP(C82,Active!C$21:E$969,3,FALSE)</f>
        <v>346.49598884175862</v>
      </c>
      <c r="F82" s="16" t="s">
        <v>140</v>
      </c>
      <c r="G82" s="12" t="str">
        <f t="shared" si="10"/>
        <v>47357.452</v>
      </c>
      <c r="H82" s="54">
        <f t="shared" si="11"/>
        <v>1774.5</v>
      </c>
      <c r="I82" s="63" t="s">
        <v>647</v>
      </c>
      <c r="J82" s="64" t="s">
        <v>648</v>
      </c>
      <c r="K82" s="63">
        <v>1774.5</v>
      </c>
      <c r="L82" s="63" t="s">
        <v>479</v>
      </c>
      <c r="M82" s="64" t="s">
        <v>159</v>
      </c>
      <c r="N82" s="64"/>
      <c r="O82" s="65" t="s">
        <v>651</v>
      </c>
      <c r="P82" s="65" t="s">
        <v>650</v>
      </c>
    </row>
    <row r="83" spans="1:16" ht="12.75" customHeight="1" thickBot="1" x14ac:dyDescent="0.25">
      <c r="A83" s="54" t="str">
        <f t="shared" si="6"/>
        <v> BRNO 30 </v>
      </c>
      <c r="B83" s="16" t="str">
        <f t="shared" si="7"/>
        <v>II</v>
      </c>
      <c r="C83" s="54">
        <f t="shared" si="8"/>
        <v>47357.453000000001</v>
      </c>
      <c r="D83" s="12" t="str">
        <f t="shared" si="9"/>
        <v>vis</v>
      </c>
      <c r="E83" s="62">
        <f>VLOOKUP(C83,Active!C$21:E$969,3,FALSE)</f>
        <v>346.49629546772616</v>
      </c>
      <c r="F83" s="16" t="s">
        <v>140</v>
      </c>
      <c r="G83" s="12" t="str">
        <f t="shared" si="10"/>
        <v>47357.453</v>
      </c>
      <c r="H83" s="54">
        <f t="shared" si="11"/>
        <v>1774.5</v>
      </c>
      <c r="I83" s="63" t="s">
        <v>652</v>
      </c>
      <c r="J83" s="64" t="s">
        <v>653</v>
      </c>
      <c r="K83" s="63">
        <v>1774.5</v>
      </c>
      <c r="L83" s="63" t="s">
        <v>184</v>
      </c>
      <c r="M83" s="64" t="s">
        <v>159</v>
      </c>
      <c r="N83" s="64"/>
      <c r="O83" s="65" t="s">
        <v>654</v>
      </c>
      <c r="P83" s="65" t="s">
        <v>650</v>
      </c>
    </row>
    <row r="84" spans="1:16" ht="12.75" customHeight="1" thickBot="1" x14ac:dyDescent="0.25">
      <c r="A84" s="54" t="str">
        <f t="shared" si="6"/>
        <v> BRNO 30 </v>
      </c>
      <c r="B84" s="16" t="str">
        <f t="shared" si="7"/>
        <v>II</v>
      </c>
      <c r="C84" s="54">
        <f t="shared" si="8"/>
        <v>47357.453000000001</v>
      </c>
      <c r="D84" s="12" t="str">
        <f t="shared" si="9"/>
        <v>vis</v>
      </c>
      <c r="E84" s="62">
        <f>VLOOKUP(C84,Active!C$21:E$969,3,FALSE)</f>
        <v>346.49629546772616</v>
      </c>
      <c r="F84" s="16" t="s">
        <v>140</v>
      </c>
      <c r="G84" s="12" t="str">
        <f t="shared" si="10"/>
        <v>47357.453</v>
      </c>
      <c r="H84" s="54">
        <f t="shared" si="11"/>
        <v>1774.5</v>
      </c>
      <c r="I84" s="63" t="s">
        <v>652</v>
      </c>
      <c r="J84" s="64" t="s">
        <v>653</v>
      </c>
      <c r="K84" s="63">
        <v>1774.5</v>
      </c>
      <c r="L84" s="63" t="s">
        <v>184</v>
      </c>
      <c r="M84" s="64" t="s">
        <v>159</v>
      </c>
      <c r="N84" s="64"/>
      <c r="O84" s="65" t="s">
        <v>655</v>
      </c>
      <c r="P84" s="65" t="s">
        <v>650</v>
      </c>
    </row>
    <row r="85" spans="1:16" ht="12.75" customHeight="1" thickBot="1" x14ac:dyDescent="0.25">
      <c r="A85" s="54" t="str">
        <f t="shared" si="6"/>
        <v> BRNO 30 </v>
      </c>
      <c r="B85" s="16" t="str">
        <f t="shared" si="7"/>
        <v>II</v>
      </c>
      <c r="C85" s="54">
        <f t="shared" si="8"/>
        <v>47357.455000000002</v>
      </c>
      <c r="D85" s="12" t="str">
        <f t="shared" si="9"/>
        <v>vis</v>
      </c>
      <c r="E85" s="62">
        <f>VLOOKUP(C85,Active!C$21:E$969,3,FALSE)</f>
        <v>346.49690871965902</v>
      </c>
      <c r="F85" s="16" t="s">
        <v>140</v>
      </c>
      <c r="G85" s="12" t="str">
        <f t="shared" si="10"/>
        <v>47357.455</v>
      </c>
      <c r="H85" s="54">
        <f t="shared" si="11"/>
        <v>1774.5</v>
      </c>
      <c r="I85" s="63" t="s">
        <v>656</v>
      </c>
      <c r="J85" s="64" t="s">
        <v>657</v>
      </c>
      <c r="K85" s="63">
        <v>1774.5</v>
      </c>
      <c r="L85" s="63" t="s">
        <v>197</v>
      </c>
      <c r="M85" s="64" t="s">
        <v>159</v>
      </c>
      <c r="N85" s="64"/>
      <c r="O85" s="65" t="s">
        <v>658</v>
      </c>
      <c r="P85" s="65" t="s">
        <v>650</v>
      </c>
    </row>
    <row r="86" spans="1:16" ht="12.75" customHeight="1" thickBot="1" x14ac:dyDescent="0.25">
      <c r="A86" s="54" t="str">
        <f t="shared" si="6"/>
        <v> BBS 89 </v>
      </c>
      <c r="B86" s="16" t="str">
        <f t="shared" si="7"/>
        <v>I</v>
      </c>
      <c r="C86" s="54">
        <f t="shared" si="8"/>
        <v>47362.358</v>
      </c>
      <c r="D86" s="12" t="str">
        <f t="shared" si="9"/>
        <v>vis</v>
      </c>
      <c r="E86" s="62">
        <f>VLOOKUP(C86,Active!C$21:E$969,3,FALSE)</f>
        <v>348.0002958327334</v>
      </c>
      <c r="F86" s="16" t="s">
        <v>140</v>
      </c>
      <c r="G86" s="12" t="str">
        <f t="shared" si="10"/>
        <v>47362.358</v>
      </c>
      <c r="H86" s="54">
        <f t="shared" si="11"/>
        <v>1776</v>
      </c>
      <c r="I86" s="63" t="s">
        <v>659</v>
      </c>
      <c r="J86" s="64" t="s">
        <v>660</v>
      </c>
      <c r="K86" s="63">
        <v>1776</v>
      </c>
      <c r="L86" s="63" t="s">
        <v>158</v>
      </c>
      <c r="M86" s="64" t="s">
        <v>159</v>
      </c>
      <c r="N86" s="64"/>
      <c r="O86" s="65" t="s">
        <v>661</v>
      </c>
      <c r="P86" s="65" t="s">
        <v>662</v>
      </c>
    </row>
    <row r="87" spans="1:16" ht="12.75" customHeight="1" thickBot="1" x14ac:dyDescent="0.25">
      <c r="A87" s="54" t="str">
        <f t="shared" si="6"/>
        <v> BBS 89 </v>
      </c>
      <c r="B87" s="16" t="str">
        <f t="shared" si="7"/>
        <v>I</v>
      </c>
      <c r="C87" s="54">
        <f t="shared" si="8"/>
        <v>47375.436999999998</v>
      </c>
      <c r="D87" s="12" t="str">
        <f t="shared" si="9"/>
        <v>vis</v>
      </c>
      <c r="E87" s="62">
        <f>VLOOKUP(C87,Active!C$21:E$969,3,FALSE)</f>
        <v>352.0106568467865</v>
      </c>
      <c r="F87" s="16" t="s">
        <v>140</v>
      </c>
      <c r="G87" s="12" t="str">
        <f t="shared" si="10"/>
        <v>47375.437</v>
      </c>
      <c r="H87" s="54">
        <f t="shared" si="11"/>
        <v>1780</v>
      </c>
      <c r="I87" s="63" t="s">
        <v>663</v>
      </c>
      <c r="J87" s="64" t="s">
        <v>664</v>
      </c>
      <c r="K87" s="63">
        <v>1780</v>
      </c>
      <c r="L87" s="63" t="s">
        <v>665</v>
      </c>
      <c r="M87" s="64" t="s">
        <v>159</v>
      </c>
      <c r="N87" s="64"/>
      <c r="O87" s="65" t="s">
        <v>661</v>
      </c>
      <c r="P87" s="65" t="s">
        <v>662</v>
      </c>
    </row>
    <row r="88" spans="1:16" ht="12.75" customHeight="1" thickBot="1" x14ac:dyDescent="0.25">
      <c r="A88" s="54" t="str">
        <f t="shared" si="6"/>
        <v> BRNO 30 </v>
      </c>
      <c r="B88" s="16" t="str">
        <f t="shared" si="7"/>
        <v>I</v>
      </c>
      <c r="C88" s="54">
        <f t="shared" si="8"/>
        <v>47388.440999999999</v>
      </c>
      <c r="D88" s="12" t="str">
        <f t="shared" si="9"/>
        <v>vis</v>
      </c>
      <c r="E88" s="62">
        <f>VLOOKUP(C88,Active!C$21:E$969,3,FALSE)</f>
        <v>355.99802091336335</v>
      </c>
      <c r="F88" s="16" t="s">
        <v>140</v>
      </c>
      <c r="G88" s="12" t="str">
        <f t="shared" si="10"/>
        <v>47388.441</v>
      </c>
      <c r="H88" s="54">
        <f t="shared" si="11"/>
        <v>1784</v>
      </c>
      <c r="I88" s="63" t="s">
        <v>666</v>
      </c>
      <c r="J88" s="64" t="s">
        <v>667</v>
      </c>
      <c r="K88" s="63">
        <v>1784</v>
      </c>
      <c r="L88" s="63" t="s">
        <v>191</v>
      </c>
      <c r="M88" s="64" t="s">
        <v>159</v>
      </c>
      <c r="N88" s="64"/>
      <c r="O88" s="65" t="s">
        <v>668</v>
      </c>
      <c r="P88" s="65" t="s">
        <v>650</v>
      </c>
    </row>
    <row r="89" spans="1:16" ht="12.75" customHeight="1" thickBot="1" x14ac:dyDescent="0.25">
      <c r="A89" s="54" t="str">
        <f t="shared" si="6"/>
        <v> BRNO 30 </v>
      </c>
      <c r="B89" s="16" t="str">
        <f t="shared" si="7"/>
        <v>I</v>
      </c>
      <c r="C89" s="54">
        <f t="shared" si="8"/>
        <v>47388.442999999999</v>
      </c>
      <c r="D89" s="12" t="str">
        <f t="shared" si="9"/>
        <v>vis</v>
      </c>
      <c r="E89" s="62">
        <f>VLOOKUP(C89,Active!C$21:E$969,3,FALSE)</f>
        <v>355.99863416529621</v>
      </c>
      <c r="F89" s="16" t="s">
        <v>140</v>
      </c>
      <c r="G89" s="12" t="str">
        <f t="shared" si="10"/>
        <v>47388.443</v>
      </c>
      <c r="H89" s="54">
        <f t="shared" si="11"/>
        <v>1784</v>
      </c>
      <c r="I89" s="63" t="s">
        <v>669</v>
      </c>
      <c r="J89" s="64" t="s">
        <v>670</v>
      </c>
      <c r="K89" s="63">
        <v>1784</v>
      </c>
      <c r="L89" s="63" t="s">
        <v>141</v>
      </c>
      <c r="M89" s="64" t="s">
        <v>159</v>
      </c>
      <c r="N89" s="64"/>
      <c r="O89" s="65" t="s">
        <v>671</v>
      </c>
      <c r="P89" s="65" t="s">
        <v>650</v>
      </c>
    </row>
    <row r="90" spans="1:16" ht="12.75" customHeight="1" thickBot="1" x14ac:dyDescent="0.25">
      <c r="A90" s="54" t="str">
        <f t="shared" si="6"/>
        <v> BRNO 30 </v>
      </c>
      <c r="B90" s="16" t="str">
        <f t="shared" si="7"/>
        <v>I</v>
      </c>
      <c r="C90" s="54">
        <f t="shared" si="8"/>
        <v>47388.442999999999</v>
      </c>
      <c r="D90" s="12" t="str">
        <f t="shared" si="9"/>
        <v>vis</v>
      </c>
      <c r="E90" s="62">
        <f>VLOOKUP(C90,Active!C$21:E$969,3,FALSE)</f>
        <v>355.99863416529621</v>
      </c>
      <c r="F90" s="16" t="s">
        <v>140</v>
      </c>
      <c r="G90" s="12" t="str">
        <f t="shared" si="10"/>
        <v>47388.443</v>
      </c>
      <c r="H90" s="54">
        <f t="shared" si="11"/>
        <v>1784</v>
      </c>
      <c r="I90" s="63" t="s">
        <v>669</v>
      </c>
      <c r="J90" s="64" t="s">
        <v>670</v>
      </c>
      <c r="K90" s="63">
        <v>1784</v>
      </c>
      <c r="L90" s="63" t="s">
        <v>141</v>
      </c>
      <c r="M90" s="64" t="s">
        <v>159</v>
      </c>
      <c r="N90" s="64"/>
      <c r="O90" s="65" t="s">
        <v>672</v>
      </c>
      <c r="P90" s="65" t="s">
        <v>650</v>
      </c>
    </row>
    <row r="91" spans="1:16" ht="12.75" customHeight="1" thickBot="1" x14ac:dyDescent="0.25">
      <c r="A91" s="54" t="str">
        <f t="shared" si="6"/>
        <v> BRNO 30 </v>
      </c>
      <c r="B91" s="16" t="str">
        <f t="shared" si="7"/>
        <v>I</v>
      </c>
      <c r="C91" s="54">
        <f t="shared" si="8"/>
        <v>47388.445</v>
      </c>
      <c r="D91" s="12" t="str">
        <f t="shared" si="9"/>
        <v>vis</v>
      </c>
      <c r="E91" s="62">
        <f>VLOOKUP(C91,Active!C$21:E$969,3,FALSE)</f>
        <v>355.99924741722907</v>
      </c>
      <c r="F91" s="16" t="s">
        <v>140</v>
      </c>
      <c r="G91" s="12" t="str">
        <f t="shared" si="10"/>
        <v>47388.445</v>
      </c>
      <c r="H91" s="54">
        <f t="shared" si="11"/>
        <v>1784</v>
      </c>
      <c r="I91" s="63" t="s">
        <v>673</v>
      </c>
      <c r="J91" s="64" t="s">
        <v>674</v>
      </c>
      <c r="K91" s="63">
        <v>1784</v>
      </c>
      <c r="L91" s="63" t="s">
        <v>167</v>
      </c>
      <c r="M91" s="64" t="s">
        <v>159</v>
      </c>
      <c r="N91" s="64"/>
      <c r="O91" s="65" t="s">
        <v>675</v>
      </c>
      <c r="P91" s="65" t="s">
        <v>650</v>
      </c>
    </row>
    <row r="92" spans="1:16" ht="12.75" customHeight="1" thickBot="1" x14ac:dyDescent="0.25">
      <c r="A92" s="54" t="str">
        <f t="shared" si="6"/>
        <v> BRNO 30 </v>
      </c>
      <c r="B92" s="16" t="str">
        <f t="shared" si="7"/>
        <v>I</v>
      </c>
      <c r="C92" s="54">
        <f t="shared" si="8"/>
        <v>47388.449000000001</v>
      </c>
      <c r="D92" s="12" t="str">
        <f t="shared" si="9"/>
        <v>vis</v>
      </c>
      <c r="E92" s="62">
        <f>VLOOKUP(C92,Active!C$21:E$969,3,FALSE)</f>
        <v>356.00047392109474</v>
      </c>
      <c r="F92" s="16" t="s">
        <v>140</v>
      </c>
      <c r="G92" s="12" t="str">
        <f t="shared" si="10"/>
        <v>47388.449</v>
      </c>
      <c r="H92" s="54">
        <f t="shared" si="11"/>
        <v>1784</v>
      </c>
      <c r="I92" s="63" t="s">
        <v>676</v>
      </c>
      <c r="J92" s="64" t="s">
        <v>677</v>
      </c>
      <c r="K92" s="63">
        <v>1784</v>
      </c>
      <c r="L92" s="63" t="s">
        <v>243</v>
      </c>
      <c r="M92" s="64" t="s">
        <v>159</v>
      </c>
      <c r="N92" s="64"/>
      <c r="O92" s="65" t="s">
        <v>678</v>
      </c>
      <c r="P92" s="65" t="s">
        <v>650</v>
      </c>
    </row>
    <row r="93" spans="1:16" ht="12.75" customHeight="1" thickBot="1" x14ac:dyDescent="0.25">
      <c r="A93" s="54" t="str">
        <f t="shared" si="6"/>
        <v> BRNO 30 </v>
      </c>
      <c r="B93" s="16" t="str">
        <f t="shared" si="7"/>
        <v>I</v>
      </c>
      <c r="C93" s="54">
        <f t="shared" si="8"/>
        <v>47388.449000000001</v>
      </c>
      <c r="D93" s="12" t="str">
        <f t="shared" si="9"/>
        <v>vis</v>
      </c>
      <c r="E93" s="62">
        <f>VLOOKUP(C93,Active!C$21:E$969,3,FALSE)</f>
        <v>356.00047392109474</v>
      </c>
      <c r="F93" s="16" t="s">
        <v>140</v>
      </c>
      <c r="G93" s="12" t="str">
        <f t="shared" si="10"/>
        <v>47388.449</v>
      </c>
      <c r="H93" s="54">
        <f t="shared" si="11"/>
        <v>1784</v>
      </c>
      <c r="I93" s="63" t="s">
        <v>676</v>
      </c>
      <c r="J93" s="64" t="s">
        <v>677</v>
      </c>
      <c r="K93" s="63">
        <v>1784</v>
      </c>
      <c r="L93" s="63" t="s">
        <v>243</v>
      </c>
      <c r="M93" s="64" t="s">
        <v>159</v>
      </c>
      <c r="N93" s="64"/>
      <c r="O93" s="65" t="s">
        <v>679</v>
      </c>
      <c r="P93" s="65" t="s">
        <v>650</v>
      </c>
    </row>
    <row r="94" spans="1:16" ht="12.75" customHeight="1" thickBot="1" x14ac:dyDescent="0.25">
      <c r="A94" s="54" t="str">
        <f t="shared" si="6"/>
        <v> BRNO 30 </v>
      </c>
      <c r="B94" s="16" t="str">
        <f t="shared" si="7"/>
        <v>I</v>
      </c>
      <c r="C94" s="54">
        <f t="shared" si="8"/>
        <v>47388.45</v>
      </c>
      <c r="D94" s="12" t="str">
        <f t="shared" si="9"/>
        <v>vis</v>
      </c>
      <c r="E94" s="62">
        <f>VLOOKUP(C94,Active!C$21:E$969,3,FALSE)</f>
        <v>356.00078054706006</v>
      </c>
      <c r="F94" s="16" t="s">
        <v>140</v>
      </c>
      <c r="G94" s="12" t="str">
        <f t="shared" si="10"/>
        <v>47388.450</v>
      </c>
      <c r="H94" s="54">
        <f t="shared" si="11"/>
        <v>1784</v>
      </c>
      <c r="I94" s="63" t="s">
        <v>680</v>
      </c>
      <c r="J94" s="64" t="s">
        <v>681</v>
      </c>
      <c r="K94" s="63">
        <v>1784</v>
      </c>
      <c r="L94" s="63" t="s">
        <v>174</v>
      </c>
      <c r="M94" s="64" t="s">
        <v>159</v>
      </c>
      <c r="N94" s="64"/>
      <c r="O94" s="65" t="s">
        <v>682</v>
      </c>
      <c r="P94" s="65" t="s">
        <v>650</v>
      </c>
    </row>
    <row r="95" spans="1:16" ht="12.75" customHeight="1" thickBot="1" x14ac:dyDescent="0.25">
      <c r="A95" s="54" t="str">
        <f t="shared" si="6"/>
        <v> BRNO 30 </v>
      </c>
      <c r="B95" s="16" t="str">
        <f t="shared" si="7"/>
        <v>I</v>
      </c>
      <c r="C95" s="54">
        <f t="shared" si="8"/>
        <v>47388.451999999997</v>
      </c>
      <c r="D95" s="12" t="str">
        <f t="shared" si="9"/>
        <v>vis</v>
      </c>
      <c r="E95" s="62">
        <f>VLOOKUP(C95,Active!C$21:E$969,3,FALSE)</f>
        <v>356.00139379899292</v>
      </c>
      <c r="F95" s="16" t="s">
        <v>140</v>
      </c>
      <c r="G95" s="12" t="str">
        <f t="shared" si="10"/>
        <v>47388.452</v>
      </c>
      <c r="H95" s="54">
        <f t="shared" si="11"/>
        <v>1784</v>
      </c>
      <c r="I95" s="63" t="s">
        <v>683</v>
      </c>
      <c r="J95" s="64" t="s">
        <v>684</v>
      </c>
      <c r="K95" s="63">
        <v>1784</v>
      </c>
      <c r="L95" s="63" t="s">
        <v>288</v>
      </c>
      <c r="M95" s="64" t="s">
        <v>159</v>
      </c>
      <c r="N95" s="64"/>
      <c r="O95" s="65" t="s">
        <v>651</v>
      </c>
      <c r="P95" s="65" t="s">
        <v>650</v>
      </c>
    </row>
    <row r="96" spans="1:16" ht="12.75" customHeight="1" thickBot="1" x14ac:dyDescent="0.25">
      <c r="A96" s="54" t="str">
        <f t="shared" si="6"/>
        <v> BRNO 30 </v>
      </c>
      <c r="B96" s="16" t="str">
        <f t="shared" si="7"/>
        <v>I</v>
      </c>
      <c r="C96" s="54">
        <f t="shared" si="8"/>
        <v>47388.453000000001</v>
      </c>
      <c r="D96" s="12" t="str">
        <f t="shared" si="9"/>
        <v>vis</v>
      </c>
      <c r="E96" s="62">
        <f>VLOOKUP(C96,Active!C$21:E$969,3,FALSE)</f>
        <v>356.00170042496046</v>
      </c>
      <c r="F96" s="16" t="s">
        <v>140</v>
      </c>
      <c r="G96" s="12" t="str">
        <f t="shared" si="10"/>
        <v>47388.453</v>
      </c>
      <c r="H96" s="54">
        <f t="shared" si="11"/>
        <v>1784</v>
      </c>
      <c r="I96" s="63" t="s">
        <v>685</v>
      </c>
      <c r="J96" s="64" t="s">
        <v>686</v>
      </c>
      <c r="K96" s="63">
        <v>1784</v>
      </c>
      <c r="L96" s="63" t="s">
        <v>221</v>
      </c>
      <c r="M96" s="64" t="s">
        <v>159</v>
      </c>
      <c r="N96" s="64"/>
      <c r="O96" s="65" t="s">
        <v>687</v>
      </c>
      <c r="P96" s="65" t="s">
        <v>650</v>
      </c>
    </row>
    <row r="97" spans="1:16" ht="12.75" customHeight="1" thickBot="1" x14ac:dyDescent="0.25">
      <c r="A97" s="54" t="str">
        <f t="shared" si="6"/>
        <v> BRNO 30 </v>
      </c>
      <c r="B97" s="16" t="str">
        <f t="shared" si="7"/>
        <v>I</v>
      </c>
      <c r="C97" s="54">
        <f t="shared" si="8"/>
        <v>47388.453999999998</v>
      </c>
      <c r="D97" s="12" t="str">
        <f t="shared" si="9"/>
        <v>vis</v>
      </c>
      <c r="E97" s="62">
        <f>VLOOKUP(C97,Active!C$21:E$969,3,FALSE)</f>
        <v>356.00200705092573</v>
      </c>
      <c r="F97" s="16" t="s">
        <v>140</v>
      </c>
      <c r="G97" s="12" t="str">
        <f t="shared" si="10"/>
        <v>47388.454</v>
      </c>
      <c r="H97" s="54">
        <f t="shared" si="11"/>
        <v>1784</v>
      </c>
      <c r="I97" s="63" t="s">
        <v>688</v>
      </c>
      <c r="J97" s="64" t="s">
        <v>689</v>
      </c>
      <c r="K97" s="63">
        <v>1784</v>
      </c>
      <c r="L97" s="63" t="s">
        <v>343</v>
      </c>
      <c r="M97" s="64" t="s">
        <v>159</v>
      </c>
      <c r="N97" s="64"/>
      <c r="O97" s="65" t="s">
        <v>690</v>
      </c>
      <c r="P97" s="65" t="s">
        <v>650</v>
      </c>
    </row>
    <row r="98" spans="1:16" ht="12.75" customHeight="1" thickBot="1" x14ac:dyDescent="0.25">
      <c r="A98" s="54" t="str">
        <f t="shared" si="6"/>
        <v> BRNO 30 </v>
      </c>
      <c r="B98" s="16" t="str">
        <f t="shared" si="7"/>
        <v>I</v>
      </c>
      <c r="C98" s="54">
        <f t="shared" si="8"/>
        <v>47388.455000000002</v>
      </c>
      <c r="D98" s="12" t="str">
        <f t="shared" si="9"/>
        <v>vis</v>
      </c>
      <c r="E98" s="62">
        <f>VLOOKUP(C98,Active!C$21:E$969,3,FALSE)</f>
        <v>356.00231367689327</v>
      </c>
      <c r="F98" s="16" t="s">
        <v>140</v>
      </c>
      <c r="G98" s="12" t="str">
        <f t="shared" si="10"/>
        <v>47388.455</v>
      </c>
      <c r="H98" s="54">
        <f t="shared" si="11"/>
        <v>1784</v>
      </c>
      <c r="I98" s="63" t="s">
        <v>691</v>
      </c>
      <c r="J98" s="64" t="s">
        <v>692</v>
      </c>
      <c r="K98" s="63">
        <v>1784</v>
      </c>
      <c r="L98" s="63" t="s">
        <v>248</v>
      </c>
      <c r="M98" s="64" t="s">
        <v>159</v>
      </c>
      <c r="N98" s="64"/>
      <c r="O98" s="65" t="s">
        <v>693</v>
      </c>
      <c r="P98" s="65" t="s">
        <v>650</v>
      </c>
    </row>
    <row r="99" spans="1:16" ht="12.75" customHeight="1" thickBot="1" x14ac:dyDescent="0.25">
      <c r="A99" s="54" t="str">
        <f t="shared" si="6"/>
        <v> BRNO 30 </v>
      </c>
      <c r="B99" s="16" t="str">
        <f t="shared" si="7"/>
        <v>I</v>
      </c>
      <c r="C99" s="54">
        <f t="shared" si="8"/>
        <v>47388.455000000002</v>
      </c>
      <c r="D99" s="12" t="str">
        <f t="shared" si="9"/>
        <v>vis</v>
      </c>
      <c r="E99" s="62">
        <f>VLOOKUP(C99,Active!C$21:E$969,3,FALSE)</f>
        <v>356.00231367689327</v>
      </c>
      <c r="F99" s="16" t="s">
        <v>140</v>
      </c>
      <c r="G99" s="12" t="str">
        <f t="shared" si="10"/>
        <v>47388.455</v>
      </c>
      <c r="H99" s="54">
        <f t="shared" si="11"/>
        <v>1784</v>
      </c>
      <c r="I99" s="63" t="s">
        <v>691</v>
      </c>
      <c r="J99" s="64" t="s">
        <v>692</v>
      </c>
      <c r="K99" s="63">
        <v>1784</v>
      </c>
      <c r="L99" s="63" t="s">
        <v>248</v>
      </c>
      <c r="M99" s="64" t="s">
        <v>159</v>
      </c>
      <c r="N99" s="64"/>
      <c r="O99" s="65" t="s">
        <v>694</v>
      </c>
      <c r="P99" s="65" t="s">
        <v>650</v>
      </c>
    </row>
    <row r="100" spans="1:16" ht="12.75" customHeight="1" thickBot="1" x14ac:dyDescent="0.25">
      <c r="A100" s="54" t="str">
        <f t="shared" si="6"/>
        <v> BRNO 30 </v>
      </c>
      <c r="B100" s="16" t="str">
        <f t="shared" si="7"/>
        <v>I</v>
      </c>
      <c r="C100" s="54">
        <f t="shared" si="8"/>
        <v>47388.457000000002</v>
      </c>
      <c r="D100" s="12" t="str">
        <f t="shared" si="9"/>
        <v>vis</v>
      </c>
      <c r="E100" s="62">
        <f>VLOOKUP(C100,Active!C$21:E$969,3,FALSE)</f>
        <v>356.00292692882613</v>
      </c>
      <c r="F100" s="16" t="s">
        <v>140</v>
      </c>
      <c r="G100" s="12" t="str">
        <f t="shared" si="10"/>
        <v>47388.457</v>
      </c>
      <c r="H100" s="54">
        <f t="shared" si="11"/>
        <v>1784</v>
      </c>
      <c r="I100" s="63" t="s">
        <v>695</v>
      </c>
      <c r="J100" s="64" t="s">
        <v>696</v>
      </c>
      <c r="K100" s="63">
        <v>1784</v>
      </c>
      <c r="L100" s="63" t="s">
        <v>439</v>
      </c>
      <c r="M100" s="64" t="s">
        <v>159</v>
      </c>
      <c r="N100" s="64"/>
      <c r="O100" s="65" t="s">
        <v>697</v>
      </c>
      <c r="P100" s="65" t="s">
        <v>650</v>
      </c>
    </row>
    <row r="101" spans="1:16" ht="12.75" customHeight="1" thickBot="1" x14ac:dyDescent="0.25">
      <c r="A101" s="54" t="str">
        <f t="shared" si="6"/>
        <v> BBS 89 </v>
      </c>
      <c r="B101" s="16" t="str">
        <f t="shared" si="7"/>
        <v>I</v>
      </c>
      <c r="C101" s="54">
        <f t="shared" si="8"/>
        <v>47401.487999999998</v>
      </c>
      <c r="D101" s="12" t="str">
        <f t="shared" si="9"/>
        <v>vis</v>
      </c>
      <c r="E101" s="62">
        <f>VLOOKUP(C101,Active!C$21:E$969,3,FALSE)</f>
        <v>359.99856989649311</v>
      </c>
      <c r="F101" s="16" t="s">
        <v>140</v>
      </c>
      <c r="G101" s="12" t="str">
        <f t="shared" si="10"/>
        <v>47401.488</v>
      </c>
      <c r="H101" s="54">
        <f t="shared" si="11"/>
        <v>1788</v>
      </c>
      <c r="I101" s="63" t="s">
        <v>698</v>
      </c>
      <c r="J101" s="64" t="s">
        <v>699</v>
      </c>
      <c r="K101" s="63">
        <v>1788</v>
      </c>
      <c r="L101" s="63" t="s">
        <v>205</v>
      </c>
      <c r="M101" s="64" t="s">
        <v>159</v>
      </c>
      <c r="N101" s="64"/>
      <c r="O101" s="65" t="s">
        <v>700</v>
      </c>
      <c r="P101" s="65" t="s">
        <v>662</v>
      </c>
    </row>
    <row r="102" spans="1:16" ht="12.75" customHeight="1" thickBot="1" x14ac:dyDescent="0.25">
      <c r="A102" s="54" t="str">
        <f t="shared" si="6"/>
        <v> BBS 92 </v>
      </c>
      <c r="B102" s="16" t="str">
        <f t="shared" si="7"/>
        <v>I</v>
      </c>
      <c r="C102" s="54">
        <f t="shared" si="8"/>
        <v>47737.406000000003</v>
      </c>
      <c r="D102" s="12" t="str">
        <f t="shared" si="9"/>
        <v>vis</v>
      </c>
      <c r="E102" s="62">
        <f>VLOOKUP(C102,Active!C$21:E$969,3,FALSE)</f>
        <v>462.99975126501789</v>
      </c>
      <c r="F102" s="16" t="s">
        <v>140</v>
      </c>
      <c r="G102" s="12" t="str">
        <f t="shared" si="10"/>
        <v>47737.406</v>
      </c>
      <c r="H102" s="54">
        <f t="shared" si="11"/>
        <v>1891</v>
      </c>
      <c r="I102" s="63" t="s">
        <v>701</v>
      </c>
      <c r="J102" s="64" t="s">
        <v>702</v>
      </c>
      <c r="K102" s="63">
        <v>1891</v>
      </c>
      <c r="L102" s="63" t="s">
        <v>224</v>
      </c>
      <c r="M102" s="64" t="s">
        <v>159</v>
      </c>
      <c r="N102" s="64"/>
      <c r="O102" s="65" t="s">
        <v>452</v>
      </c>
      <c r="P102" s="65" t="s">
        <v>703</v>
      </c>
    </row>
    <row r="103" spans="1:16" ht="12.75" customHeight="1" thickBot="1" x14ac:dyDescent="0.25">
      <c r="A103" s="54" t="str">
        <f t="shared" si="6"/>
        <v> BBS 92 </v>
      </c>
      <c r="B103" s="16" t="str">
        <f t="shared" si="7"/>
        <v>II</v>
      </c>
      <c r="C103" s="54">
        <f t="shared" si="8"/>
        <v>47768.37</v>
      </c>
      <c r="D103" s="12" t="str">
        <f t="shared" si="9"/>
        <v>vis</v>
      </c>
      <c r="E103" s="62">
        <f>VLOOKUP(C103,Active!C$21:E$969,3,FALSE)</f>
        <v>472.49411768746307</v>
      </c>
      <c r="F103" s="16" t="s">
        <v>140</v>
      </c>
      <c r="G103" s="12" t="str">
        <f t="shared" si="10"/>
        <v>47768.370</v>
      </c>
      <c r="H103" s="54">
        <f t="shared" si="11"/>
        <v>1900.5</v>
      </c>
      <c r="I103" s="63" t="s">
        <v>704</v>
      </c>
      <c r="J103" s="64" t="s">
        <v>705</v>
      </c>
      <c r="K103" s="63">
        <v>1900.5</v>
      </c>
      <c r="L103" s="63" t="s">
        <v>706</v>
      </c>
      <c r="M103" s="64" t="s">
        <v>159</v>
      </c>
      <c r="N103" s="64"/>
      <c r="O103" s="65" t="s">
        <v>452</v>
      </c>
      <c r="P103" s="65" t="s">
        <v>703</v>
      </c>
    </row>
    <row r="104" spans="1:16" ht="12.75" customHeight="1" thickBot="1" x14ac:dyDescent="0.25">
      <c r="A104" s="54" t="str">
        <f t="shared" si="6"/>
        <v> BRNO 30 </v>
      </c>
      <c r="B104" s="16" t="str">
        <f t="shared" si="7"/>
        <v>I</v>
      </c>
      <c r="C104" s="54">
        <f t="shared" si="8"/>
        <v>47799.37</v>
      </c>
      <c r="D104" s="12" t="str">
        <f t="shared" si="9"/>
        <v>vis</v>
      </c>
      <c r="E104" s="62">
        <f>VLOOKUP(C104,Active!C$21:E$969,3,FALSE)</f>
        <v>481.99952264469732</v>
      </c>
      <c r="F104" s="16" t="s">
        <v>140</v>
      </c>
      <c r="G104" s="12" t="str">
        <f t="shared" si="10"/>
        <v>47799.370</v>
      </c>
      <c r="H104" s="54">
        <f t="shared" si="11"/>
        <v>1910</v>
      </c>
      <c r="I104" s="63" t="s">
        <v>707</v>
      </c>
      <c r="J104" s="64" t="s">
        <v>708</v>
      </c>
      <c r="K104" s="63">
        <v>1910</v>
      </c>
      <c r="L104" s="63" t="s">
        <v>167</v>
      </c>
      <c r="M104" s="64" t="s">
        <v>159</v>
      </c>
      <c r="N104" s="64"/>
      <c r="O104" s="65" t="s">
        <v>693</v>
      </c>
      <c r="P104" s="65" t="s">
        <v>650</v>
      </c>
    </row>
    <row r="105" spans="1:16" ht="12.75" customHeight="1" thickBot="1" x14ac:dyDescent="0.25">
      <c r="A105" s="54" t="str">
        <f t="shared" si="6"/>
        <v> BBS 93 </v>
      </c>
      <c r="B105" s="16" t="str">
        <f t="shared" si="7"/>
        <v>I</v>
      </c>
      <c r="C105" s="54">
        <f t="shared" si="8"/>
        <v>47812.413999999997</v>
      </c>
      <c r="D105" s="12" t="str">
        <f t="shared" si="9"/>
        <v>vis</v>
      </c>
      <c r="E105" s="62">
        <f>VLOOKUP(C105,Active!C$21:E$969,3,FALSE)</f>
        <v>485.99915174992674</v>
      </c>
      <c r="F105" s="16" t="s">
        <v>140</v>
      </c>
      <c r="G105" s="12" t="str">
        <f t="shared" si="10"/>
        <v>47812.414</v>
      </c>
      <c r="H105" s="54">
        <f t="shared" si="11"/>
        <v>1914</v>
      </c>
      <c r="I105" s="63" t="s">
        <v>709</v>
      </c>
      <c r="J105" s="64" t="s">
        <v>710</v>
      </c>
      <c r="K105" s="63">
        <v>1914</v>
      </c>
      <c r="L105" s="63" t="s">
        <v>151</v>
      </c>
      <c r="M105" s="64" t="s">
        <v>159</v>
      </c>
      <c r="N105" s="64"/>
      <c r="O105" s="65" t="s">
        <v>452</v>
      </c>
      <c r="P105" s="65" t="s">
        <v>711</v>
      </c>
    </row>
    <row r="106" spans="1:16" ht="12.75" customHeight="1" thickBot="1" x14ac:dyDescent="0.25">
      <c r="A106" s="54" t="str">
        <f t="shared" si="6"/>
        <v> BRNO 31 </v>
      </c>
      <c r="B106" s="16" t="str">
        <f t="shared" si="7"/>
        <v>I</v>
      </c>
      <c r="C106" s="54">
        <f t="shared" si="8"/>
        <v>47975.466999999997</v>
      </c>
      <c r="D106" s="12" t="str">
        <f t="shared" si="9"/>
        <v>vis</v>
      </c>
      <c r="E106" s="62">
        <f>VLOOKUP(C106,Active!C$21:E$969,3,FALSE)</f>
        <v>535.99543544321432</v>
      </c>
      <c r="F106" s="16" t="s">
        <v>140</v>
      </c>
      <c r="G106" s="12" t="str">
        <f t="shared" si="10"/>
        <v>47975.467</v>
      </c>
      <c r="H106" s="54">
        <f t="shared" si="11"/>
        <v>1964</v>
      </c>
      <c r="I106" s="63" t="s">
        <v>712</v>
      </c>
      <c r="J106" s="64" t="s">
        <v>713</v>
      </c>
      <c r="K106" s="63">
        <v>1964</v>
      </c>
      <c r="L106" s="63" t="s">
        <v>495</v>
      </c>
      <c r="M106" s="64" t="s">
        <v>159</v>
      </c>
      <c r="N106" s="64"/>
      <c r="O106" s="65" t="s">
        <v>649</v>
      </c>
      <c r="P106" s="65" t="s">
        <v>714</v>
      </c>
    </row>
    <row r="107" spans="1:16" ht="12.75" customHeight="1" thickBot="1" x14ac:dyDescent="0.25">
      <c r="A107" s="54" t="str">
        <f t="shared" si="6"/>
        <v> BBS 96 </v>
      </c>
      <c r="B107" s="16" t="str">
        <f t="shared" si="7"/>
        <v>I</v>
      </c>
      <c r="C107" s="54">
        <f t="shared" si="8"/>
        <v>48112.459000000003</v>
      </c>
      <c r="D107" s="12" t="str">
        <f t="shared" si="9"/>
        <v>vis</v>
      </c>
      <c r="E107" s="62">
        <f>VLOOKUP(C107,Active!C$21:E$969,3,FALSE)</f>
        <v>578.00073982713343</v>
      </c>
      <c r="F107" s="16" t="s">
        <v>140</v>
      </c>
      <c r="G107" s="12" t="str">
        <f t="shared" si="10"/>
        <v>48112.459</v>
      </c>
      <c r="H107" s="54">
        <f t="shared" si="11"/>
        <v>2006</v>
      </c>
      <c r="I107" s="63" t="s">
        <v>715</v>
      </c>
      <c r="J107" s="64" t="s">
        <v>716</v>
      </c>
      <c r="K107" s="63">
        <v>2006</v>
      </c>
      <c r="L107" s="63" t="s">
        <v>243</v>
      </c>
      <c r="M107" s="64" t="s">
        <v>159</v>
      </c>
      <c r="N107" s="64"/>
      <c r="O107" s="65" t="s">
        <v>452</v>
      </c>
      <c r="P107" s="65" t="s">
        <v>717</v>
      </c>
    </row>
    <row r="108" spans="1:16" ht="12.75" customHeight="1" thickBot="1" x14ac:dyDescent="0.25">
      <c r="A108" s="54" t="str">
        <f t="shared" si="6"/>
        <v> BBS 96 </v>
      </c>
      <c r="B108" s="16" t="str">
        <f t="shared" si="7"/>
        <v>II</v>
      </c>
      <c r="C108" s="54">
        <f t="shared" si="8"/>
        <v>48143.428999999996</v>
      </c>
      <c r="D108" s="12" t="str">
        <f t="shared" si="9"/>
        <v>vis</v>
      </c>
      <c r="E108" s="62">
        <f>VLOOKUP(C108,Active!C$21:E$969,3,FALSE)</f>
        <v>587.49694600537487</v>
      </c>
      <c r="F108" s="16" t="s">
        <v>140</v>
      </c>
      <c r="G108" s="12" t="str">
        <f t="shared" si="10"/>
        <v>48143.429</v>
      </c>
      <c r="H108" s="54">
        <f t="shared" si="11"/>
        <v>2015.5</v>
      </c>
      <c r="I108" s="63" t="s">
        <v>718</v>
      </c>
      <c r="J108" s="64" t="s">
        <v>719</v>
      </c>
      <c r="K108" s="63">
        <v>2015.5</v>
      </c>
      <c r="L108" s="63" t="s">
        <v>197</v>
      </c>
      <c r="M108" s="64" t="s">
        <v>159</v>
      </c>
      <c r="N108" s="64"/>
      <c r="O108" s="65" t="s">
        <v>452</v>
      </c>
      <c r="P108" s="65" t="s">
        <v>717</v>
      </c>
    </row>
    <row r="109" spans="1:16" ht="12.75" customHeight="1" thickBot="1" x14ac:dyDescent="0.25">
      <c r="A109" s="54" t="str">
        <f t="shared" si="6"/>
        <v> BBS 98 </v>
      </c>
      <c r="B109" s="16" t="str">
        <f t="shared" si="7"/>
        <v>II</v>
      </c>
      <c r="C109" s="54">
        <f t="shared" si="8"/>
        <v>48368.482000000004</v>
      </c>
      <c r="D109" s="12" t="str">
        <f t="shared" si="9"/>
        <v>vis</v>
      </c>
      <c r="E109" s="62">
        <f>VLOOKUP(C109,Active!C$21:E$969,3,FALSE)</f>
        <v>656.50403961313339</v>
      </c>
      <c r="F109" s="16" t="s">
        <v>140</v>
      </c>
      <c r="G109" s="12" t="str">
        <f t="shared" si="10"/>
        <v>48368.482</v>
      </c>
      <c r="H109" s="54">
        <f t="shared" si="11"/>
        <v>2084.5</v>
      </c>
      <c r="I109" s="63" t="s">
        <v>720</v>
      </c>
      <c r="J109" s="64" t="s">
        <v>721</v>
      </c>
      <c r="K109" s="63">
        <v>2084.5</v>
      </c>
      <c r="L109" s="63" t="s">
        <v>722</v>
      </c>
      <c r="M109" s="64" t="s">
        <v>159</v>
      </c>
      <c r="N109" s="64"/>
      <c r="O109" s="65" t="s">
        <v>475</v>
      </c>
      <c r="P109" s="65" t="s">
        <v>723</v>
      </c>
    </row>
    <row r="110" spans="1:16" ht="12.75" customHeight="1" thickBot="1" x14ac:dyDescent="0.25">
      <c r="A110" s="54" t="str">
        <f t="shared" si="6"/>
        <v> BBS 98 </v>
      </c>
      <c r="B110" s="16" t="str">
        <f t="shared" si="7"/>
        <v>II</v>
      </c>
      <c r="C110" s="54">
        <f t="shared" si="8"/>
        <v>48492.387000000002</v>
      </c>
      <c r="D110" s="12" t="str">
        <f t="shared" si="9"/>
        <v>vis</v>
      </c>
      <c r="E110" s="62">
        <f>VLOOKUP(C110,Active!C$21:E$969,3,FALSE)</f>
        <v>694.49652997526562</v>
      </c>
      <c r="F110" s="16" t="s">
        <v>140</v>
      </c>
      <c r="G110" s="12" t="str">
        <f t="shared" si="10"/>
        <v>48492.387</v>
      </c>
      <c r="H110" s="54">
        <f t="shared" si="11"/>
        <v>2122.5</v>
      </c>
      <c r="I110" s="63" t="s">
        <v>724</v>
      </c>
      <c r="J110" s="64" t="s">
        <v>725</v>
      </c>
      <c r="K110" s="63">
        <v>2122.5</v>
      </c>
      <c r="L110" s="63" t="s">
        <v>227</v>
      </c>
      <c r="M110" s="64" t="s">
        <v>159</v>
      </c>
      <c r="N110" s="64"/>
      <c r="O110" s="65" t="s">
        <v>452</v>
      </c>
      <c r="P110" s="65" t="s">
        <v>723</v>
      </c>
    </row>
    <row r="111" spans="1:16" ht="12.75" customHeight="1" thickBot="1" x14ac:dyDescent="0.25">
      <c r="A111" s="54" t="str">
        <f t="shared" si="6"/>
        <v> BBS 99 </v>
      </c>
      <c r="B111" s="16" t="str">
        <f t="shared" si="7"/>
        <v>I</v>
      </c>
      <c r="C111" s="54">
        <f t="shared" si="8"/>
        <v>48598.39</v>
      </c>
      <c r="D111" s="12" t="str">
        <f t="shared" si="9"/>
        <v>vis</v>
      </c>
      <c r="E111" s="62">
        <f>VLOOKUP(C111,Active!C$21:E$969,3,FALSE)</f>
        <v>726.99980228757772</v>
      </c>
      <c r="F111" s="16" t="s">
        <v>140</v>
      </c>
      <c r="G111" s="12" t="str">
        <f t="shared" si="10"/>
        <v>48598.390</v>
      </c>
      <c r="H111" s="54">
        <f t="shared" si="11"/>
        <v>2155</v>
      </c>
      <c r="I111" s="63" t="s">
        <v>726</v>
      </c>
      <c r="J111" s="64" t="s">
        <v>727</v>
      </c>
      <c r="K111" s="63">
        <v>2155</v>
      </c>
      <c r="L111" s="63" t="s">
        <v>224</v>
      </c>
      <c r="M111" s="64" t="s">
        <v>159</v>
      </c>
      <c r="N111" s="64"/>
      <c r="O111" s="65" t="s">
        <v>475</v>
      </c>
      <c r="P111" s="65" t="s">
        <v>728</v>
      </c>
    </row>
    <row r="112" spans="1:16" ht="12.75" customHeight="1" thickBot="1" x14ac:dyDescent="0.25">
      <c r="A112" s="54" t="str">
        <f t="shared" si="6"/>
        <v> BBS 100 </v>
      </c>
      <c r="B112" s="16" t="str">
        <f t="shared" si="7"/>
        <v>I</v>
      </c>
      <c r="C112" s="54">
        <f t="shared" si="8"/>
        <v>48699.49</v>
      </c>
      <c r="D112" s="12" t="str">
        <f t="shared" si="9"/>
        <v>vis</v>
      </c>
      <c r="E112" s="62">
        <f>VLOOKUP(C112,Active!C$21:E$969,3,FALSE)</f>
        <v>757.99968748681545</v>
      </c>
      <c r="F112" s="16" t="s">
        <v>140</v>
      </c>
      <c r="G112" s="12" t="str">
        <f t="shared" si="10"/>
        <v>48699.490</v>
      </c>
      <c r="H112" s="54">
        <f t="shared" si="11"/>
        <v>2186</v>
      </c>
      <c r="I112" s="63" t="s">
        <v>729</v>
      </c>
      <c r="J112" s="64" t="s">
        <v>730</v>
      </c>
      <c r="K112" s="63">
        <v>2186</v>
      </c>
      <c r="L112" s="63" t="s">
        <v>366</v>
      </c>
      <c r="M112" s="64" t="s">
        <v>159</v>
      </c>
      <c r="N112" s="64"/>
      <c r="O112" s="65" t="s">
        <v>475</v>
      </c>
      <c r="P112" s="65" t="s">
        <v>731</v>
      </c>
    </row>
    <row r="113" spans="1:16" ht="12.75" customHeight="1" thickBot="1" x14ac:dyDescent="0.25">
      <c r="A113" s="54" t="str">
        <f t="shared" si="6"/>
        <v> BBS 102 </v>
      </c>
      <c r="B113" s="16" t="str">
        <f t="shared" si="7"/>
        <v>I</v>
      </c>
      <c r="C113" s="54">
        <f t="shared" si="8"/>
        <v>48823.409</v>
      </c>
      <c r="D113" s="12" t="str">
        <f t="shared" si="9"/>
        <v>vis</v>
      </c>
      <c r="E113" s="62">
        <f>VLOOKUP(C113,Active!C$21:E$969,3,FALSE)</f>
        <v>795.99647061247765</v>
      </c>
      <c r="F113" s="16" t="s">
        <v>140</v>
      </c>
      <c r="G113" s="12" t="str">
        <f t="shared" si="10"/>
        <v>48823.409</v>
      </c>
      <c r="H113" s="54">
        <f t="shared" si="11"/>
        <v>2224</v>
      </c>
      <c r="I113" s="63" t="s">
        <v>732</v>
      </c>
      <c r="J113" s="64" t="s">
        <v>733</v>
      </c>
      <c r="K113" s="63">
        <v>2224</v>
      </c>
      <c r="L113" s="63" t="s">
        <v>184</v>
      </c>
      <c r="M113" s="64" t="s">
        <v>159</v>
      </c>
      <c r="N113" s="64"/>
      <c r="O113" s="65" t="s">
        <v>475</v>
      </c>
      <c r="P113" s="65" t="s">
        <v>734</v>
      </c>
    </row>
    <row r="114" spans="1:16" ht="12.75" customHeight="1" thickBot="1" x14ac:dyDescent="0.25">
      <c r="A114" s="54" t="str">
        <f t="shared" si="6"/>
        <v> BBS 101 </v>
      </c>
      <c r="B114" s="16" t="str">
        <f t="shared" si="7"/>
        <v>I</v>
      </c>
      <c r="C114" s="54">
        <f t="shared" si="8"/>
        <v>48823.436000000002</v>
      </c>
      <c r="D114" s="12" t="str">
        <f t="shared" si="9"/>
        <v>vis</v>
      </c>
      <c r="E114" s="62">
        <f>VLOOKUP(C114,Active!C$21:E$969,3,FALSE)</f>
        <v>796.00474951357</v>
      </c>
      <c r="F114" s="16" t="s">
        <v>140</v>
      </c>
      <c r="G114" s="12" t="str">
        <f t="shared" si="10"/>
        <v>48823.436</v>
      </c>
      <c r="H114" s="54">
        <f t="shared" si="11"/>
        <v>2224</v>
      </c>
      <c r="I114" s="63" t="s">
        <v>735</v>
      </c>
      <c r="J114" s="64" t="s">
        <v>736</v>
      </c>
      <c r="K114" s="63">
        <v>2224</v>
      </c>
      <c r="L114" s="63" t="s">
        <v>737</v>
      </c>
      <c r="M114" s="64" t="s">
        <v>159</v>
      </c>
      <c r="N114" s="64"/>
      <c r="O114" s="65" t="s">
        <v>452</v>
      </c>
      <c r="P114" s="65" t="s">
        <v>738</v>
      </c>
    </row>
    <row r="115" spans="1:16" ht="12.75" customHeight="1" thickBot="1" x14ac:dyDescent="0.25">
      <c r="A115" s="54" t="str">
        <f t="shared" si="6"/>
        <v> BBS 102 </v>
      </c>
      <c r="B115" s="16" t="str">
        <f t="shared" si="7"/>
        <v>II</v>
      </c>
      <c r="C115" s="54">
        <f t="shared" si="8"/>
        <v>48841.374000000003</v>
      </c>
      <c r="D115" s="12" t="str">
        <f t="shared" si="9"/>
        <v>vis</v>
      </c>
      <c r="E115" s="62">
        <f>VLOOKUP(C115,Active!C$21:E$969,3,FALSE)</f>
        <v>801.50500609817925</v>
      </c>
      <c r="F115" s="16" t="s">
        <v>140</v>
      </c>
      <c r="G115" s="12" t="str">
        <f t="shared" si="10"/>
        <v>48841.374</v>
      </c>
      <c r="H115" s="54">
        <f t="shared" si="11"/>
        <v>2229.5</v>
      </c>
      <c r="I115" s="63" t="s">
        <v>739</v>
      </c>
      <c r="J115" s="64" t="s">
        <v>740</v>
      </c>
      <c r="K115" s="63">
        <v>2229.5</v>
      </c>
      <c r="L115" s="63" t="s">
        <v>177</v>
      </c>
      <c r="M115" s="64" t="s">
        <v>159</v>
      </c>
      <c r="N115" s="64"/>
      <c r="O115" s="65" t="s">
        <v>452</v>
      </c>
      <c r="P115" s="65" t="s">
        <v>734</v>
      </c>
    </row>
    <row r="116" spans="1:16" ht="12.75" customHeight="1" thickBot="1" x14ac:dyDescent="0.25">
      <c r="A116" s="54" t="str">
        <f t="shared" si="6"/>
        <v> BBS 102 </v>
      </c>
      <c r="B116" s="16" t="str">
        <f t="shared" si="7"/>
        <v>I</v>
      </c>
      <c r="C116" s="54">
        <f t="shared" si="8"/>
        <v>48872.328000000001</v>
      </c>
      <c r="D116" s="12" t="str">
        <f t="shared" si="9"/>
        <v>vis</v>
      </c>
      <c r="E116" s="62">
        <f>VLOOKUP(C116,Active!C$21:E$969,3,FALSE)</f>
        <v>810.99630626096018</v>
      </c>
      <c r="F116" s="16" t="s">
        <v>140</v>
      </c>
      <c r="G116" s="12" t="str">
        <f t="shared" si="10"/>
        <v>48872.328</v>
      </c>
      <c r="H116" s="54">
        <f t="shared" si="11"/>
        <v>2239</v>
      </c>
      <c r="I116" s="63" t="s">
        <v>741</v>
      </c>
      <c r="J116" s="64" t="s">
        <v>742</v>
      </c>
      <c r="K116" s="63">
        <v>2239</v>
      </c>
      <c r="L116" s="63" t="s">
        <v>184</v>
      </c>
      <c r="M116" s="64" t="s">
        <v>159</v>
      </c>
      <c r="N116" s="64"/>
      <c r="O116" s="65" t="s">
        <v>452</v>
      </c>
      <c r="P116" s="65" t="s">
        <v>734</v>
      </c>
    </row>
    <row r="117" spans="1:16" ht="12.75" customHeight="1" thickBot="1" x14ac:dyDescent="0.25">
      <c r="A117" s="54" t="str">
        <f t="shared" si="6"/>
        <v> BRNO 31 </v>
      </c>
      <c r="B117" s="16" t="str">
        <f t="shared" si="7"/>
        <v>II</v>
      </c>
      <c r="C117" s="54">
        <f t="shared" si="8"/>
        <v>49066.381000000001</v>
      </c>
      <c r="D117" s="12" t="str">
        <f t="shared" si="9"/>
        <v>vis</v>
      </c>
      <c r="E117" s="62">
        <f>VLOOKUP(C117,Active!C$21:E$969,3,FALSE)</f>
        <v>870.49799491148212</v>
      </c>
      <c r="F117" s="16" t="s">
        <v>140</v>
      </c>
      <c r="G117" s="12" t="str">
        <f t="shared" si="10"/>
        <v>49066.381</v>
      </c>
      <c r="H117" s="54">
        <f t="shared" si="11"/>
        <v>2298.5</v>
      </c>
      <c r="I117" s="63" t="s">
        <v>743</v>
      </c>
      <c r="J117" s="64" t="s">
        <v>744</v>
      </c>
      <c r="K117" s="63">
        <v>2298.5</v>
      </c>
      <c r="L117" s="63" t="s">
        <v>164</v>
      </c>
      <c r="M117" s="64" t="s">
        <v>159</v>
      </c>
      <c r="N117" s="64"/>
      <c r="O117" s="65" t="s">
        <v>745</v>
      </c>
      <c r="P117" s="65" t="s">
        <v>714</v>
      </c>
    </row>
    <row r="118" spans="1:16" ht="12.75" customHeight="1" thickBot="1" x14ac:dyDescent="0.25">
      <c r="A118" s="54" t="str">
        <f t="shared" si="6"/>
        <v> BRNO 31 </v>
      </c>
      <c r="B118" s="16" t="str">
        <f t="shared" si="7"/>
        <v>II</v>
      </c>
      <c r="C118" s="54">
        <f t="shared" si="8"/>
        <v>49066.389000000003</v>
      </c>
      <c r="D118" s="12" t="str">
        <f t="shared" si="9"/>
        <v>vis</v>
      </c>
      <c r="E118" s="62">
        <f>VLOOKUP(C118,Active!C$21:E$969,3,FALSE)</f>
        <v>870.50044791921357</v>
      </c>
      <c r="F118" s="16" t="s">
        <v>140</v>
      </c>
      <c r="G118" s="12" t="str">
        <f t="shared" si="10"/>
        <v>49066.389</v>
      </c>
      <c r="H118" s="54">
        <f t="shared" si="11"/>
        <v>2298.5</v>
      </c>
      <c r="I118" s="63" t="s">
        <v>746</v>
      </c>
      <c r="J118" s="64" t="s">
        <v>747</v>
      </c>
      <c r="K118" s="63">
        <v>2298.5</v>
      </c>
      <c r="L118" s="63" t="s">
        <v>158</v>
      </c>
      <c r="M118" s="64" t="s">
        <v>159</v>
      </c>
      <c r="N118" s="64"/>
      <c r="O118" s="65" t="s">
        <v>748</v>
      </c>
      <c r="P118" s="65" t="s">
        <v>714</v>
      </c>
    </row>
    <row r="119" spans="1:16" ht="12.75" customHeight="1" thickBot="1" x14ac:dyDescent="0.25">
      <c r="A119" s="54" t="str">
        <f t="shared" si="6"/>
        <v> BRNO 31 </v>
      </c>
      <c r="B119" s="16" t="str">
        <f t="shared" si="7"/>
        <v>II</v>
      </c>
      <c r="C119" s="54">
        <f t="shared" si="8"/>
        <v>49066.394</v>
      </c>
      <c r="D119" s="12" t="str">
        <f t="shared" si="9"/>
        <v>vis</v>
      </c>
      <c r="E119" s="62">
        <f>VLOOKUP(C119,Active!C$21:E$969,3,FALSE)</f>
        <v>870.5019810490445</v>
      </c>
      <c r="F119" s="16" t="s">
        <v>140</v>
      </c>
      <c r="G119" s="12" t="str">
        <f t="shared" si="10"/>
        <v>49066.394</v>
      </c>
      <c r="H119" s="54">
        <f t="shared" si="11"/>
        <v>2298.5</v>
      </c>
      <c r="I119" s="63" t="s">
        <v>749</v>
      </c>
      <c r="J119" s="64" t="s">
        <v>750</v>
      </c>
      <c r="K119" s="63">
        <v>2298.5</v>
      </c>
      <c r="L119" s="63" t="s">
        <v>221</v>
      </c>
      <c r="M119" s="64" t="s">
        <v>159</v>
      </c>
      <c r="N119" s="64"/>
      <c r="O119" s="65" t="s">
        <v>751</v>
      </c>
      <c r="P119" s="65" t="s">
        <v>714</v>
      </c>
    </row>
    <row r="120" spans="1:16" ht="12.75" customHeight="1" thickBot="1" x14ac:dyDescent="0.25">
      <c r="A120" s="54" t="str">
        <f t="shared" si="6"/>
        <v> BBS 104 </v>
      </c>
      <c r="B120" s="16" t="str">
        <f t="shared" si="7"/>
        <v>I</v>
      </c>
      <c r="C120" s="54">
        <f t="shared" si="8"/>
        <v>49198.470999999998</v>
      </c>
      <c r="D120" s="12" t="str">
        <f t="shared" si="9"/>
        <v>vis</v>
      </c>
      <c r="E120" s="62">
        <f>VLOOKUP(C120,Active!C$21:E$969,3,FALSE)</f>
        <v>911.0002188082899</v>
      </c>
      <c r="F120" s="16" t="s">
        <v>140</v>
      </c>
      <c r="G120" s="12" t="str">
        <f t="shared" si="10"/>
        <v>49198.471</v>
      </c>
      <c r="H120" s="54">
        <f t="shared" si="11"/>
        <v>2339</v>
      </c>
      <c r="I120" s="63" t="s">
        <v>752</v>
      </c>
      <c r="J120" s="64" t="s">
        <v>753</v>
      </c>
      <c r="K120" s="63">
        <v>2339</v>
      </c>
      <c r="L120" s="63" t="s">
        <v>158</v>
      </c>
      <c r="M120" s="64" t="s">
        <v>159</v>
      </c>
      <c r="N120" s="64"/>
      <c r="O120" s="65" t="s">
        <v>475</v>
      </c>
      <c r="P120" s="65" t="s">
        <v>754</v>
      </c>
    </row>
    <row r="121" spans="1:16" ht="12.75" customHeight="1" thickBot="1" x14ac:dyDescent="0.25">
      <c r="A121" s="54" t="str">
        <f t="shared" si="6"/>
        <v> BBS 106 </v>
      </c>
      <c r="B121" s="16" t="str">
        <f t="shared" si="7"/>
        <v>I</v>
      </c>
      <c r="C121" s="54">
        <f t="shared" si="8"/>
        <v>49374.580999999998</v>
      </c>
      <c r="D121" s="12" t="str">
        <f t="shared" si="9"/>
        <v>vis</v>
      </c>
      <c r="E121" s="62">
        <f>VLOOKUP(C121,Active!C$21:E$969,3,FALSE)</f>
        <v>965.00011774437155</v>
      </c>
      <c r="F121" s="16" t="s">
        <v>140</v>
      </c>
      <c r="G121" s="12" t="str">
        <f t="shared" si="10"/>
        <v>49374.581</v>
      </c>
      <c r="H121" s="54">
        <f t="shared" si="11"/>
        <v>2393</v>
      </c>
      <c r="I121" s="63" t="s">
        <v>757</v>
      </c>
      <c r="J121" s="64" t="s">
        <v>758</v>
      </c>
      <c r="K121" s="63">
        <v>2393</v>
      </c>
      <c r="L121" s="63" t="s">
        <v>200</v>
      </c>
      <c r="M121" s="64" t="s">
        <v>159</v>
      </c>
      <c r="N121" s="64"/>
      <c r="O121" s="65" t="s">
        <v>475</v>
      </c>
      <c r="P121" s="65" t="s">
        <v>759</v>
      </c>
    </row>
    <row r="122" spans="1:16" ht="12.75" customHeight="1" thickBot="1" x14ac:dyDescent="0.25">
      <c r="A122" s="54" t="str">
        <f t="shared" si="6"/>
        <v> BRNO 31 </v>
      </c>
      <c r="B122" s="16" t="str">
        <f t="shared" si="7"/>
        <v>I</v>
      </c>
      <c r="C122" s="54">
        <f t="shared" si="8"/>
        <v>49547.434999999998</v>
      </c>
      <c r="D122" s="12" t="str">
        <f t="shared" si="9"/>
        <v>vis</v>
      </c>
      <c r="E122" s="62">
        <f>VLOOKUP(C122,Active!C$21:E$969,3,FALSE)</f>
        <v>1018.0016425339769</v>
      </c>
      <c r="F122" s="16" t="s">
        <v>140</v>
      </c>
      <c r="G122" s="12" t="str">
        <f t="shared" si="10"/>
        <v>49547.435</v>
      </c>
      <c r="H122" s="54">
        <f t="shared" si="11"/>
        <v>2446</v>
      </c>
      <c r="I122" s="63" t="s">
        <v>762</v>
      </c>
      <c r="J122" s="64" t="s">
        <v>763</v>
      </c>
      <c r="K122" s="63">
        <v>2446</v>
      </c>
      <c r="L122" s="63" t="s">
        <v>288</v>
      </c>
      <c r="M122" s="64" t="s">
        <v>159</v>
      </c>
      <c r="N122" s="64"/>
      <c r="O122" s="65" t="s">
        <v>764</v>
      </c>
      <c r="P122" s="65" t="s">
        <v>714</v>
      </c>
    </row>
    <row r="123" spans="1:16" ht="12.75" customHeight="1" thickBot="1" x14ac:dyDescent="0.25">
      <c r="A123" s="54" t="str">
        <f t="shared" si="6"/>
        <v> BRNO 31 </v>
      </c>
      <c r="B123" s="16" t="str">
        <f t="shared" si="7"/>
        <v>I</v>
      </c>
      <c r="C123" s="54">
        <f t="shared" si="8"/>
        <v>49547.438000000002</v>
      </c>
      <c r="D123" s="12" t="str">
        <f t="shared" si="9"/>
        <v>vis</v>
      </c>
      <c r="E123" s="62">
        <f>VLOOKUP(C123,Active!C$21:E$969,3,FALSE)</f>
        <v>1018.0025624118773</v>
      </c>
      <c r="F123" s="16" t="s">
        <v>140</v>
      </c>
      <c r="G123" s="12" t="str">
        <f t="shared" si="10"/>
        <v>49547.438</v>
      </c>
      <c r="H123" s="54">
        <f t="shared" si="11"/>
        <v>2446</v>
      </c>
      <c r="I123" s="63" t="s">
        <v>765</v>
      </c>
      <c r="J123" s="64" t="s">
        <v>766</v>
      </c>
      <c r="K123" s="63">
        <v>2446</v>
      </c>
      <c r="L123" s="63" t="s">
        <v>248</v>
      </c>
      <c r="M123" s="64" t="s">
        <v>159</v>
      </c>
      <c r="N123" s="64"/>
      <c r="O123" s="65" t="s">
        <v>767</v>
      </c>
      <c r="P123" s="65" t="s">
        <v>714</v>
      </c>
    </row>
    <row r="124" spans="1:16" ht="12.75" customHeight="1" thickBot="1" x14ac:dyDescent="0.25">
      <c r="A124" s="54" t="str">
        <f t="shared" si="6"/>
        <v> BBS 108 </v>
      </c>
      <c r="B124" s="16" t="str">
        <f t="shared" si="7"/>
        <v>I</v>
      </c>
      <c r="C124" s="54">
        <f t="shared" si="8"/>
        <v>49645.266000000003</v>
      </c>
      <c r="D124" s="12" t="str">
        <f t="shared" si="9"/>
        <v>vis</v>
      </c>
      <c r="E124" s="62">
        <f>VLOOKUP(C124,Active!C$21:E$969,3,FALSE)</f>
        <v>1047.9991674491782</v>
      </c>
      <c r="F124" s="16" t="s">
        <v>140</v>
      </c>
      <c r="G124" s="12" t="str">
        <f t="shared" si="10"/>
        <v>49645.266</v>
      </c>
      <c r="H124" s="54">
        <f t="shared" si="11"/>
        <v>2476</v>
      </c>
      <c r="I124" s="63" t="s">
        <v>770</v>
      </c>
      <c r="J124" s="64" t="s">
        <v>771</v>
      </c>
      <c r="K124" s="63">
        <v>2476</v>
      </c>
      <c r="L124" s="63" t="s">
        <v>151</v>
      </c>
      <c r="M124" s="64" t="s">
        <v>159</v>
      </c>
      <c r="N124" s="64"/>
      <c r="O124" s="65" t="s">
        <v>475</v>
      </c>
      <c r="P124" s="65" t="s">
        <v>772</v>
      </c>
    </row>
    <row r="125" spans="1:16" ht="12.75" customHeight="1" thickBot="1" x14ac:dyDescent="0.25">
      <c r="A125" s="54" t="str">
        <f t="shared" si="6"/>
        <v> BBS 109 </v>
      </c>
      <c r="B125" s="16" t="str">
        <f t="shared" si="7"/>
        <v>II</v>
      </c>
      <c r="C125" s="54">
        <f t="shared" si="8"/>
        <v>49842.568700000003</v>
      </c>
      <c r="D125" s="12" t="str">
        <f t="shared" si="9"/>
        <v>vis</v>
      </c>
      <c r="E125" s="62">
        <f>VLOOKUP(C125,Active!C$21:E$969,3,FALSE)</f>
        <v>1108.4972985025879</v>
      </c>
      <c r="F125" s="16" t="s">
        <v>140</v>
      </c>
      <c r="G125" s="12" t="str">
        <f t="shared" si="10"/>
        <v>49842.5687</v>
      </c>
      <c r="H125" s="54">
        <f t="shared" si="11"/>
        <v>2536.5</v>
      </c>
      <c r="I125" s="63" t="s">
        <v>780</v>
      </c>
      <c r="J125" s="64" t="s">
        <v>781</v>
      </c>
      <c r="K125" s="63">
        <v>2536.5</v>
      </c>
      <c r="L125" s="63" t="s">
        <v>782</v>
      </c>
      <c r="M125" s="64" t="s">
        <v>391</v>
      </c>
      <c r="N125" s="64" t="s">
        <v>392</v>
      </c>
      <c r="O125" s="65" t="s">
        <v>783</v>
      </c>
      <c r="P125" s="65" t="s">
        <v>784</v>
      </c>
    </row>
    <row r="126" spans="1:16" ht="12.75" customHeight="1" thickBot="1" x14ac:dyDescent="0.25">
      <c r="A126" s="54" t="str">
        <f t="shared" si="6"/>
        <v>BAVM 113 </v>
      </c>
      <c r="B126" s="16" t="str">
        <f t="shared" si="7"/>
        <v>I</v>
      </c>
      <c r="C126" s="54">
        <f t="shared" si="8"/>
        <v>50284.493000000002</v>
      </c>
      <c r="D126" s="12" t="str">
        <f t="shared" si="9"/>
        <v>vis</v>
      </c>
      <c r="E126" s="62">
        <f>VLOOKUP(C126,Active!C$21:E$969,3,FALSE)</f>
        <v>1244.0027640491128</v>
      </c>
      <c r="F126" s="16" t="s">
        <v>140</v>
      </c>
      <c r="G126" s="12" t="str">
        <f t="shared" si="10"/>
        <v>50284.493</v>
      </c>
      <c r="H126" s="54">
        <f t="shared" si="11"/>
        <v>2672</v>
      </c>
      <c r="I126" s="63" t="s">
        <v>785</v>
      </c>
      <c r="J126" s="64" t="s">
        <v>786</v>
      </c>
      <c r="K126" s="63">
        <v>2672</v>
      </c>
      <c r="L126" s="63" t="s">
        <v>180</v>
      </c>
      <c r="M126" s="64" t="s">
        <v>159</v>
      </c>
      <c r="N126" s="64"/>
      <c r="O126" s="65" t="s">
        <v>787</v>
      </c>
      <c r="P126" s="66" t="s">
        <v>788</v>
      </c>
    </row>
    <row r="127" spans="1:16" ht="12.75" customHeight="1" thickBot="1" x14ac:dyDescent="0.25">
      <c r="A127" s="54" t="str">
        <f t="shared" si="6"/>
        <v> BBS 115 </v>
      </c>
      <c r="B127" s="16" t="str">
        <f t="shared" si="7"/>
        <v>II</v>
      </c>
      <c r="C127" s="54">
        <f t="shared" si="8"/>
        <v>50553.542000000001</v>
      </c>
      <c r="D127" s="12" t="str">
        <f t="shared" si="9"/>
        <v>vis</v>
      </c>
      <c r="E127" s="62">
        <f>VLOOKUP(C127,Active!C$21:E$969,3,FALSE)</f>
        <v>1326.5001736729487</v>
      </c>
      <c r="F127" s="16" t="s">
        <v>140</v>
      </c>
      <c r="G127" s="12" t="str">
        <f t="shared" si="10"/>
        <v>50553.542</v>
      </c>
      <c r="H127" s="54">
        <f t="shared" si="11"/>
        <v>2754.5</v>
      </c>
      <c r="I127" s="63" t="s">
        <v>791</v>
      </c>
      <c r="J127" s="64" t="s">
        <v>792</v>
      </c>
      <c r="K127" s="63">
        <v>2754.5</v>
      </c>
      <c r="L127" s="63" t="s">
        <v>158</v>
      </c>
      <c r="M127" s="64" t="s">
        <v>391</v>
      </c>
      <c r="N127" s="64" t="s">
        <v>392</v>
      </c>
      <c r="O127" s="65" t="s">
        <v>700</v>
      </c>
      <c r="P127" s="65" t="s">
        <v>793</v>
      </c>
    </row>
    <row r="128" spans="1:16" ht="12.75" customHeight="1" thickBot="1" x14ac:dyDescent="0.25">
      <c r="A128" s="54" t="str">
        <f t="shared" si="6"/>
        <v>BAVM 113 </v>
      </c>
      <c r="B128" s="16" t="str">
        <f t="shared" si="7"/>
        <v>I</v>
      </c>
      <c r="C128" s="54">
        <f t="shared" si="8"/>
        <v>50848.686999999998</v>
      </c>
      <c r="D128" s="12" t="str">
        <f t="shared" si="9"/>
        <v>vis</v>
      </c>
      <c r="E128" s="62">
        <f>VLOOKUP(C128,Active!C$21:E$969,3,FALSE)</f>
        <v>1416.999294514977</v>
      </c>
      <c r="F128" s="16" t="s">
        <v>140</v>
      </c>
      <c r="G128" s="12" t="str">
        <f t="shared" si="10"/>
        <v>50848.687</v>
      </c>
      <c r="H128" s="54">
        <f t="shared" si="11"/>
        <v>2845</v>
      </c>
      <c r="I128" s="63" t="s">
        <v>794</v>
      </c>
      <c r="J128" s="64" t="s">
        <v>795</v>
      </c>
      <c r="K128" s="63">
        <v>2845</v>
      </c>
      <c r="L128" s="63" t="s">
        <v>167</v>
      </c>
      <c r="M128" s="64" t="s">
        <v>159</v>
      </c>
      <c r="N128" s="64"/>
      <c r="O128" s="65" t="s">
        <v>796</v>
      </c>
      <c r="P128" s="66" t="s">
        <v>788</v>
      </c>
    </row>
    <row r="129" spans="1:16" ht="12.75" customHeight="1" thickBot="1" x14ac:dyDescent="0.25">
      <c r="A129" s="54" t="str">
        <f t="shared" si="6"/>
        <v> BBS 117 </v>
      </c>
      <c r="B129" s="16" t="str">
        <f t="shared" si="7"/>
        <v>II</v>
      </c>
      <c r="C129" s="54">
        <f t="shared" si="8"/>
        <v>50902.502500000002</v>
      </c>
      <c r="D129" s="12" t="str">
        <f t="shared" si="9"/>
        <v>vis</v>
      </c>
      <c r="E129" s="62">
        <f>VLOOKUP(C129,Active!C$21:E$969,3,FALSE)</f>
        <v>1433.5005242077539</v>
      </c>
      <c r="F129" s="16" t="s">
        <v>140</v>
      </c>
      <c r="G129" s="12" t="str">
        <f t="shared" si="10"/>
        <v>50902.5025</v>
      </c>
      <c r="H129" s="54">
        <f t="shared" si="11"/>
        <v>2861.5</v>
      </c>
      <c r="I129" s="63" t="s">
        <v>797</v>
      </c>
      <c r="J129" s="64" t="s">
        <v>798</v>
      </c>
      <c r="K129" s="63">
        <v>2861.5</v>
      </c>
      <c r="L129" s="63" t="s">
        <v>799</v>
      </c>
      <c r="M129" s="64" t="s">
        <v>391</v>
      </c>
      <c r="N129" s="64" t="s">
        <v>392</v>
      </c>
      <c r="O129" s="65" t="s">
        <v>445</v>
      </c>
      <c r="P129" s="65" t="s">
        <v>800</v>
      </c>
    </row>
    <row r="130" spans="1:16" ht="12.75" customHeight="1" thickBot="1" x14ac:dyDescent="0.25">
      <c r="A130" s="54" t="str">
        <f t="shared" si="6"/>
        <v> BBS 129 </v>
      </c>
      <c r="B130" s="16" t="str">
        <f t="shared" si="7"/>
        <v>I</v>
      </c>
      <c r="C130" s="54">
        <f t="shared" si="8"/>
        <v>52717.415999999997</v>
      </c>
      <c r="D130" s="12" t="str">
        <f t="shared" si="9"/>
        <v>vis</v>
      </c>
      <c r="E130" s="62">
        <f>VLOOKUP(C130,Active!C$21:E$969,3,FALSE)</f>
        <v>1990.00013000941</v>
      </c>
      <c r="F130" s="16" t="s">
        <v>140</v>
      </c>
      <c r="G130" s="12" t="str">
        <f t="shared" si="10"/>
        <v>52717.4160</v>
      </c>
      <c r="H130" s="54">
        <f t="shared" si="11"/>
        <v>3418</v>
      </c>
      <c r="I130" s="63" t="s">
        <v>872</v>
      </c>
      <c r="J130" s="64" t="s">
        <v>873</v>
      </c>
      <c r="K130" s="63">
        <v>3418</v>
      </c>
      <c r="L130" s="63" t="s">
        <v>874</v>
      </c>
      <c r="M130" s="64" t="s">
        <v>391</v>
      </c>
      <c r="N130" s="64" t="s">
        <v>392</v>
      </c>
      <c r="O130" s="65" t="s">
        <v>783</v>
      </c>
      <c r="P130" s="65" t="s">
        <v>875</v>
      </c>
    </row>
    <row r="131" spans="1:16" ht="12.75" customHeight="1" thickBot="1" x14ac:dyDescent="0.25">
      <c r="A131" s="54" t="str">
        <f t="shared" si="6"/>
        <v>BAVM 172 </v>
      </c>
      <c r="B131" s="16" t="str">
        <f t="shared" si="7"/>
        <v>II</v>
      </c>
      <c r="C131" s="54">
        <f t="shared" si="8"/>
        <v>52836.454299999998</v>
      </c>
      <c r="D131" s="12" t="str">
        <f t="shared" si="9"/>
        <v>vis</v>
      </c>
      <c r="E131" s="62">
        <f>VLOOKUP(C131,Active!C$21:E$969,3,FALSE)</f>
        <v>2026.5003637810469</v>
      </c>
      <c r="F131" s="16" t="s">
        <v>140</v>
      </c>
      <c r="G131" s="12" t="str">
        <f t="shared" si="10"/>
        <v>52836.4543</v>
      </c>
      <c r="H131" s="54">
        <f t="shared" si="11"/>
        <v>3454.5</v>
      </c>
      <c r="I131" s="63" t="s">
        <v>876</v>
      </c>
      <c r="J131" s="64" t="s">
        <v>877</v>
      </c>
      <c r="K131" s="63">
        <v>3454.5</v>
      </c>
      <c r="L131" s="63" t="s">
        <v>851</v>
      </c>
      <c r="M131" s="64" t="s">
        <v>391</v>
      </c>
      <c r="N131" s="64" t="s">
        <v>140</v>
      </c>
      <c r="O131" s="65" t="s">
        <v>310</v>
      </c>
      <c r="P131" s="66" t="s">
        <v>878</v>
      </c>
    </row>
    <row r="132" spans="1:16" ht="12.75" customHeight="1" thickBot="1" x14ac:dyDescent="0.25">
      <c r="A132" s="54" t="str">
        <f t="shared" si="6"/>
        <v>IBVS 5636 </v>
      </c>
      <c r="B132" s="16" t="str">
        <f t="shared" si="7"/>
        <v>I</v>
      </c>
      <c r="C132" s="54">
        <f t="shared" si="8"/>
        <v>53532.743000000002</v>
      </c>
      <c r="D132" s="12" t="str">
        <f t="shared" si="9"/>
        <v>vis</v>
      </c>
      <c r="E132" s="62">
        <f>VLOOKUP(C132,Active!C$21:E$969,3,FALSE)</f>
        <v>2240.0005592857642</v>
      </c>
      <c r="F132" s="16" t="s">
        <v>140</v>
      </c>
      <c r="G132" s="12" t="str">
        <f t="shared" si="10"/>
        <v>53532.7430</v>
      </c>
      <c r="H132" s="54">
        <f t="shared" si="11"/>
        <v>3668</v>
      </c>
      <c r="I132" s="63" t="s">
        <v>890</v>
      </c>
      <c r="J132" s="64" t="s">
        <v>891</v>
      </c>
      <c r="K132" s="63">
        <v>3668</v>
      </c>
      <c r="L132" s="63" t="s">
        <v>892</v>
      </c>
      <c r="M132" s="64" t="s">
        <v>391</v>
      </c>
      <c r="N132" s="64" t="s">
        <v>893</v>
      </c>
      <c r="O132" s="65" t="s">
        <v>894</v>
      </c>
      <c r="P132" s="66" t="s">
        <v>895</v>
      </c>
    </row>
    <row r="133" spans="1:16" ht="12.75" customHeight="1" thickBot="1" x14ac:dyDescent="0.25">
      <c r="A133" s="54" t="str">
        <f t="shared" si="6"/>
        <v>BAVM 183 </v>
      </c>
      <c r="B133" s="16" t="str">
        <f t="shared" si="7"/>
        <v>II</v>
      </c>
      <c r="C133" s="54">
        <f t="shared" si="8"/>
        <v>53984.431600000004</v>
      </c>
      <c r="D133" s="12" t="str">
        <f t="shared" si="9"/>
        <v>vis</v>
      </c>
      <c r="E133" s="62">
        <f>VLOOKUP(C133,Active!C$21:E$969,3,FALSE)</f>
        <v>2378.5000127556423</v>
      </c>
      <c r="F133" s="16" t="s">
        <v>140</v>
      </c>
      <c r="G133" s="12" t="str">
        <f t="shared" si="10"/>
        <v>53984.4316</v>
      </c>
      <c r="H133" s="54">
        <f t="shared" si="11"/>
        <v>3806.5</v>
      </c>
      <c r="I133" s="63" t="s">
        <v>900</v>
      </c>
      <c r="J133" s="64" t="s">
        <v>901</v>
      </c>
      <c r="K133" s="63">
        <v>3806.5</v>
      </c>
      <c r="L133" s="63" t="s">
        <v>621</v>
      </c>
      <c r="M133" s="64" t="s">
        <v>820</v>
      </c>
      <c r="N133" s="64" t="s">
        <v>140</v>
      </c>
      <c r="O133" s="65" t="s">
        <v>902</v>
      </c>
      <c r="P133" s="66" t="s">
        <v>903</v>
      </c>
    </row>
    <row r="134" spans="1:16" ht="12.75" customHeight="1" thickBot="1" x14ac:dyDescent="0.25">
      <c r="A134" s="54" t="str">
        <f t="shared" si="6"/>
        <v>BAVM 186 </v>
      </c>
      <c r="B134" s="16" t="str">
        <f t="shared" si="7"/>
        <v>I</v>
      </c>
      <c r="C134" s="54">
        <f t="shared" si="8"/>
        <v>54204.571000000004</v>
      </c>
      <c r="D134" s="12" t="str">
        <f t="shared" si="9"/>
        <v>vis</v>
      </c>
      <c r="E134" s="62">
        <f>VLOOKUP(C134,Active!C$21:E$969,3,FALSE)</f>
        <v>2446.0004690150804</v>
      </c>
      <c r="F134" s="16" t="s">
        <v>140</v>
      </c>
      <c r="G134" s="12" t="str">
        <f t="shared" si="10"/>
        <v>54204.5710</v>
      </c>
      <c r="H134" s="54">
        <f t="shared" si="11"/>
        <v>3874</v>
      </c>
      <c r="I134" s="63" t="s">
        <v>908</v>
      </c>
      <c r="J134" s="64" t="s">
        <v>909</v>
      </c>
      <c r="K134" s="63">
        <v>3874</v>
      </c>
      <c r="L134" s="63" t="s">
        <v>910</v>
      </c>
      <c r="M134" s="64" t="s">
        <v>820</v>
      </c>
      <c r="N134" s="64" t="s">
        <v>911</v>
      </c>
      <c r="O134" s="65" t="s">
        <v>912</v>
      </c>
      <c r="P134" s="66" t="s">
        <v>913</v>
      </c>
    </row>
    <row r="135" spans="1:16" ht="12.75" customHeight="1" thickBot="1" x14ac:dyDescent="0.25">
      <c r="A135" s="54" t="str">
        <f t="shared" si="6"/>
        <v>OEJV 0074 </v>
      </c>
      <c r="B135" s="16" t="str">
        <f t="shared" si="7"/>
        <v>II</v>
      </c>
      <c r="C135" s="54">
        <f t="shared" si="8"/>
        <v>54222.508229999999</v>
      </c>
      <c r="D135" s="12" t="str">
        <f t="shared" si="9"/>
        <v>vis</v>
      </c>
      <c r="E135" s="62">
        <f>VLOOKUP(C135,Active!C$21:E$969,3,FALSE)</f>
        <v>2451.5004894976937</v>
      </c>
      <c r="F135" s="16" t="s">
        <v>140</v>
      </c>
      <c r="G135" s="12" t="str">
        <f t="shared" si="10"/>
        <v>54222.50823</v>
      </c>
      <c r="H135" s="54">
        <f t="shared" si="11"/>
        <v>3879.5</v>
      </c>
      <c r="I135" s="63" t="s">
        <v>914</v>
      </c>
      <c r="J135" s="64" t="s">
        <v>915</v>
      </c>
      <c r="K135" s="63" t="s">
        <v>916</v>
      </c>
      <c r="L135" s="63" t="s">
        <v>917</v>
      </c>
      <c r="M135" s="64" t="s">
        <v>820</v>
      </c>
      <c r="N135" s="64" t="s">
        <v>893</v>
      </c>
      <c r="O135" s="65" t="s">
        <v>918</v>
      </c>
      <c r="P135" s="66" t="s">
        <v>857</v>
      </c>
    </row>
    <row r="136" spans="1:16" ht="12.75" customHeight="1" thickBot="1" x14ac:dyDescent="0.25">
      <c r="A136" s="54" t="str">
        <f t="shared" si="6"/>
        <v>JAAVSO 36(2);186 </v>
      </c>
      <c r="B136" s="16" t="str">
        <f t="shared" si="7"/>
        <v>II</v>
      </c>
      <c r="C136" s="54">
        <f t="shared" si="8"/>
        <v>54600.82</v>
      </c>
      <c r="D136" s="12" t="str">
        <f t="shared" si="9"/>
        <v>vis</v>
      </c>
      <c r="E136" s="62">
        <f>VLOOKUP(C136,Active!C$21:E$969,3,FALSE)</f>
        <v>2567.5007015602118</v>
      </c>
      <c r="F136" s="16" t="s">
        <v>140</v>
      </c>
      <c r="G136" s="12" t="str">
        <f t="shared" si="10"/>
        <v>54600.82</v>
      </c>
      <c r="H136" s="54">
        <f t="shared" si="11"/>
        <v>3995.5</v>
      </c>
      <c r="I136" s="63" t="s">
        <v>923</v>
      </c>
      <c r="J136" s="64" t="s">
        <v>924</v>
      </c>
      <c r="K136" s="63" t="s">
        <v>925</v>
      </c>
      <c r="L136" s="63" t="s">
        <v>926</v>
      </c>
      <c r="M136" s="64" t="s">
        <v>820</v>
      </c>
      <c r="N136" s="64" t="s">
        <v>927</v>
      </c>
      <c r="O136" s="65" t="s">
        <v>928</v>
      </c>
      <c r="P136" s="66" t="s">
        <v>929</v>
      </c>
    </row>
    <row r="137" spans="1:16" ht="12.75" customHeight="1" thickBot="1" x14ac:dyDescent="0.25">
      <c r="A137" s="54" t="str">
        <f t="shared" si="6"/>
        <v>JAAVSO 36(2);186 </v>
      </c>
      <c r="B137" s="16" t="str">
        <f t="shared" si="7"/>
        <v>II</v>
      </c>
      <c r="C137" s="54">
        <f t="shared" si="8"/>
        <v>54613.864200000004</v>
      </c>
      <c r="D137" s="12" t="str">
        <f t="shared" si="9"/>
        <v>vis</v>
      </c>
      <c r="E137" s="62">
        <f>VLOOKUP(C137,Active!C$21:E$969,3,FALSE)</f>
        <v>2571.5003919906376</v>
      </c>
      <c r="F137" s="16" t="s">
        <v>140</v>
      </c>
      <c r="G137" s="12" t="str">
        <f t="shared" si="10"/>
        <v>54613.8642</v>
      </c>
      <c r="H137" s="54">
        <f t="shared" si="11"/>
        <v>3999.5</v>
      </c>
      <c r="I137" s="63" t="s">
        <v>930</v>
      </c>
      <c r="J137" s="64" t="s">
        <v>931</v>
      </c>
      <c r="K137" s="63" t="s">
        <v>932</v>
      </c>
      <c r="L137" s="63" t="s">
        <v>842</v>
      </c>
      <c r="M137" s="64" t="s">
        <v>820</v>
      </c>
      <c r="N137" s="64" t="s">
        <v>927</v>
      </c>
      <c r="O137" s="65" t="s">
        <v>928</v>
      </c>
      <c r="P137" s="66" t="s">
        <v>929</v>
      </c>
    </row>
    <row r="138" spans="1:16" ht="12.75" customHeight="1" thickBot="1" x14ac:dyDescent="0.25">
      <c r="A138" s="54" t="str">
        <f t="shared" si="6"/>
        <v>JAAVSO 36(2);186 </v>
      </c>
      <c r="B138" s="16" t="str">
        <f t="shared" si="7"/>
        <v>I</v>
      </c>
      <c r="C138" s="54">
        <f t="shared" si="8"/>
        <v>54618.759400000003</v>
      </c>
      <c r="D138" s="12" t="str">
        <f t="shared" si="9"/>
        <v>vis</v>
      </c>
      <c r="E138" s="62">
        <f>VLOOKUP(C138,Active!C$21:E$969,3,FALSE)</f>
        <v>2573.0013874211745</v>
      </c>
      <c r="F138" s="16" t="s">
        <v>140</v>
      </c>
      <c r="G138" s="12" t="str">
        <f t="shared" si="10"/>
        <v>54618.7594</v>
      </c>
      <c r="H138" s="54">
        <f t="shared" si="11"/>
        <v>4001</v>
      </c>
      <c r="I138" s="63" t="s">
        <v>933</v>
      </c>
      <c r="J138" s="64" t="s">
        <v>934</v>
      </c>
      <c r="K138" s="63" t="s">
        <v>935</v>
      </c>
      <c r="L138" s="63" t="s">
        <v>936</v>
      </c>
      <c r="M138" s="64" t="s">
        <v>820</v>
      </c>
      <c r="N138" s="64" t="s">
        <v>927</v>
      </c>
      <c r="O138" s="65" t="s">
        <v>922</v>
      </c>
      <c r="P138" s="66" t="s">
        <v>929</v>
      </c>
    </row>
    <row r="139" spans="1:16" ht="12.75" customHeight="1" thickBot="1" x14ac:dyDescent="0.25">
      <c r="A139" s="54" t="str">
        <f t="shared" ref="A139:A202" si="12">P139</f>
        <v> JAAVSO 38;85 </v>
      </c>
      <c r="B139" s="16" t="str">
        <f t="shared" ref="B139:B202" si="13">IF(H139=INT(H139),"I","II")</f>
        <v>I</v>
      </c>
      <c r="C139" s="54">
        <f t="shared" ref="C139:C202" si="14">1*G139</f>
        <v>54954.670899999997</v>
      </c>
      <c r="D139" s="12" t="str">
        <f t="shared" ref="D139:D202" si="15">VLOOKUP(F139,I$1:J$5,2,FALSE)</f>
        <v>vis</v>
      </c>
      <c r="E139" s="62">
        <f>VLOOKUP(C139,Active!C$21:E$969,3,FALSE)</f>
        <v>2676.0005757209146</v>
      </c>
      <c r="F139" s="16" t="s">
        <v>140</v>
      </c>
      <c r="G139" s="12" t="str">
        <f t="shared" ref="G139:G202" si="16">MID(I139,3,LEN(I139)-3)</f>
        <v>54954.6709</v>
      </c>
      <c r="H139" s="54">
        <f t="shared" ref="H139:H202" si="17">1*K139</f>
        <v>4104</v>
      </c>
      <c r="I139" s="63" t="s">
        <v>941</v>
      </c>
      <c r="J139" s="64" t="s">
        <v>942</v>
      </c>
      <c r="K139" s="63" t="s">
        <v>943</v>
      </c>
      <c r="L139" s="63" t="s">
        <v>944</v>
      </c>
      <c r="M139" s="64" t="s">
        <v>820</v>
      </c>
      <c r="N139" s="64" t="s">
        <v>821</v>
      </c>
      <c r="O139" s="65" t="s">
        <v>870</v>
      </c>
      <c r="P139" s="65" t="s">
        <v>945</v>
      </c>
    </row>
    <row r="140" spans="1:16" ht="12.75" customHeight="1" thickBot="1" x14ac:dyDescent="0.25">
      <c r="A140" s="54" t="str">
        <f t="shared" si="12"/>
        <v>IBVS 5938 </v>
      </c>
      <c r="B140" s="16" t="str">
        <f t="shared" si="13"/>
        <v>II</v>
      </c>
      <c r="C140" s="54">
        <f t="shared" si="14"/>
        <v>54962.825599999996</v>
      </c>
      <c r="D140" s="12" t="str">
        <f t="shared" si="15"/>
        <v>vis</v>
      </c>
      <c r="E140" s="62">
        <f>VLOOKUP(C140,Active!C$21:E$969,3,FALSE)</f>
        <v>2678.5010184888097</v>
      </c>
      <c r="F140" s="16" t="s">
        <v>140</v>
      </c>
      <c r="G140" s="12" t="str">
        <f t="shared" si="16"/>
        <v>54962.8256</v>
      </c>
      <c r="H140" s="54">
        <f t="shared" si="17"/>
        <v>4106.5</v>
      </c>
      <c r="I140" s="63" t="s">
        <v>946</v>
      </c>
      <c r="J140" s="64" t="s">
        <v>947</v>
      </c>
      <c r="K140" s="63" t="s">
        <v>948</v>
      </c>
      <c r="L140" s="63" t="s">
        <v>949</v>
      </c>
      <c r="M140" s="64" t="s">
        <v>820</v>
      </c>
      <c r="N140" s="64" t="s">
        <v>140</v>
      </c>
      <c r="O140" s="65" t="s">
        <v>950</v>
      </c>
      <c r="P140" s="66" t="s">
        <v>951</v>
      </c>
    </row>
    <row r="141" spans="1:16" ht="12.75" customHeight="1" thickBot="1" x14ac:dyDescent="0.25">
      <c r="A141" s="54" t="str">
        <f t="shared" si="12"/>
        <v>BAVM 228 </v>
      </c>
      <c r="B141" s="16" t="str">
        <f t="shared" si="13"/>
        <v>I</v>
      </c>
      <c r="C141" s="54">
        <f t="shared" si="14"/>
        <v>56001.548600000002</v>
      </c>
      <c r="D141" s="12" t="str">
        <f t="shared" si="15"/>
        <v>vis</v>
      </c>
      <c r="E141" s="62">
        <f>VLOOKUP(C141,Active!C$21:E$969,3,FALSE)</f>
        <v>2997.0004621466583</v>
      </c>
      <c r="F141" s="16" t="s">
        <v>140</v>
      </c>
      <c r="G141" s="12" t="str">
        <f t="shared" si="16"/>
        <v>56001.5486</v>
      </c>
      <c r="H141" s="54">
        <f t="shared" si="17"/>
        <v>4425</v>
      </c>
      <c r="I141" s="63" t="s">
        <v>952</v>
      </c>
      <c r="J141" s="64" t="s">
        <v>953</v>
      </c>
      <c r="K141" s="63" t="s">
        <v>954</v>
      </c>
      <c r="L141" s="63" t="s">
        <v>910</v>
      </c>
      <c r="M141" s="64" t="s">
        <v>820</v>
      </c>
      <c r="N141" s="64" t="s">
        <v>911</v>
      </c>
      <c r="O141" s="65" t="s">
        <v>912</v>
      </c>
      <c r="P141" s="66" t="s">
        <v>955</v>
      </c>
    </row>
    <row r="142" spans="1:16" ht="12.75" customHeight="1" thickBot="1" x14ac:dyDescent="0.25">
      <c r="A142" s="54" t="str">
        <f t="shared" si="12"/>
        <v> JAAVSO 41;328 </v>
      </c>
      <c r="B142" s="16" t="str">
        <f t="shared" si="13"/>
        <v>I</v>
      </c>
      <c r="C142" s="54">
        <f t="shared" si="14"/>
        <v>56428.779600000002</v>
      </c>
      <c r="D142" s="12" t="str">
        <f t="shared" si="15"/>
        <v>vis</v>
      </c>
      <c r="E142" s="62">
        <f>VLOOKUP(C142,Active!C$21:E$969,3,FALSE)</f>
        <v>3128.0005803816307</v>
      </c>
      <c r="F142" s="16" t="s">
        <v>140</v>
      </c>
      <c r="G142" s="12" t="str">
        <f t="shared" si="16"/>
        <v>56428.7796</v>
      </c>
      <c r="H142" s="54">
        <f t="shared" si="17"/>
        <v>4556</v>
      </c>
      <c r="I142" s="63" t="s">
        <v>956</v>
      </c>
      <c r="J142" s="64" t="s">
        <v>957</v>
      </c>
      <c r="K142" s="63" t="s">
        <v>958</v>
      </c>
      <c r="L142" s="63" t="s">
        <v>944</v>
      </c>
      <c r="M142" s="64" t="s">
        <v>820</v>
      </c>
      <c r="N142" s="64" t="s">
        <v>140</v>
      </c>
      <c r="O142" s="65" t="s">
        <v>870</v>
      </c>
      <c r="P142" s="65" t="s">
        <v>959</v>
      </c>
    </row>
    <row r="143" spans="1:16" ht="12.75" customHeight="1" thickBot="1" x14ac:dyDescent="0.25">
      <c r="A143" s="54" t="str">
        <f t="shared" si="12"/>
        <v> CPRI 19.58 </v>
      </c>
      <c r="B143" s="16" t="str">
        <f t="shared" si="13"/>
        <v>II</v>
      </c>
      <c r="C143" s="54">
        <f t="shared" si="14"/>
        <v>15024.896000000001</v>
      </c>
      <c r="D143" s="12" t="str">
        <f t="shared" si="15"/>
        <v>vis</v>
      </c>
      <c r="E143" s="62">
        <f>VLOOKUP(C143,Active!C$21:E$969,3,FALSE)</f>
        <v>-9567.5052396245119</v>
      </c>
      <c r="F143" s="16" t="s">
        <v>140</v>
      </c>
      <c r="G143" s="12" t="str">
        <f t="shared" si="16"/>
        <v>15024.896</v>
      </c>
      <c r="H143" s="54">
        <f t="shared" si="17"/>
        <v>-8139.5</v>
      </c>
      <c r="I143" s="63" t="s">
        <v>144</v>
      </c>
      <c r="J143" s="64" t="s">
        <v>145</v>
      </c>
      <c r="K143" s="63">
        <v>-8139.5</v>
      </c>
      <c r="L143" s="63" t="s">
        <v>146</v>
      </c>
      <c r="M143" s="64" t="s">
        <v>142</v>
      </c>
      <c r="N143" s="64"/>
      <c r="O143" s="65" t="s">
        <v>147</v>
      </c>
      <c r="P143" s="65" t="s">
        <v>148</v>
      </c>
    </row>
    <row r="144" spans="1:16" ht="12.75" customHeight="1" thickBot="1" x14ac:dyDescent="0.25">
      <c r="A144" s="54" t="str">
        <f t="shared" si="12"/>
        <v> CPRI 19.58 </v>
      </c>
      <c r="B144" s="16" t="str">
        <f t="shared" si="13"/>
        <v>I</v>
      </c>
      <c r="C144" s="54">
        <f t="shared" si="14"/>
        <v>15026.540999999999</v>
      </c>
      <c r="D144" s="12" t="str">
        <f t="shared" si="15"/>
        <v>vis</v>
      </c>
      <c r="E144" s="62">
        <f>VLOOKUP(C144,Active!C$21:E$969,3,FALSE)</f>
        <v>-9567.0008399098479</v>
      </c>
      <c r="F144" s="16" t="s">
        <v>140</v>
      </c>
      <c r="G144" s="12" t="str">
        <f t="shared" si="16"/>
        <v>15026.541</v>
      </c>
      <c r="H144" s="54">
        <f t="shared" si="17"/>
        <v>-8139</v>
      </c>
      <c r="I144" s="63" t="s">
        <v>149</v>
      </c>
      <c r="J144" s="64" t="s">
        <v>150</v>
      </c>
      <c r="K144" s="63">
        <v>-8139</v>
      </c>
      <c r="L144" s="63" t="s">
        <v>151</v>
      </c>
      <c r="M144" s="64" t="s">
        <v>142</v>
      </c>
      <c r="N144" s="64"/>
      <c r="O144" s="65" t="s">
        <v>147</v>
      </c>
      <c r="P144" s="65" t="s">
        <v>148</v>
      </c>
    </row>
    <row r="145" spans="1:16" ht="12.75" customHeight="1" thickBot="1" x14ac:dyDescent="0.25">
      <c r="A145" s="54" t="str">
        <f t="shared" si="12"/>
        <v> CPRI 19.58 </v>
      </c>
      <c r="B145" s="16" t="str">
        <f t="shared" si="13"/>
        <v>II</v>
      </c>
      <c r="C145" s="54">
        <f t="shared" si="14"/>
        <v>16981.691999999999</v>
      </c>
      <c r="D145" s="12" t="str">
        <f t="shared" si="15"/>
        <v>vis</v>
      </c>
      <c r="E145" s="62">
        <f>VLOOKUP(C145,Active!C$21:E$969,3,FALSE)</f>
        <v>-8967.5007751504418</v>
      </c>
      <c r="F145" s="16" t="s">
        <v>140</v>
      </c>
      <c r="G145" s="12" t="str">
        <f t="shared" si="16"/>
        <v>16981.692</v>
      </c>
      <c r="H145" s="54">
        <f t="shared" si="17"/>
        <v>-7539.5</v>
      </c>
      <c r="I145" s="63" t="s">
        <v>152</v>
      </c>
      <c r="J145" s="64" t="s">
        <v>153</v>
      </c>
      <c r="K145" s="63">
        <v>-7539.5</v>
      </c>
      <c r="L145" s="63" t="s">
        <v>151</v>
      </c>
      <c r="M145" s="64" t="s">
        <v>142</v>
      </c>
      <c r="N145" s="64"/>
      <c r="O145" s="65" t="s">
        <v>147</v>
      </c>
      <c r="P145" s="65" t="s">
        <v>148</v>
      </c>
    </row>
    <row r="146" spans="1:16" ht="12.75" customHeight="1" thickBot="1" x14ac:dyDescent="0.25">
      <c r="A146" s="54" t="str">
        <f t="shared" si="12"/>
        <v> CPRI 19.58 </v>
      </c>
      <c r="B146" s="16" t="str">
        <f t="shared" si="13"/>
        <v>I</v>
      </c>
      <c r="C146" s="54">
        <f t="shared" si="14"/>
        <v>16983.322</v>
      </c>
      <c r="D146" s="12" t="str">
        <f t="shared" si="15"/>
        <v>vis</v>
      </c>
      <c r="E146" s="62">
        <f>VLOOKUP(C146,Active!C$21:E$969,3,FALSE)</f>
        <v>-8967.0009748252705</v>
      </c>
      <c r="F146" s="16" t="s">
        <v>140</v>
      </c>
      <c r="G146" s="12" t="str">
        <f t="shared" si="16"/>
        <v>16983.322</v>
      </c>
      <c r="H146" s="54">
        <f t="shared" si="17"/>
        <v>-7539</v>
      </c>
      <c r="I146" s="63" t="s">
        <v>154</v>
      </c>
      <c r="J146" s="64" t="s">
        <v>155</v>
      </c>
      <c r="K146" s="63">
        <v>-7539</v>
      </c>
      <c r="L146" s="63" t="s">
        <v>151</v>
      </c>
      <c r="M146" s="64" t="s">
        <v>142</v>
      </c>
      <c r="N146" s="64"/>
      <c r="O146" s="65" t="s">
        <v>147</v>
      </c>
      <c r="P146" s="65" t="s">
        <v>148</v>
      </c>
    </row>
    <row r="147" spans="1:16" ht="12.75" customHeight="1" thickBot="1" x14ac:dyDescent="0.25">
      <c r="A147" s="54" t="str">
        <f t="shared" si="12"/>
        <v> ENEB 7.50 </v>
      </c>
      <c r="B147" s="16" t="str">
        <f t="shared" si="13"/>
        <v>II</v>
      </c>
      <c r="C147" s="54">
        <f t="shared" si="14"/>
        <v>17875.292000000001</v>
      </c>
      <c r="D147" s="12" t="str">
        <f t="shared" si="15"/>
        <v>vis</v>
      </c>
      <c r="E147" s="62">
        <f>VLOOKUP(C147,Active!C$21:E$969,3,FALSE)</f>
        <v>-8693.4998116090046</v>
      </c>
      <c r="F147" s="16" t="s">
        <v>140</v>
      </c>
      <c r="G147" s="12" t="str">
        <f t="shared" si="16"/>
        <v>17875.292</v>
      </c>
      <c r="H147" s="54">
        <f t="shared" si="17"/>
        <v>-7265.5</v>
      </c>
      <c r="I147" s="63" t="s">
        <v>156</v>
      </c>
      <c r="J147" s="64" t="s">
        <v>157</v>
      </c>
      <c r="K147" s="63">
        <v>-7265.5</v>
      </c>
      <c r="L147" s="63" t="s">
        <v>158</v>
      </c>
      <c r="M147" s="64" t="s">
        <v>159</v>
      </c>
      <c r="N147" s="64"/>
      <c r="O147" s="65" t="s">
        <v>160</v>
      </c>
      <c r="P147" s="65" t="s">
        <v>161</v>
      </c>
    </row>
    <row r="148" spans="1:16" ht="12.75" customHeight="1" thickBot="1" x14ac:dyDescent="0.25">
      <c r="A148" s="54" t="str">
        <f t="shared" si="12"/>
        <v> CPRI 19.58 </v>
      </c>
      <c r="B148" s="16" t="str">
        <f t="shared" si="13"/>
        <v>II</v>
      </c>
      <c r="C148" s="54">
        <f t="shared" si="14"/>
        <v>19020.002</v>
      </c>
      <c r="D148" s="12" t="str">
        <f t="shared" si="15"/>
        <v>vis</v>
      </c>
      <c r="E148" s="62">
        <f>VLOOKUP(C148,Active!C$21:E$969,3,FALSE)</f>
        <v>-8342.5020016543076</v>
      </c>
      <c r="F148" s="16" t="s">
        <v>140</v>
      </c>
      <c r="G148" s="12" t="str">
        <f t="shared" si="16"/>
        <v>19020.002</v>
      </c>
      <c r="H148" s="54">
        <f t="shared" si="17"/>
        <v>-6914.5</v>
      </c>
      <c r="I148" s="63" t="s">
        <v>162</v>
      </c>
      <c r="J148" s="64" t="s">
        <v>163</v>
      </c>
      <c r="K148" s="63">
        <v>-6914.5</v>
      </c>
      <c r="L148" s="63" t="s">
        <v>164</v>
      </c>
      <c r="M148" s="64" t="s">
        <v>142</v>
      </c>
      <c r="N148" s="64"/>
      <c r="O148" s="65" t="s">
        <v>147</v>
      </c>
      <c r="P148" s="65" t="s">
        <v>148</v>
      </c>
    </row>
    <row r="149" spans="1:16" ht="12.75" customHeight="1" thickBot="1" x14ac:dyDescent="0.25">
      <c r="A149" s="54" t="str">
        <f t="shared" si="12"/>
        <v> CPRI 19.58 </v>
      </c>
      <c r="B149" s="16" t="str">
        <f t="shared" si="13"/>
        <v>I</v>
      </c>
      <c r="C149" s="54">
        <f t="shared" si="14"/>
        <v>19021.636999999999</v>
      </c>
      <c r="D149" s="12" t="str">
        <f t="shared" si="15"/>
        <v>vis</v>
      </c>
      <c r="E149" s="62">
        <f>VLOOKUP(C149,Active!C$21:E$969,3,FALSE)</f>
        <v>-8342.0006681993054</v>
      </c>
      <c r="F149" s="16" t="s">
        <v>140</v>
      </c>
      <c r="G149" s="12" t="str">
        <f t="shared" si="16"/>
        <v>19021.637</v>
      </c>
      <c r="H149" s="54">
        <f t="shared" si="17"/>
        <v>-6914</v>
      </c>
      <c r="I149" s="63" t="s">
        <v>165</v>
      </c>
      <c r="J149" s="64" t="s">
        <v>166</v>
      </c>
      <c r="K149" s="63">
        <v>-6914</v>
      </c>
      <c r="L149" s="63" t="s">
        <v>167</v>
      </c>
      <c r="M149" s="64" t="s">
        <v>142</v>
      </c>
      <c r="N149" s="64"/>
      <c r="O149" s="65" t="s">
        <v>147</v>
      </c>
      <c r="P149" s="65" t="s">
        <v>148</v>
      </c>
    </row>
    <row r="150" spans="1:16" ht="12.75" customHeight="1" thickBot="1" x14ac:dyDescent="0.25">
      <c r="A150" s="54" t="str">
        <f t="shared" si="12"/>
        <v> ENEB 7.50 </v>
      </c>
      <c r="B150" s="16" t="str">
        <f t="shared" si="13"/>
        <v>I</v>
      </c>
      <c r="C150" s="54">
        <f t="shared" si="14"/>
        <v>19080.335999999999</v>
      </c>
      <c r="D150" s="12" t="str">
        <f t="shared" si="15"/>
        <v>vis</v>
      </c>
      <c r="E150" s="62">
        <f>VLOOKUP(C150,Active!C$21:E$969,3,FALSE)</f>
        <v>-8324.0020305997987</v>
      </c>
      <c r="F150" s="16" t="s">
        <v>140</v>
      </c>
      <c r="G150" s="12" t="str">
        <f t="shared" si="16"/>
        <v>19080.336</v>
      </c>
      <c r="H150" s="54">
        <f t="shared" si="17"/>
        <v>-6896</v>
      </c>
      <c r="I150" s="63" t="s">
        <v>168</v>
      </c>
      <c r="J150" s="64" t="s">
        <v>169</v>
      </c>
      <c r="K150" s="63">
        <v>-6896</v>
      </c>
      <c r="L150" s="63" t="s">
        <v>164</v>
      </c>
      <c r="M150" s="64" t="s">
        <v>159</v>
      </c>
      <c r="N150" s="64"/>
      <c r="O150" s="65" t="s">
        <v>160</v>
      </c>
      <c r="P150" s="65" t="s">
        <v>161</v>
      </c>
    </row>
    <row r="151" spans="1:16" ht="12.75" customHeight="1" thickBot="1" x14ac:dyDescent="0.25">
      <c r="A151" s="54" t="str">
        <f t="shared" si="12"/>
        <v> ENEB 7.50 </v>
      </c>
      <c r="B151" s="16" t="str">
        <f t="shared" si="13"/>
        <v>II</v>
      </c>
      <c r="C151" s="54">
        <f t="shared" si="14"/>
        <v>19424.407999999999</v>
      </c>
      <c r="D151" s="12" t="str">
        <f t="shared" si="15"/>
        <v>vis</v>
      </c>
      <c r="E151" s="62">
        <f>VLOOKUP(C151,Active!C$21:E$969,3,FALSE)</f>
        <v>-8218.500621101557</v>
      </c>
      <c r="F151" s="16" t="s">
        <v>140</v>
      </c>
      <c r="G151" s="12" t="str">
        <f t="shared" si="16"/>
        <v>19424.408</v>
      </c>
      <c r="H151" s="54">
        <f t="shared" si="17"/>
        <v>-6790.5</v>
      </c>
      <c r="I151" s="63" t="s">
        <v>170</v>
      </c>
      <c r="J151" s="64" t="s">
        <v>171</v>
      </c>
      <c r="K151" s="63">
        <v>-6790.5</v>
      </c>
      <c r="L151" s="63" t="s">
        <v>167</v>
      </c>
      <c r="M151" s="64" t="s">
        <v>159</v>
      </c>
      <c r="N151" s="64"/>
      <c r="O151" s="65" t="s">
        <v>160</v>
      </c>
      <c r="P151" s="65" t="s">
        <v>161</v>
      </c>
    </row>
    <row r="152" spans="1:16" ht="12.75" customHeight="1" thickBot="1" x14ac:dyDescent="0.25">
      <c r="A152" s="54" t="str">
        <f t="shared" si="12"/>
        <v> ENEB 7.50 </v>
      </c>
      <c r="B152" s="16" t="str">
        <f t="shared" si="13"/>
        <v>I</v>
      </c>
      <c r="C152" s="54">
        <f t="shared" si="14"/>
        <v>19429.305</v>
      </c>
      <c r="D152" s="12" t="str">
        <f t="shared" si="15"/>
        <v>vis</v>
      </c>
      <c r="E152" s="62">
        <f>VLOOKUP(C152,Active!C$21:E$969,3,FALSE)</f>
        <v>-8216.9990737442804</v>
      </c>
      <c r="F152" s="16" t="s">
        <v>140</v>
      </c>
      <c r="G152" s="12" t="str">
        <f t="shared" si="16"/>
        <v>19429.305</v>
      </c>
      <c r="H152" s="54">
        <f t="shared" si="17"/>
        <v>-6789</v>
      </c>
      <c r="I152" s="63" t="s">
        <v>172</v>
      </c>
      <c r="J152" s="64" t="s">
        <v>173</v>
      </c>
      <c r="K152" s="63">
        <v>-6789</v>
      </c>
      <c r="L152" s="63" t="s">
        <v>174</v>
      </c>
      <c r="M152" s="64" t="s">
        <v>159</v>
      </c>
      <c r="N152" s="64"/>
      <c r="O152" s="65" t="s">
        <v>160</v>
      </c>
      <c r="P152" s="65" t="s">
        <v>161</v>
      </c>
    </row>
    <row r="153" spans="1:16" ht="12.75" customHeight="1" thickBot="1" x14ac:dyDescent="0.25">
      <c r="A153" s="54" t="str">
        <f t="shared" si="12"/>
        <v> ENEB 7.50 </v>
      </c>
      <c r="B153" s="16" t="str">
        <f t="shared" si="13"/>
        <v>II</v>
      </c>
      <c r="C153" s="54">
        <f t="shared" si="14"/>
        <v>19809.259999999998</v>
      </c>
      <c r="D153" s="12" t="str">
        <f t="shared" si="15"/>
        <v>vis</v>
      </c>
      <c r="E153" s="62">
        <f>VLOOKUP(C153,Active!C$21:E$969,3,FALSE)</f>
        <v>-8100.4950046950562</v>
      </c>
      <c r="F153" s="16" t="s">
        <v>140</v>
      </c>
      <c r="G153" s="12" t="str">
        <f t="shared" si="16"/>
        <v>19809.260</v>
      </c>
      <c r="H153" s="54">
        <f t="shared" si="17"/>
        <v>-6672.5</v>
      </c>
      <c r="I153" s="63" t="s">
        <v>175</v>
      </c>
      <c r="J153" s="64" t="s">
        <v>176</v>
      </c>
      <c r="K153" s="63">
        <v>-6672.5</v>
      </c>
      <c r="L153" s="63" t="s">
        <v>177</v>
      </c>
      <c r="M153" s="64" t="s">
        <v>159</v>
      </c>
      <c r="N153" s="64"/>
      <c r="O153" s="65" t="s">
        <v>160</v>
      </c>
      <c r="P153" s="65" t="s">
        <v>161</v>
      </c>
    </row>
    <row r="154" spans="1:16" ht="12.75" customHeight="1" thickBot="1" x14ac:dyDescent="0.25">
      <c r="A154" s="54" t="str">
        <f t="shared" si="12"/>
        <v> AN 217.440 </v>
      </c>
      <c r="B154" s="16" t="str">
        <f t="shared" si="13"/>
        <v>I</v>
      </c>
      <c r="C154" s="54">
        <f t="shared" si="14"/>
        <v>20091.355</v>
      </c>
      <c r="D154" s="12" t="str">
        <f t="shared" si="15"/>
        <v>vis</v>
      </c>
      <c r="E154" s="62">
        <f>VLOOKUP(C154,Active!C$21:E$969,3,FALSE)</f>
        <v>-8013.9973527140564</v>
      </c>
      <c r="F154" s="16" t="s">
        <v>140</v>
      </c>
      <c r="G154" s="12" t="str">
        <f t="shared" si="16"/>
        <v>20091.355</v>
      </c>
      <c r="H154" s="54">
        <f t="shared" si="17"/>
        <v>-6586</v>
      </c>
      <c r="I154" s="63" t="s">
        <v>178</v>
      </c>
      <c r="J154" s="64" t="s">
        <v>179</v>
      </c>
      <c r="K154" s="63">
        <v>-6586</v>
      </c>
      <c r="L154" s="63" t="s">
        <v>180</v>
      </c>
      <c r="M154" s="64" t="s">
        <v>159</v>
      </c>
      <c r="N154" s="64"/>
      <c r="O154" s="65" t="s">
        <v>160</v>
      </c>
      <c r="P154" s="65" t="s">
        <v>181</v>
      </c>
    </row>
    <row r="155" spans="1:16" ht="12.75" customHeight="1" thickBot="1" x14ac:dyDescent="0.25">
      <c r="A155" s="54" t="str">
        <f t="shared" si="12"/>
        <v> AN 217.440 </v>
      </c>
      <c r="B155" s="16" t="str">
        <f t="shared" si="13"/>
        <v>II</v>
      </c>
      <c r="C155" s="54">
        <f t="shared" si="14"/>
        <v>20458.231</v>
      </c>
      <c r="D155" s="12" t="str">
        <f t="shared" si="15"/>
        <v>vis</v>
      </c>
      <c r="E155" s="62">
        <f>VLOOKUP(C155,Active!C$21:E$969,3,FALSE)</f>
        <v>-7901.5036446788854</v>
      </c>
      <c r="F155" s="16" t="s">
        <v>140</v>
      </c>
      <c r="G155" s="12" t="str">
        <f t="shared" si="16"/>
        <v>20458.231</v>
      </c>
      <c r="H155" s="54">
        <f t="shared" si="17"/>
        <v>-6473.5</v>
      </c>
      <c r="I155" s="63" t="s">
        <v>182</v>
      </c>
      <c r="J155" s="64" t="s">
        <v>183</v>
      </c>
      <c r="K155" s="63">
        <v>-6473.5</v>
      </c>
      <c r="L155" s="63" t="s">
        <v>184</v>
      </c>
      <c r="M155" s="64" t="s">
        <v>159</v>
      </c>
      <c r="N155" s="64"/>
      <c r="O155" s="65" t="s">
        <v>160</v>
      </c>
      <c r="P155" s="65" t="s">
        <v>181</v>
      </c>
    </row>
    <row r="156" spans="1:16" ht="12.75" customHeight="1" thickBot="1" x14ac:dyDescent="0.25">
      <c r="A156" s="54" t="str">
        <f t="shared" si="12"/>
        <v> AN 217.440 </v>
      </c>
      <c r="B156" s="16" t="str">
        <f t="shared" si="13"/>
        <v>I</v>
      </c>
      <c r="C156" s="54">
        <f t="shared" si="14"/>
        <v>20952.339</v>
      </c>
      <c r="D156" s="12" t="str">
        <f t="shared" si="15"/>
        <v>vis</v>
      </c>
      <c r="E156" s="62">
        <f>VLOOKUP(C156,Active!C$21:E$969,3,FALSE)</f>
        <v>-7749.9973016914955</v>
      </c>
      <c r="F156" s="16" t="s">
        <v>140</v>
      </c>
      <c r="G156" s="12" t="str">
        <f t="shared" si="16"/>
        <v>20952.339</v>
      </c>
      <c r="H156" s="54">
        <f t="shared" si="17"/>
        <v>-6322</v>
      </c>
      <c r="I156" s="63" t="s">
        <v>185</v>
      </c>
      <c r="J156" s="64" t="s">
        <v>186</v>
      </c>
      <c r="K156" s="63">
        <v>-6322</v>
      </c>
      <c r="L156" s="63" t="s">
        <v>180</v>
      </c>
      <c r="M156" s="64" t="s">
        <v>159</v>
      </c>
      <c r="N156" s="64"/>
      <c r="O156" s="65" t="s">
        <v>160</v>
      </c>
      <c r="P156" s="65" t="s">
        <v>181</v>
      </c>
    </row>
    <row r="157" spans="1:16" ht="12.75" customHeight="1" thickBot="1" x14ac:dyDescent="0.25">
      <c r="A157" s="54" t="str">
        <f t="shared" si="12"/>
        <v> CPRI 19.58 </v>
      </c>
      <c r="B157" s="16" t="str">
        <f t="shared" si="13"/>
        <v>I</v>
      </c>
      <c r="C157" s="54">
        <f t="shared" si="14"/>
        <v>21011.035</v>
      </c>
      <c r="D157" s="12" t="str">
        <f t="shared" si="15"/>
        <v>vis</v>
      </c>
      <c r="E157" s="62">
        <f>VLOOKUP(C157,Active!C$21:E$969,3,FALSE)</f>
        <v>-7731.9995839698877</v>
      </c>
      <c r="F157" s="16" t="s">
        <v>140</v>
      </c>
      <c r="G157" s="12" t="str">
        <f t="shared" si="16"/>
        <v>21011.035</v>
      </c>
      <c r="H157" s="54">
        <f t="shared" si="17"/>
        <v>-6304</v>
      </c>
      <c r="I157" s="63" t="s">
        <v>187</v>
      </c>
      <c r="J157" s="64" t="s">
        <v>188</v>
      </c>
      <c r="K157" s="63">
        <v>-6304</v>
      </c>
      <c r="L157" s="63" t="s">
        <v>158</v>
      </c>
      <c r="M157" s="64" t="s">
        <v>142</v>
      </c>
      <c r="N157" s="64"/>
      <c r="O157" s="65" t="s">
        <v>147</v>
      </c>
      <c r="P157" s="65" t="s">
        <v>148</v>
      </c>
    </row>
    <row r="158" spans="1:16" ht="12.75" customHeight="1" thickBot="1" x14ac:dyDescent="0.25">
      <c r="A158" s="54" t="str">
        <f t="shared" si="12"/>
        <v> CPRI 19.58 </v>
      </c>
      <c r="B158" s="16" t="str">
        <f t="shared" si="13"/>
        <v>II</v>
      </c>
      <c r="C158" s="54">
        <f t="shared" si="14"/>
        <v>21012.657999999999</v>
      </c>
      <c r="D158" s="12" t="str">
        <f t="shared" si="15"/>
        <v>vis</v>
      </c>
      <c r="E158" s="62">
        <f>VLOOKUP(C158,Active!C$21:E$969,3,FALSE)</f>
        <v>-7731.5019300264821</v>
      </c>
      <c r="F158" s="16" t="s">
        <v>140</v>
      </c>
      <c r="G158" s="12" t="str">
        <f t="shared" si="16"/>
        <v>21012.658</v>
      </c>
      <c r="H158" s="54">
        <f t="shared" si="17"/>
        <v>-6303.5</v>
      </c>
      <c r="I158" s="63" t="s">
        <v>189</v>
      </c>
      <c r="J158" s="64" t="s">
        <v>190</v>
      </c>
      <c r="K158" s="63">
        <v>-6303.5</v>
      </c>
      <c r="L158" s="63" t="s">
        <v>191</v>
      </c>
      <c r="M158" s="64" t="s">
        <v>142</v>
      </c>
      <c r="N158" s="64"/>
      <c r="O158" s="65" t="s">
        <v>147</v>
      </c>
      <c r="P158" s="65" t="s">
        <v>148</v>
      </c>
    </row>
    <row r="159" spans="1:16" ht="12.75" customHeight="1" thickBot="1" x14ac:dyDescent="0.25">
      <c r="A159" s="54" t="str">
        <f t="shared" si="12"/>
        <v> AN 217.440 </v>
      </c>
      <c r="B159" s="16" t="str">
        <f t="shared" si="13"/>
        <v>I</v>
      </c>
      <c r="C159" s="54">
        <f t="shared" si="14"/>
        <v>22674.268</v>
      </c>
      <c r="D159" s="12" t="str">
        <f t="shared" si="15"/>
        <v>vis</v>
      </c>
      <c r="E159" s="62">
        <f>VLOOKUP(C159,Active!C$21:E$969,3,FALSE)</f>
        <v>-7222.0091580590615</v>
      </c>
      <c r="F159" s="16" t="s">
        <v>140</v>
      </c>
      <c r="G159" s="12" t="str">
        <f t="shared" si="16"/>
        <v>22674.268</v>
      </c>
      <c r="H159" s="54">
        <f t="shared" si="17"/>
        <v>-5794</v>
      </c>
      <c r="I159" s="63" t="s">
        <v>192</v>
      </c>
      <c r="J159" s="64" t="s">
        <v>193</v>
      </c>
      <c r="K159" s="63">
        <v>-5794</v>
      </c>
      <c r="L159" s="63" t="s">
        <v>194</v>
      </c>
      <c r="M159" s="64" t="s">
        <v>159</v>
      </c>
      <c r="N159" s="64"/>
      <c r="O159" s="65" t="s">
        <v>160</v>
      </c>
      <c r="P159" s="65" t="s">
        <v>181</v>
      </c>
    </row>
    <row r="160" spans="1:16" ht="12.75" customHeight="1" thickBot="1" x14ac:dyDescent="0.25">
      <c r="A160" s="54" t="str">
        <f t="shared" si="12"/>
        <v> AN 217.440 </v>
      </c>
      <c r="B160" s="16" t="str">
        <f t="shared" si="13"/>
        <v>II</v>
      </c>
      <c r="C160" s="54">
        <f t="shared" si="14"/>
        <v>22992.264999999999</v>
      </c>
      <c r="D160" s="12" t="str">
        <f t="shared" si="15"/>
        <v>vis</v>
      </c>
      <c r="E160" s="62">
        <f>VLOOKUP(C160,Active!C$21:E$969,3,FALSE)</f>
        <v>-7124.5030206337187</v>
      </c>
      <c r="F160" s="16" t="s">
        <v>140</v>
      </c>
      <c r="G160" s="12" t="str">
        <f t="shared" si="16"/>
        <v>22992.265</v>
      </c>
      <c r="H160" s="54">
        <f t="shared" si="17"/>
        <v>-5696.5</v>
      </c>
      <c r="I160" s="63" t="s">
        <v>195</v>
      </c>
      <c r="J160" s="64" t="s">
        <v>196</v>
      </c>
      <c r="K160" s="63">
        <v>-5696.5</v>
      </c>
      <c r="L160" s="63" t="s">
        <v>197</v>
      </c>
      <c r="M160" s="64" t="s">
        <v>159</v>
      </c>
      <c r="N160" s="64"/>
      <c r="O160" s="65" t="s">
        <v>160</v>
      </c>
      <c r="P160" s="65" t="s">
        <v>181</v>
      </c>
    </row>
    <row r="161" spans="1:16" ht="12.75" customHeight="1" thickBot="1" x14ac:dyDescent="0.25">
      <c r="A161" s="54" t="str">
        <f t="shared" si="12"/>
        <v> CPRI 19.58 </v>
      </c>
      <c r="B161" s="16" t="str">
        <f t="shared" si="13"/>
        <v>I</v>
      </c>
      <c r="C161" s="54">
        <f t="shared" si="14"/>
        <v>23016.735000000001</v>
      </c>
      <c r="D161" s="12" t="str">
        <f t="shared" si="15"/>
        <v>vis</v>
      </c>
      <c r="E161" s="62">
        <f>VLOOKUP(C161,Active!C$21:E$969,3,FALSE)</f>
        <v>-7116.999883236831</v>
      </c>
      <c r="F161" s="16" t="s">
        <v>140</v>
      </c>
      <c r="G161" s="12" t="str">
        <f t="shared" si="16"/>
        <v>23016.735</v>
      </c>
      <c r="H161" s="54">
        <f t="shared" si="17"/>
        <v>-5689</v>
      </c>
      <c r="I161" s="63" t="s">
        <v>198</v>
      </c>
      <c r="J161" s="64" t="s">
        <v>199</v>
      </c>
      <c r="K161" s="63">
        <v>-5689</v>
      </c>
      <c r="L161" s="63" t="s">
        <v>200</v>
      </c>
      <c r="M161" s="64" t="s">
        <v>142</v>
      </c>
      <c r="N161" s="64"/>
      <c r="O161" s="65" t="s">
        <v>147</v>
      </c>
      <c r="P161" s="65" t="s">
        <v>148</v>
      </c>
    </row>
    <row r="162" spans="1:16" ht="12.75" customHeight="1" thickBot="1" x14ac:dyDescent="0.25">
      <c r="A162" s="54" t="str">
        <f t="shared" si="12"/>
        <v> CPRI 19.58 </v>
      </c>
      <c r="B162" s="16" t="str">
        <f t="shared" si="13"/>
        <v>II</v>
      </c>
      <c r="C162" s="54">
        <f t="shared" si="14"/>
        <v>23018.363000000001</v>
      </c>
      <c r="D162" s="12" t="str">
        <f t="shared" si="15"/>
        <v>vis</v>
      </c>
      <c r="E162" s="62">
        <f>VLOOKUP(C162,Active!C$21:E$969,3,FALSE)</f>
        <v>-7116.5006961635927</v>
      </c>
      <c r="F162" s="16" t="s">
        <v>140</v>
      </c>
      <c r="G162" s="12" t="str">
        <f t="shared" si="16"/>
        <v>23018.363</v>
      </c>
      <c r="H162" s="54">
        <f t="shared" si="17"/>
        <v>-5688.5</v>
      </c>
      <c r="I162" s="63" t="s">
        <v>201</v>
      </c>
      <c r="J162" s="64" t="s">
        <v>202</v>
      </c>
      <c r="K162" s="63">
        <v>-5688.5</v>
      </c>
      <c r="L162" s="63" t="s">
        <v>167</v>
      </c>
      <c r="M162" s="64" t="s">
        <v>142</v>
      </c>
      <c r="N162" s="64"/>
      <c r="O162" s="65" t="s">
        <v>147</v>
      </c>
      <c r="P162" s="65" t="s">
        <v>148</v>
      </c>
    </row>
    <row r="163" spans="1:16" ht="12.75" customHeight="1" thickBot="1" x14ac:dyDescent="0.25">
      <c r="A163" s="54" t="str">
        <f t="shared" si="12"/>
        <v> IODE 4.2.20 </v>
      </c>
      <c r="B163" s="16" t="str">
        <f t="shared" si="13"/>
        <v>II</v>
      </c>
      <c r="C163" s="54">
        <f t="shared" si="14"/>
        <v>23517.34</v>
      </c>
      <c r="D163" s="12" t="str">
        <f t="shared" si="15"/>
        <v>vis</v>
      </c>
      <c r="E163" s="62">
        <f>VLOOKUP(C163,Active!C$21:E$969,3,FALSE)</f>
        <v>-6963.5013913459843</v>
      </c>
      <c r="F163" s="16" t="s">
        <v>140</v>
      </c>
      <c r="G163" s="12" t="str">
        <f t="shared" si="16"/>
        <v>23517.340</v>
      </c>
      <c r="H163" s="54">
        <f t="shared" si="17"/>
        <v>-5535.5</v>
      </c>
      <c r="I163" s="63" t="s">
        <v>203</v>
      </c>
      <c r="J163" s="64" t="s">
        <v>204</v>
      </c>
      <c r="K163" s="63">
        <v>-5535.5</v>
      </c>
      <c r="L163" s="63" t="s">
        <v>205</v>
      </c>
      <c r="M163" s="64" t="s">
        <v>159</v>
      </c>
      <c r="N163" s="64"/>
      <c r="O163" s="65" t="s">
        <v>206</v>
      </c>
      <c r="P163" s="65" t="s">
        <v>207</v>
      </c>
    </row>
    <row r="164" spans="1:16" ht="12.75" customHeight="1" thickBot="1" x14ac:dyDescent="0.25">
      <c r="A164" s="54" t="str">
        <f t="shared" si="12"/>
        <v> IODE 4.2.20 </v>
      </c>
      <c r="B164" s="16" t="str">
        <f t="shared" si="13"/>
        <v>II</v>
      </c>
      <c r="C164" s="54">
        <f t="shared" si="14"/>
        <v>23892.411</v>
      </c>
      <c r="D164" s="12" t="str">
        <f t="shared" si="15"/>
        <v>vis</v>
      </c>
      <c r="E164" s="62">
        <f>VLOOKUP(C164,Active!C$21:E$969,3,FALSE)</f>
        <v>-6848.4948835164741</v>
      </c>
      <c r="F164" s="16" t="s">
        <v>140</v>
      </c>
      <c r="G164" s="12" t="str">
        <f t="shared" si="16"/>
        <v>23892.411</v>
      </c>
      <c r="H164" s="54">
        <f t="shared" si="17"/>
        <v>-5420.5</v>
      </c>
      <c r="I164" s="63" t="s">
        <v>208</v>
      </c>
      <c r="J164" s="64" t="s">
        <v>209</v>
      </c>
      <c r="K164" s="63">
        <v>-5420.5</v>
      </c>
      <c r="L164" s="63" t="s">
        <v>210</v>
      </c>
      <c r="M164" s="64" t="s">
        <v>159</v>
      </c>
      <c r="N164" s="64"/>
      <c r="O164" s="65" t="s">
        <v>206</v>
      </c>
      <c r="P164" s="65" t="s">
        <v>207</v>
      </c>
    </row>
    <row r="165" spans="1:16" ht="12.75" customHeight="1" thickBot="1" x14ac:dyDescent="0.25">
      <c r="A165" s="54" t="str">
        <f t="shared" si="12"/>
        <v> SAC 3.47 </v>
      </c>
      <c r="B165" s="16" t="str">
        <f t="shared" si="13"/>
        <v>II</v>
      </c>
      <c r="C165" s="54">
        <f t="shared" si="14"/>
        <v>24127.207999999999</v>
      </c>
      <c r="D165" s="12" t="str">
        <f t="shared" si="15"/>
        <v>vis</v>
      </c>
      <c r="E165" s="62">
        <f>VLOOKUP(C165,Active!C$21:E$969,3,FALSE)</f>
        <v>-6776.5000264924829</v>
      </c>
      <c r="F165" s="16" t="s">
        <v>140</v>
      </c>
      <c r="G165" s="12" t="str">
        <f t="shared" si="16"/>
        <v>24127.208</v>
      </c>
      <c r="H165" s="54">
        <f t="shared" si="17"/>
        <v>-5348.5</v>
      </c>
      <c r="I165" s="63" t="s">
        <v>211</v>
      </c>
      <c r="J165" s="64" t="s">
        <v>212</v>
      </c>
      <c r="K165" s="63">
        <v>-5348.5</v>
      </c>
      <c r="L165" s="63" t="s">
        <v>200</v>
      </c>
      <c r="M165" s="64" t="s">
        <v>159</v>
      </c>
      <c r="N165" s="64"/>
      <c r="O165" s="65" t="s">
        <v>213</v>
      </c>
      <c r="P165" s="65" t="s">
        <v>214</v>
      </c>
    </row>
    <row r="166" spans="1:16" ht="12.75" customHeight="1" thickBot="1" x14ac:dyDescent="0.25">
      <c r="A166" s="54" t="str">
        <f t="shared" si="12"/>
        <v> IODE 4.2.20 </v>
      </c>
      <c r="B166" s="16" t="str">
        <f t="shared" si="13"/>
        <v>II</v>
      </c>
      <c r="C166" s="54">
        <f t="shared" si="14"/>
        <v>24342.454000000002</v>
      </c>
      <c r="D166" s="12" t="str">
        <f t="shared" si="15"/>
        <v>vis</v>
      </c>
      <c r="E166" s="62">
        <f>VLOOKUP(C166,Active!C$21:E$969,3,FALSE)</f>
        <v>-6710.5000137368415</v>
      </c>
      <c r="F166" s="16" t="s">
        <v>140</v>
      </c>
      <c r="G166" s="12" t="str">
        <f t="shared" si="16"/>
        <v>24342.454</v>
      </c>
      <c r="H166" s="54">
        <f t="shared" si="17"/>
        <v>-5282.5</v>
      </c>
      <c r="I166" s="63" t="s">
        <v>215</v>
      </c>
      <c r="J166" s="64" t="s">
        <v>216</v>
      </c>
      <c r="K166" s="63">
        <v>-5282.5</v>
      </c>
      <c r="L166" s="63" t="s">
        <v>200</v>
      </c>
      <c r="M166" s="64" t="s">
        <v>159</v>
      </c>
      <c r="N166" s="64"/>
      <c r="O166" s="65" t="s">
        <v>206</v>
      </c>
      <c r="P166" s="65" t="s">
        <v>207</v>
      </c>
    </row>
    <row r="167" spans="1:16" ht="12.75" customHeight="1" thickBot="1" x14ac:dyDescent="0.25">
      <c r="A167" s="54" t="str">
        <f t="shared" si="12"/>
        <v> IODE 4.2.20 </v>
      </c>
      <c r="B167" s="16" t="str">
        <f t="shared" si="13"/>
        <v>I</v>
      </c>
      <c r="C167" s="54">
        <f t="shared" si="14"/>
        <v>24386.47</v>
      </c>
      <c r="D167" s="12" t="str">
        <f t="shared" si="15"/>
        <v>vis</v>
      </c>
      <c r="E167" s="62">
        <f>VLOOKUP(C167,Active!C$21:E$969,3,FALSE)</f>
        <v>-6697.0035652014349</v>
      </c>
      <c r="F167" s="16" t="s">
        <v>140</v>
      </c>
      <c r="G167" s="12" t="str">
        <f t="shared" si="16"/>
        <v>24386.470</v>
      </c>
      <c r="H167" s="54">
        <f t="shared" si="17"/>
        <v>-5269</v>
      </c>
      <c r="I167" s="63" t="s">
        <v>217</v>
      </c>
      <c r="J167" s="64" t="s">
        <v>218</v>
      </c>
      <c r="K167" s="63">
        <v>-5269</v>
      </c>
      <c r="L167" s="63" t="s">
        <v>184</v>
      </c>
      <c r="M167" s="64" t="s">
        <v>159</v>
      </c>
      <c r="N167" s="64"/>
      <c r="O167" s="65" t="s">
        <v>206</v>
      </c>
      <c r="P167" s="65" t="s">
        <v>207</v>
      </c>
    </row>
    <row r="168" spans="1:16" ht="12.75" customHeight="1" thickBot="1" x14ac:dyDescent="0.25">
      <c r="A168" s="54" t="str">
        <f t="shared" si="12"/>
        <v> IODE 4.2.20 </v>
      </c>
      <c r="B168" s="16" t="str">
        <f t="shared" si="13"/>
        <v>I</v>
      </c>
      <c r="C168" s="54">
        <f t="shared" si="14"/>
        <v>24546.291000000001</v>
      </c>
      <c r="D168" s="12" t="str">
        <f t="shared" si="15"/>
        <v>vis</v>
      </c>
      <c r="E168" s="62">
        <f>VLOOKUP(C168,Active!C$21:E$969,3,FALSE)</f>
        <v>-6647.9982966314301</v>
      </c>
      <c r="F168" s="16" t="s">
        <v>140</v>
      </c>
      <c r="G168" s="12" t="str">
        <f t="shared" si="16"/>
        <v>24546.291</v>
      </c>
      <c r="H168" s="54">
        <f t="shared" si="17"/>
        <v>-5220</v>
      </c>
      <c r="I168" s="63" t="s">
        <v>219</v>
      </c>
      <c r="J168" s="64" t="s">
        <v>220</v>
      </c>
      <c r="K168" s="63">
        <v>-5220</v>
      </c>
      <c r="L168" s="63" t="s">
        <v>221</v>
      </c>
      <c r="M168" s="64" t="s">
        <v>159</v>
      </c>
      <c r="N168" s="64"/>
      <c r="O168" s="65" t="s">
        <v>206</v>
      </c>
      <c r="P168" s="65" t="s">
        <v>207</v>
      </c>
    </row>
    <row r="169" spans="1:16" ht="12.75" customHeight="1" thickBot="1" x14ac:dyDescent="0.25">
      <c r="A169" s="54" t="str">
        <f t="shared" si="12"/>
        <v> IODE 4.2.20 </v>
      </c>
      <c r="B169" s="16" t="str">
        <f t="shared" si="13"/>
        <v>I</v>
      </c>
      <c r="C169" s="54">
        <f t="shared" si="14"/>
        <v>24709.35</v>
      </c>
      <c r="D169" s="12" t="str">
        <f t="shared" si="15"/>
        <v>vis</v>
      </c>
      <c r="E169" s="62">
        <f>VLOOKUP(C169,Active!C$21:E$969,3,FALSE)</f>
        <v>-6598.0001731823459</v>
      </c>
      <c r="F169" s="16" t="s">
        <v>140</v>
      </c>
      <c r="G169" s="12" t="str">
        <f t="shared" si="16"/>
        <v>24709.350</v>
      </c>
      <c r="H169" s="54">
        <f t="shared" si="17"/>
        <v>-5170</v>
      </c>
      <c r="I169" s="63" t="s">
        <v>222</v>
      </c>
      <c r="J169" s="64" t="s">
        <v>223</v>
      </c>
      <c r="K169" s="63">
        <v>-5170</v>
      </c>
      <c r="L169" s="63" t="s">
        <v>224</v>
      </c>
      <c r="M169" s="64" t="s">
        <v>159</v>
      </c>
      <c r="N169" s="64"/>
      <c r="O169" s="65" t="s">
        <v>206</v>
      </c>
      <c r="P169" s="65" t="s">
        <v>207</v>
      </c>
    </row>
    <row r="170" spans="1:16" ht="12.75" customHeight="1" thickBot="1" x14ac:dyDescent="0.25">
      <c r="A170" s="54" t="str">
        <f t="shared" si="12"/>
        <v> IODE 4.2.20 </v>
      </c>
      <c r="B170" s="16" t="str">
        <f t="shared" si="13"/>
        <v>II</v>
      </c>
      <c r="C170" s="54">
        <f t="shared" si="14"/>
        <v>24717.492999999999</v>
      </c>
      <c r="D170" s="12" t="str">
        <f t="shared" si="15"/>
        <v>vis</v>
      </c>
      <c r="E170" s="62">
        <f>VLOOKUP(C170,Active!C$21:E$969,3,FALSE)</f>
        <v>-6595.5033179382563</v>
      </c>
      <c r="F170" s="16" t="s">
        <v>140</v>
      </c>
      <c r="G170" s="12" t="str">
        <f t="shared" si="16"/>
        <v>24717.493</v>
      </c>
      <c r="H170" s="54">
        <f t="shared" si="17"/>
        <v>-5167.5</v>
      </c>
      <c r="I170" s="63" t="s">
        <v>225</v>
      </c>
      <c r="J170" s="64" t="s">
        <v>226</v>
      </c>
      <c r="K170" s="63">
        <v>-5167.5</v>
      </c>
      <c r="L170" s="63" t="s">
        <v>227</v>
      </c>
      <c r="M170" s="64" t="s">
        <v>159</v>
      </c>
      <c r="N170" s="64"/>
      <c r="O170" s="65" t="s">
        <v>206</v>
      </c>
      <c r="P170" s="65" t="s">
        <v>207</v>
      </c>
    </row>
    <row r="171" spans="1:16" ht="12.75" customHeight="1" thickBot="1" x14ac:dyDescent="0.25">
      <c r="A171" s="54" t="str">
        <f t="shared" si="12"/>
        <v> IODE 4.2.20 </v>
      </c>
      <c r="B171" s="16" t="str">
        <f t="shared" si="13"/>
        <v>I</v>
      </c>
      <c r="C171" s="54">
        <f t="shared" si="14"/>
        <v>24722.407999999999</v>
      </c>
      <c r="D171" s="12" t="str">
        <f t="shared" si="15"/>
        <v>vis</v>
      </c>
      <c r="E171" s="62">
        <f>VLOOKUP(C171,Active!C$21:E$969,3,FALSE)</f>
        <v>-6593.9962513135852</v>
      </c>
      <c r="F171" s="16" t="s">
        <v>140</v>
      </c>
      <c r="G171" s="12" t="str">
        <f t="shared" si="16"/>
        <v>24722.408</v>
      </c>
      <c r="H171" s="54">
        <f t="shared" si="17"/>
        <v>-5166</v>
      </c>
      <c r="I171" s="63" t="s">
        <v>228</v>
      </c>
      <c r="J171" s="64" t="s">
        <v>229</v>
      </c>
      <c r="K171" s="63">
        <v>-5166</v>
      </c>
      <c r="L171" s="63" t="s">
        <v>230</v>
      </c>
      <c r="M171" s="64" t="s">
        <v>159</v>
      </c>
      <c r="N171" s="64"/>
      <c r="O171" s="65" t="s">
        <v>206</v>
      </c>
      <c r="P171" s="65" t="s">
        <v>207</v>
      </c>
    </row>
    <row r="172" spans="1:16" ht="12.75" customHeight="1" thickBot="1" x14ac:dyDescent="0.25">
      <c r="A172" s="54" t="str">
        <f t="shared" si="12"/>
        <v> IODE 4.2.20 </v>
      </c>
      <c r="B172" s="16" t="str">
        <f t="shared" si="13"/>
        <v>I</v>
      </c>
      <c r="C172" s="54">
        <f t="shared" si="14"/>
        <v>24761.521000000001</v>
      </c>
      <c r="D172" s="12" t="str">
        <f t="shared" si="15"/>
        <v>vis</v>
      </c>
      <c r="E172" s="62">
        <f>VLOOKUP(C172,Active!C$21:E$969,3,FALSE)</f>
        <v>-6582.0031898912521</v>
      </c>
      <c r="F172" s="16" t="s">
        <v>140</v>
      </c>
      <c r="G172" s="12" t="str">
        <f t="shared" si="16"/>
        <v>24761.521</v>
      </c>
      <c r="H172" s="54">
        <f t="shared" si="17"/>
        <v>-5154</v>
      </c>
      <c r="I172" s="63" t="s">
        <v>231</v>
      </c>
      <c r="J172" s="64" t="s">
        <v>232</v>
      </c>
      <c r="K172" s="63">
        <v>-5154</v>
      </c>
      <c r="L172" s="63" t="s">
        <v>197</v>
      </c>
      <c r="M172" s="64" t="s">
        <v>159</v>
      </c>
      <c r="N172" s="64"/>
      <c r="O172" s="65" t="s">
        <v>206</v>
      </c>
      <c r="P172" s="65" t="s">
        <v>207</v>
      </c>
    </row>
    <row r="173" spans="1:16" ht="12.75" customHeight="1" thickBot="1" x14ac:dyDescent="0.25">
      <c r="A173" s="54" t="str">
        <f t="shared" si="12"/>
        <v> IODE 4.2.20 </v>
      </c>
      <c r="B173" s="16" t="str">
        <f t="shared" si="13"/>
        <v>II</v>
      </c>
      <c r="C173" s="54">
        <f t="shared" si="14"/>
        <v>24766.420999999998</v>
      </c>
      <c r="D173" s="12" t="str">
        <f t="shared" si="15"/>
        <v>vis</v>
      </c>
      <c r="E173" s="62">
        <f>VLOOKUP(C173,Active!C$21:E$969,3,FALSE)</f>
        <v>-6580.5007226560774</v>
      </c>
      <c r="F173" s="16" t="s">
        <v>140</v>
      </c>
      <c r="G173" s="12" t="str">
        <f t="shared" si="16"/>
        <v>24766.421</v>
      </c>
      <c r="H173" s="54">
        <f t="shared" si="17"/>
        <v>-5152.5</v>
      </c>
      <c r="I173" s="63" t="s">
        <v>233</v>
      </c>
      <c r="J173" s="64" t="s">
        <v>234</v>
      </c>
      <c r="K173" s="63">
        <v>-5152.5</v>
      </c>
      <c r="L173" s="63" t="s">
        <v>167</v>
      </c>
      <c r="M173" s="64" t="s">
        <v>159</v>
      </c>
      <c r="N173" s="64"/>
      <c r="O173" s="65" t="s">
        <v>206</v>
      </c>
      <c r="P173" s="65" t="s">
        <v>207</v>
      </c>
    </row>
    <row r="174" spans="1:16" ht="12.75" customHeight="1" thickBot="1" x14ac:dyDescent="0.25">
      <c r="A174" s="54" t="str">
        <f t="shared" si="12"/>
        <v> IODE 4.2.20 </v>
      </c>
      <c r="B174" s="16" t="str">
        <f t="shared" si="13"/>
        <v>I</v>
      </c>
      <c r="C174" s="54">
        <f t="shared" si="14"/>
        <v>24771.308000000001</v>
      </c>
      <c r="D174" s="12" t="str">
        <f t="shared" si="15"/>
        <v>vis</v>
      </c>
      <c r="E174" s="62">
        <f>VLOOKUP(C174,Active!C$21:E$969,3,FALSE)</f>
        <v>-6579.0022415584635</v>
      </c>
      <c r="F174" s="16" t="s">
        <v>140</v>
      </c>
      <c r="G174" s="12" t="str">
        <f t="shared" si="16"/>
        <v>24771.308</v>
      </c>
      <c r="H174" s="54">
        <f t="shared" si="17"/>
        <v>-5151</v>
      </c>
      <c r="I174" s="63" t="s">
        <v>235</v>
      </c>
      <c r="J174" s="64" t="s">
        <v>236</v>
      </c>
      <c r="K174" s="63">
        <v>-5151</v>
      </c>
      <c r="L174" s="63" t="s">
        <v>164</v>
      </c>
      <c r="M174" s="64" t="s">
        <v>159</v>
      </c>
      <c r="N174" s="64"/>
      <c r="O174" s="65" t="s">
        <v>206</v>
      </c>
      <c r="P174" s="65" t="s">
        <v>207</v>
      </c>
    </row>
    <row r="175" spans="1:16" ht="12.75" customHeight="1" thickBot="1" x14ac:dyDescent="0.25">
      <c r="A175" s="54" t="str">
        <f t="shared" si="12"/>
        <v> IODE 4.2.20 </v>
      </c>
      <c r="B175" s="16" t="str">
        <f t="shared" si="13"/>
        <v>I</v>
      </c>
      <c r="C175" s="54">
        <f t="shared" si="14"/>
        <v>24797.388999999999</v>
      </c>
      <c r="D175" s="12" t="str">
        <f t="shared" si="15"/>
        <v>vis</v>
      </c>
      <c r="E175" s="62">
        <f>VLOOKUP(C175,Active!C$21:E$969,3,FALSE)</f>
        <v>-6571.0051297297659</v>
      </c>
      <c r="F175" s="16" t="s">
        <v>140</v>
      </c>
      <c r="G175" s="12" t="str">
        <f t="shared" si="16"/>
        <v>24797.389</v>
      </c>
      <c r="H175" s="54">
        <f t="shared" si="17"/>
        <v>-5143</v>
      </c>
      <c r="I175" s="63" t="s">
        <v>237</v>
      </c>
      <c r="J175" s="64" t="s">
        <v>238</v>
      </c>
      <c r="K175" s="63">
        <v>-5143</v>
      </c>
      <c r="L175" s="63" t="s">
        <v>146</v>
      </c>
      <c r="M175" s="64" t="s">
        <v>159</v>
      </c>
      <c r="N175" s="64"/>
      <c r="O175" s="65" t="s">
        <v>206</v>
      </c>
      <c r="P175" s="65" t="s">
        <v>207</v>
      </c>
    </row>
    <row r="176" spans="1:16" ht="12.75" customHeight="1" thickBot="1" x14ac:dyDescent="0.25">
      <c r="A176" s="54" t="str">
        <f t="shared" si="12"/>
        <v> CPRI 19.58 </v>
      </c>
      <c r="B176" s="16" t="str">
        <f t="shared" si="13"/>
        <v>II</v>
      </c>
      <c r="C176" s="54">
        <f t="shared" si="14"/>
        <v>25007.757000000001</v>
      </c>
      <c r="D176" s="12" t="str">
        <f t="shared" si="15"/>
        <v>vis</v>
      </c>
      <c r="E176" s="62">
        <f>VLOOKUP(C176,Active!C$21:E$969,3,FALSE)</f>
        <v>-6506.5008384380408</v>
      </c>
      <c r="F176" s="16" t="s">
        <v>140</v>
      </c>
      <c r="G176" s="12" t="str">
        <f t="shared" si="16"/>
        <v>25007.757</v>
      </c>
      <c r="H176" s="54">
        <f t="shared" si="17"/>
        <v>-5078.5</v>
      </c>
      <c r="I176" s="63" t="s">
        <v>239</v>
      </c>
      <c r="J176" s="64" t="s">
        <v>240</v>
      </c>
      <c r="K176" s="63">
        <v>-5078.5</v>
      </c>
      <c r="L176" s="63" t="s">
        <v>151</v>
      </c>
      <c r="M176" s="64" t="s">
        <v>142</v>
      </c>
      <c r="N176" s="64"/>
      <c r="O176" s="65" t="s">
        <v>147</v>
      </c>
      <c r="P176" s="65" t="s">
        <v>148</v>
      </c>
    </row>
    <row r="177" spans="1:16" ht="12.75" customHeight="1" thickBot="1" x14ac:dyDescent="0.25">
      <c r="A177" s="54" t="str">
        <f t="shared" si="12"/>
        <v> AAC 1.108 </v>
      </c>
      <c r="B177" s="16" t="str">
        <f t="shared" si="13"/>
        <v>I</v>
      </c>
      <c r="C177" s="54">
        <f t="shared" si="14"/>
        <v>26020.396000000001</v>
      </c>
      <c r="D177" s="12" t="str">
        <f t="shared" si="15"/>
        <v>vis</v>
      </c>
      <c r="E177" s="62">
        <f>VLOOKUP(C177,Active!C$21:E$969,3,FALSE)</f>
        <v>-6195.9994264867919</v>
      </c>
      <c r="F177" s="16" t="s">
        <v>140</v>
      </c>
      <c r="G177" s="12" t="str">
        <f t="shared" si="16"/>
        <v>26020.396</v>
      </c>
      <c r="H177" s="54">
        <f t="shared" si="17"/>
        <v>-4768</v>
      </c>
      <c r="I177" s="63" t="s">
        <v>241</v>
      </c>
      <c r="J177" s="64" t="s">
        <v>242</v>
      </c>
      <c r="K177" s="63">
        <v>-4768</v>
      </c>
      <c r="L177" s="63" t="s">
        <v>243</v>
      </c>
      <c r="M177" s="64" t="s">
        <v>159</v>
      </c>
      <c r="N177" s="64"/>
      <c r="O177" s="65" t="s">
        <v>244</v>
      </c>
      <c r="P177" s="65" t="s">
        <v>245</v>
      </c>
    </row>
    <row r="178" spans="1:16" ht="12.75" customHeight="1" thickBot="1" x14ac:dyDescent="0.25">
      <c r="A178" s="54" t="str">
        <f t="shared" si="12"/>
        <v> CPRI 19.58 </v>
      </c>
      <c r="B178" s="16" t="str">
        <f t="shared" si="13"/>
        <v>I</v>
      </c>
      <c r="C178" s="54">
        <f t="shared" si="14"/>
        <v>26522.643</v>
      </c>
      <c r="D178" s="12" t="str">
        <f t="shared" si="15"/>
        <v>vis</v>
      </c>
      <c r="E178" s="62">
        <f>VLOOKUP(C178,Active!C$21:E$969,3,FALSE)</f>
        <v>-6041.9974547591773</v>
      </c>
      <c r="F178" s="16" t="s">
        <v>140</v>
      </c>
      <c r="G178" s="12" t="str">
        <f t="shared" si="16"/>
        <v>26522.643</v>
      </c>
      <c r="H178" s="54">
        <f t="shared" si="17"/>
        <v>-4614</v>
      </c>
      <c r="I178" s="63" t="s">
        <v>246</v>
      </c>
      <c r="J178" s="64" t="s">
        <v>247</v>
      </c>
      <c r="K178" s="63">
        <v>-4614</v>
      </c>
      <c r="L178" s="63" t="s">
        <v>248</v>
      </c>
      <c r="M178" s="64" t="s">
        <v>142</v>
      </c>
      <c r="N178" s="64"/>
      <c r="O178" s="65" t="s">
        <v>147</v>
      </c>
      <c r="P178" s="65" t="s">
        <v>148</v>
      </c>
    </row>
    <row r="179" spans="1:16" ht="12.75" customHeight="1" thickBot="1" x14ac:dyDescent="0.25">
      <c r="A179" s="54" t="str">
        <f t="shared" si="12"/>
        <v> CPRI 19.58 </v>
      </c>
      <c r="B179" s="16" t="str">
        <f t="shared" si="13"/>
        <v>II</v>
      </c>
      <c r="C179" s="54">
        <f t="shared" si="14"/>
        <v>26524.262999999999</v>
      </c>
      <c r="D179" s="12" t="str">
        <f t="shared" si="15"/>
        <v>vis</v>
      </c>
      <c r="E179" s="62">
        <f>VLOOKUP(C179,Active!C$21:E$969,3,FALSE)</f>
        <v>-6041.5007206936707</v>
      </c>
      <c r="F179" s="16" t="s">
        <v>140</v>
      </c>
      <c r="G179" s="12" t="str">
        <f t="shared" si="16"/>
        <v>26524.263</v>
      </c>
      <c r="H179" s="54">
        <f t="shared" si="17"/>
        <v>-4613.5</v>
      </c>
      <c r="I179" s="63" t="s">
        <v>249</v>
      </c>
      <c r="J179" s="64" t="s">
        <v>250</v>
      </c>
      <c r="K179" s="63">
        <v>-4613.5</v>
      </c>
      <c r="L179" s="63" t="s">
        <v>167</v>
      </c>
      <c r="M179" s="64" t="s">
        <v>142</v>
      </c>
      <c r="N179" s="64"/>
      <c r="O179" s="65" t="s">
        <v>147</v>
      </c>
      <c r="P179" s="65" t="s">
        <v>148</v>
      </c>
    </row>
    <row r="180" spans="1:16" ht="12.75" customHeight="1" thickBot="1" x14ac:dyDescent="0.25">
      <c r="A180" s="54" t="str">
        <f t="shared" si="12"/>
        <v> AN 266.170 </v>
      </c>
      <c r="B180" s="16" t="str">
        <f t="shared" si="13"/>
        <v>II</v>
      </c>
      <c r="C180" s="54">
        <f t="shared" si="14"/>
        <v>27169.973000000002</v>
      </c>
      <c r="D180" s="12" t="str">
        <f t="shared" si="15"/>
        <v>vis</v>
      </c>
      <c r="E180" s="62">
        <f>VLOOKUP(C180,Active!C$21:E$969,3,FALSE)</f>
        <v>-5843.5092679538075</v>
      </c>
      <c r="F180" s="16" t="s">
        <v>140</v>
      </c>
      <c r="G180" s="12" t="str">
        <f t="shared" si="16"/>
        <v>27169.973</v>
      </c>
      <c r="H180" s="54">
        <f t="shared" si="17"/>
        <v>-4415.5</v>
      </c>
      <c r="I180" s="63" t="s">
        <v>251</v>
      </c>
      <c r="J180" s="64" t="s">
        <v>252</v>
      </c>
      <c r="K180" s="63">
        <v>-4415.5</v>
      </c>
      <c r="L180" s="63" t="s">
        <v>194</v>
      </c>
      <c r="M180" s="64" t="s">
        <v>253</v>
      </c>
      <c r="N180" s="64"/>
      <c r="O180" s="65" t="s">
        <v>254</v>
      </c>
      <c r="P180" s="65" t="s">
        <v>255</v>
      </c>
    </row>
    <row r="181" spans="1:16" ht="12.75" customHeight="1" thickBot="1" x14ac:dyDescent="0.25">
      <c r="A181" s="54" t="str">
        <f t="shared" si="12"/>
        <v> AN 261.255 </v>
      </c>
      <c r="B181" s="16" t="str">
        <f t="shared" si="13"/>
        <v>I</v>
      </c>
      <c r="C181" s="54">
        <f t="shared" si="14"/>
        <v>27243.381000000001</v>
      </c>
      <c r="D181" s="12" t="str">
        <f t="shared" si="15"/>
        <v>vis</v>
      </c>
      <c r="E181" s="62">
        <f>VLOOKUP(C181,Active!C$21:E$969,3,FALSE)</f>
        <v>-5821.0004690150772</v>
      </c>
      <c r="F181" s="16" t="s">
        <v>140</v>
      </c>
      <c r="G181" s="12" t="str">
        <f t="shared" si="16"/>
        <v>27243.381</v>
      </c>
      <c r="H181" s="54">
        <f t="shared" si="17"/>
        <v>-4393</v>
      </c>
      <c r="I181" s="63" t="s">
        <v>256</v>
      </c>
      <c r="J181" s="64" t="s">
        <v>257</v>
      </c>
      <c r="K181" s="63">
        <v>-4393</v>
      </c>
      <c r="L181" s="63" t="s">
        <v>167</v>
      </c>
      <c r="M181" s="64" t="s">
        <v>159</v>
      </c>
      <c r="N181" s="64"/>
      <c r="O181" s="65" t="s">
        <v>258</v>
      </c>
      <c r="P181" s="65" t="s">
        <v>259</v>
      </c>
    </row>
    <row r="182" spans="1:16" ht="12.75" customHeight="1" thickBot="1" x14ac:dyDescent="0.25">
      <c r="A182" s="54" t="str">
        <f t="shared" si="12"/>
        <v> CPRI 19.58 </v>
      </c>
      <c r="B182" s="16" t="str">
        <f t="shared" si="13"/>
        <v>II</v>
      </c>
      <c r="C182" s="54">
        <f t="shared" si="14"/>
        <v>28614.755000000001</v>
      </c>
      <c r="D182" s="12" t="str">
        <f t="shared" si="15"/>
        <v>vis</v>
      </c>
      <c r="E182" s="62">
        <f>VLOOKUP(C182,Active!C$21:E$969,3,FALSE)</f>
        <v>-5400.5015910208131</v>
      </c>
      <c r="F182" s="16" t="s">
        <v>140</v>
      </c>
      <c r="G182" s="12" t="str">
        <f t="shared" si="16"/>
        <v>28614.755</v>
      </c>
      <c r="H182" s="54">
        <f t="shared" si="17"/>
        <v>-3972.5</v>
      </c>
      <c r="I182" s="63" t="s">
        <v>260</v>
      </c>
      <c r="J182" s="64" t="s">
        <v>261</v>
      </c>
      <c r="K182" s="63">
        <v>-3972.5</v>
      </c>
      <c r="L182" s="63" t="s">
        <v>205</v>
      </c>
      <c r="M182" s="64" t="s">
        <v>159</v>
      </c>
      <c r="N182" s="64"/>
      <c r="O182" s="65" t="s">
        <v>262</v>
      </c>
      <c r="P182" s="65" t="s">
        <v>148</v>
      </c>
    </row>
    <row r="183" spans="1:16" ht="12.75" customHeight="1" thickBot="1" x14ac:dyDescent="0.25">
      <c r="A183" s="54" t="str">
        <f t="shared" si="12"/>
        <v> AN 266.170 </v>
      </c>
      <c r="B183" s="16" t="str">
        <f t="shared" si="13"/>
        <v>I</v>
      </c>
      <c r="C183" s="54">
        <f t="shared" si="14"/>
        <v>28877.269</v>
      </c>
      <c r="D183" s="12" t="str">
        <f t="shared" si="15"/>
        <v>vis</v>
      </c>
      <c r="E183" s="62">
        <f>VLOOKUP(C183,Active!C$21:E$969,3,FALSE)</f>
        <v>-5320.0079820871551</v>
      </c>
      <c r="F183" s="16" t="s">
        <v>140</v>
      </c>
      <c r="G183" s="12" t="str">
        <f t="shared" si="16"/>
        <v>28877.269</v>
      </c>
      <c r="H183" s="54">
        <f t="shared" si="17"/>
        <v>-3892</v>
      </c>
      <c r="I183" s="63" t="s">
        <v>263</v>
      </c>
      <c r="J183" s="64" t="s">
        <v>264</v>
      </c>
      <c r="K183" s="63">
        <v>-3892</v>
      </c>
      <c r="L183" s="63" t="s">
        <v>265</v>
      </c>
      <c r="M183" s="64" t="s">
        <v>253</v>
      </c>
      <c r="N183" s="64"/>
      <c r="O183" s="65" t="s">
        <v>254</v>
      </c>
      <c r="P183" s="65" t="s">
        <v>255</v>
      </c>
    </row>
    <row r="184" spans="1:16" ht="12.75" customHeight="1" thickBot="1" x14ac:dyDescent="0.25">
      <c r="A184" s="54" t="str">
        <f t="shared" si="12"/>
        <v> AN 266.170 </v>
      </c>
      <c r="B184" s="16" t="str">
        <f t="shared" si="13"/>
        <v>I</v>
      </c>
      <c r="C184" s="54">
        <f t="shared" si="14"/>
        <v>28975.108</v>
      </c>
      <c r="D184" s="12" t="str">
        <f t="shared" si="15"/>
        <v>vis</v>
      </c>
      <c r="E184" s="62">
        <f>VLOOKUP(C184,Active!C$21:E$969,3,FALSE)</f>
        <v>-5290.008004164225</v>
      </c>
      <c r="F184" s="16" t="s">
        <v>140</v>
      </c>
      <c r="G184" s="12" t="str">
        <f t="shared" si="16"/>
        <v>28975.108</v>
      </c>
      <c r="H184" s="54">
        <f t="shared" si="17"/>
        <v>-3862</v>
      </c>
      <c r="I184" s="63" t="s">
        <v>266</v>
      </c>
      <c r="J184" s="64" t="s">
        <v>267</v>
      </c>
      <c r="K184" s="63">
        <v>-3862</v>
      </c>
      <c r="L184" s="63" t="s">
        <v>265</v>
      </c>
      <c r="M184" s="64" t="s">
        <v>253</v>
      </c>
      <c r="N184" s="64"/>
      <c r="O184" s="65" t="s">
        <v>254</v>
      </c>
      <c r="P184" s="65" t="s">
        <v>255</v>
      </c>
    </row>
    <row r="185" spans="1:16" ht="12.75" customHeight="1" thickBot="1" x14ac:dyDescent="0.25">
      <c r="A185" s="54" t="str">
        <f t="shared" si="12"/>
        <v> AN 266.170 </v>
      </c>
      <c r="B185" s="16" t="str">
        <f t="shared" si="13"/>
        <v>I</v>
      </c>
      <c r="C185" s="54">
        <f t="shared" si="14"/>
        <v>29350.159</v>
      </c>
      <c r="D185" s="12" t="str">
        <f t="shared" si="15"/>
        <v>vis</v>
      </c>
      <c r="E185" s="62">
        <f>VLOOKUP(C185,Active!C$21:E$969,3,FALSE)</f>
        <v>-5175.0076288540422</v>
      </c>
      <c r="F185" s="16" t="s">
        <v>140</v>
      </c>
      <c r="G185" s="12" t="str">
        <f t="shared" si="16"/>
        <v>29350.159</v>
      </c>
      <c r="H185" s="54">
        <f t="shared" si="17"/>
        <v>-3747</v>
      </c>
      <c r="I185" s="63" t="s">
        <v>268</v>
      </c>
      <c r="J185" s="64" t="s">
        <v>269</v>
      </c>
      <c r="K185" s="63">
        <v>-3747</v>
      </c>
      <c r="L185" s="63" t="s">
        <v>270</v>
      </c>
      <c r="M185" s="64" t="s">
        <v>253</v>
      </c>
      <c r="N185" s="64"/>
      <c r="O185" s="65" t="s">
        <v>254</v>
      </c>
      <c r="P185" s="65" t="s">
        <v>255</v>
      </c>
    </row>
    <row r="186" spans="1:16" ht="12.75" customHeight="1" thickBot="1" x14ac:dyDescent="0.25">
      <c r="A186" s="54" t="str">
        <f t="shared" si="12"/>
        <v>BAVM 4 </v>
      </c>
      <c r="B186" s="16" t="str">
        <f t="shared" si="13"/>
        <v>I</v>
      </c>
      <c r="C186" s="54">
        <f t="shared" si="14"/>
        <v>33472.472999999998</v>
      </c>
      <c r="D186" s="12" t="str">
        <f t="shared" si="15"/>
        <v>vis</v>
      </c>
      <c r="E186" s="62">
        <f>VLOOKUP(C186,Active!C$21:E$969,3,FALSE)</f>
        <v>-3910.9991149548105</v>
      </c>
      <c r="F186" s="16" t="s">
        <v>140</v>
      </c>
      <c r="G186" s="12" t="str">
        <f t="shared" si="16"/>
        <v>33472.473</v>
      </c>
      <c r="H186" s="54">
        <f t="shared" si="17"/>
        <v>-2483</v>
      </c>
      <c r="I186" s="63" t="s">
        <v>271</v>
      </c>
      <c r="J186" s="64" t="s">
        <v>272</v>
      </c>
      <c r="K186" s="63">
        <v>-2483</v>
      </c>
      <c r="L186" s="63" t="s">
        <v>174</v>
      </c>
      <c r="M186" s="64" t="s">
        <v>159</v>
      </c>
      <c r="N186" s="64"/>
      <c r="O186" s="65" t="s">
        <v>273</v>
      </c>
      <c r="P186" s="66" t="s">
        <v>274</v>
      </c>
    </row>
    <row r="187" spans="1:16" ht="12.75" customHeight="1" thickBot="1" x14ac:dyDescent="0.25">
      <c r="A187" s="54" t="str">
        <f t="shared" si="12"/>
        <v>BAVM 8 </v>
      </c>
      <c r="B187" s="16" t="str">
        <f t="shared" si="13"/>
        <v>I</v>
      </c>
      <c r="C187" s="54">
        <f t="shared" si="14"/>
        <v>33759.468000000001</v>
      </c>
      <c r="D187" s="12" t="str">
        <f t="shared" si="15"/>
        <v>vis</v>
      </c>
      <c r="E187" s="62">
        <f>VLOOKUP(C187,Active!C$21:E$969,3,FALSE)</f>
        <v>-3822.9989957386338</v>
      </c>
      <c r="F187" s="16" t="s">
        <v>140</v>
      </c>
      <c r="G187" s="12" t="str">
        <f t="shared" si="16"/>
        <v>33759.468</v>
      </c>
      <c r="H187" s="54">
        <f t="shared" si="17"/>
        <v>-2395</v>
      </c>
      <c r="I187" s="63" t="s">
        <v>283</v>
      </c>
      <c r="J187" s="64" t="s">
        <v>284</v>
      </c>
      <c r="K187" s="63">
        <v>-2395</v>
      </c>
      <c r="L187" s="63" t="s">
        <v>174</v>
      </c>
      <c r="M187" s="64" t="s">
        <v>159</v>
      </c>
      <c r="N187" s="64"/>
      <c r="O187" s="65" t="s">
        <v>285</v>
      </c>
      <c r="P187" s="66" t="s">
        <v>279</v>
      </c>
    </row>
    <row r="188" spans="1:16" ht="12.75" customHeight="1" thickBot="1" x14ac:dyDescent="0.25">
      <c r="A188" s="54" t="str">
        <f t="shared" si="12"/>
        <v>BAVM 8 </v>
      </c>
      <c r="B188" s="16" t="str">
        <f t="shared" si="13"/>
        <v>I</v>
      </c>
      <c r="C188" s="54">
        <f t="shared" si="14"/>
        <v>33759.47</v>
      </c>
      <c r="D188" s="12" t="str">
        <f t="shared" si="15"/>
        <v>vis</v>
      </c>
      <c r="E188" s="62">
        <f>VLOOKUP(C188,Active!C$21:E$969,3,FALSE)</f>
        <v>-3822.9983824867008</v>
      </c>
      <c r="F188" s="16" t="s">
        <v>140</v>
      </c>
      <c r="G188" s="12" t="str">
        <f t="shared" si="16"/>
        <v>33759.470</v>
      </c>
      <c r="H188" s="54">
        <f t="shared" si="17"/>
        <v>-2395</v>
      </c>
      <c r="I188" s="63" t="s">
        <v>286</v>
      </c>
      <c r="J188" s="64" t="s">
        <v>287</v>
      </c>
      <c r="K188" s="63">
        <v>-2395</v>
      </c>
      <c r="L188" s="63" t="s">
        <v>288</v>
      </c>
      <c r="M188" s="64" t="s">
        <v>159</v>
      </c>
      <c r="N188" s="64"/>
      <c r="O188" s="65" t="s">
        <v>289</v>
      </c>
      <c r="P188" s="66" t="s">
        <v>279</v>
      </c>
    </row>
    <row r="189" spans="1:16" ht="13.5" thickBot="1" x14ac:dyDescent="0.25">
      <c r="A189" s="54" t="str">
        <f t="shared" si="12"/>
        <v>BAVM 8 </v>
      </c>
      <c r="B189" s="16" t="str">
        <f t="shared" si="13"/>
        <v>I</v>
      </c>
      <c r="C189" s="54">
        <f t="shared" si="14"/>
        <v>33759.470999999998</v>
      </c>
      <c r="D189" s="12" t="str">
        <f t="shared" si="15"/>
        <v>vis</v>
      </c>
      <c r="E189" s="62">
        <f>VLOOKUP(C189,Active!C$21:E$969,3,FALSE)</f>
        <v>-3822.9980758607358</v>
      </c>
      <c r="F189" s="16" t="s">
        <v>140</v>
      </c>
      <c r="G189" s="12" t="str">
        <f t="shared" si="16"/>
        <v>33759.471</v>
      </c>
      <c r="H189" s="54">
        <f t="shared" si="17"/>
        <v>-2395</v>
      </c>
      <c r="I189" s="63" t="s">
        <v>290</v>
      </c>
      <c r="J189" s="64" t="s">
        <v>291</v>
      </c>
      <c r="K189" s="63">
        <v>-2395</v>
      </c>
      <c r="L189" s="63" t="s">
        <v>221</v>
      </c>
      <c r="M189" s="64" t="s">
        <v>159</v>
      </c>
      <c r="N189" s="64"/>
      <c r="O189" s="65" t="s">
        <v>278</v>
      </c>
      <c r="P189" s="66" t="s">
        <v>279</v>
      </c>
    </row>
    <row r="190" spans="1:16" ht="13.5" thickBot="1" x14ac:dyDescent="0.25">
      <c r="A190" s="54" t="str">
        <f t="shared" si="12"/>
        <v>BAVM 10 </v>
      </c>
      <c r="B190" s="16" t="str">
        <f t="shared" si="13"/>
        <v>II</v>
      </c>
      <c r="C190" s="54">
        <f t="shared" si="14"/>
        <v>34439.442999999999</v>
      </c>
      <c r="D190" s="12" t="str">
        <f t="shared" si="15"/>
        <v>vis</v>
      </c>
      <c r="E190" s="62">
        <f>VLOOKUP(C190,Active!C$21:E$969,3,FALSE)</f>
        <v>-3614.5010042613644</v>
      </c>
      <c r="F190" s="16" t="s">
        <v>140</v>
      </c>
      <c r="G190" s="12" t="str">
        <f t="shared" si="16"/>
        <v>34439.443</v>
      </c>
      <c r="H190" s="54">
        <f t="shared" si="17"/>
        <v>-2186.5</v>
      </c>
      <c r="I190" s="63" t="s">
        <v>300</v>
      </c>
      <c r="J190" s="64" t="s">
        <v>301</v>
      </c>
      <c r="K190" s="63">
        <v>-2186.5</v>
      </c>
      <c r="L190" s="63" t="s">
        <v>151</v>
      </c>
      <c r="M190" s="64" t="s">
        <v>159</v>
      </c>
      <c r="N190" s="64"/>
      <c r="O190" s="65" t="s">
        <v>285</v>
      </c>
      <c r="P190" s="66" t="s">
        <v>294</v>
      </c>
    </row>
    <row r="191" spans="1:16" ht="13.5" thickBot="1" x14ac:dyDescent="0.25">
      <c r="A191" s="54" t="str">
        <f t="shared" si="12"/>
        <v>BAVM 12 </v>
      </c>
      <c r="B191" s="16" t="str">
        <f t="shared" si="13"/>
        <v>I</v>
      </c>
      <c r="C191" s="54">
        <f t="shared" si="14"/>
        <v>35380.341</v>
      </c>
      <c r="D191" s="12" t="str">
        <f t="shared" si="15"/>
        <v>vis</v>
      </c>
      <c r="E191" s="62">
        <f>VLOOKUP(C191,Active!C$21:E$969,3,FALSE)</f>
        <v>-3325.9972457629187</v>
      </c>
      <c r="F191" s="16" t="s">
        <v>140</v>
      </c>
      <c r="G191" s="12" t="str">
        <f t="shared" si="16"/>
        <v>35380.341</v>
      </c>
      <c r="H191" s="54">
        <f t="shared" si="17"/>
        <v>-1898</v>
      </c>
      <c r="I191" s="63" t="s">
        <v>312</v>
      </c>
      <c r="J191" s="64" t="s">
        <v>313</v>
      </c>
      <c r="K191" s="63">
        <v>-1898</v>
      </c>
      <c r="L191" s="63" t="s">
        <v>180</v>
      </c>
      <c r="M191" s="64" t="s">
        <v>159</v>
      </c>
      <c r="N191" s="64"/>
      <c r="O191" s="65" t="s">
        <v>314</v>
      </c>
      <c r="P191" s="66" t="s">
        <v>311</v>
      </c>
    </row>
    <row r="192" spans="1:16" ht="13.5" thickBot="1" x14ac:dyDescent="0.25">
      <c r="A192" s="54" t="str">
        <f t="shared" si="12"/>
        <v>BAVM 12 </v>
      </c>
      <c r="B192" s="16" t="str">
        <f t="shared" si="13"/>
        <v>II</v>
      </c>
      <c r="C192" s="54">
        <f t="shared" si="14"/>
        <v>35551.552000000003</v>
      </c>
      <c r="D192" s="12" t="str">
        <f t="shared" si="15"/>
        <v>vis</v>
      </c>
      <c r="E192" s="62">
        <f>VLOOKUP(C192,Active!C$21:E$969,3,FALSE)</f>
        <v>-3273.4995074360459</v>
      </c>
      <c r="F192" s="16" t="s">
        <v>140</v>
      </c>
      <c r="G192" s="12" t="str">
        <f t="shared" si="16"/>
        <v>35551.552</v>
      </c>
      <c r="H192" s="54">
        <f t="shared" si="17"/>
        <v>-1845.5</v>
      </c>
      <c r="I192" s="63" t="s">
        <v>315</v>
      </c>
      <c r="J192" s="64" t="s">
        <v>316</v>
      </c>
      <c r="K192" s="63">
        <v>-1845.5</v>
      </c>
      <c r="L192" s="63" t="s">
        <v>243</v>
      </c>
      <c r="M192" s="64" t="s">
        <v>159</v>
      </c>
      <c r="N192" s="64"/>
      <c r="O192" s="65" t="s">
        <v>289</v>
      </c>
      <c r="P192" s="66" t="s">
        <v>311</v>
      </c>
    </row>
    <row r="193" spans="1:16" ht="13.5" thickBot="1" x14ac:dyDescent="0.25">
      <c r="A193" s="54" t="str">
        <f t="shared" si="12"/>
        <v>BAVM 12 </v>
      </c>
      <c r="B193" s="16" t="str">
        <f t="shared" si="13"/>
        <v>II</v>
      </c>
      <c r="C193" s="54">
        <f t="shared" si="14"/>
        <v>35551.555999999997</v>
      </c>
      <c r="D193" s="12" t="str">
        <f t="shared" si="15"/>
        <v>vis</v>
      </c>
      <c r="E193" s="62">
        <f>VLOOKUP(C193,Active!C$21:E$969,3,FALSE)</f>
        <v>-3273.4982809321823</v>
      </c>
      <c r="F193" s="16" t="s">
        <v>140</v>
      </c>
      <c r="G193" s="12" t="str">
        <f t="shared" si="16"/>
        <v>35551.556</v>
      </c>
      <c r="H193" s="54">
        <f t="shared" si="17"/>
        <v>-1845.5</v>
      </c>
      <c r="I193" s="63" t="s">
        <v>317</v>
      </c>
      <c r="J193" s="64" t="s">
        <v>318</v>
      </c>
      <c r="K193" s="63">
        <v>-1845.5</v>
      </c>
      <c r="L193" s="63" t="s">
        <v>221</v>
      </c>
      <c r="M193" s="64" t="s">
        <v>159</v>
      </c>
      <c r="N193" s="64"/>
      <c r="O193" s="65" t="s">
        <v>314</v>
      </c>
      <c r="P193" s="66" t="s">
        <v>311</v>
      </c>
    </row>
    <row r="194" spans="1:16" ht="13.5" thickBot="1" x14ac:dyDescent="0.25">
      <c r="A194" s="54" t="str">
        <f t="shared" si="12"/>
        <v> NAZ 11.30 </v>
      </c>
      <c r="B194" s="16" t="str">
        <f t="shared" si="13"/>
        <v>II</v>
      </c>
      <c r="C194" s="54">
        <f t="shared" si="14"/>
        <v>36086.409</v>
      </c>
      <c r="D194" s="12" t="str">
        <f t="shared" si="15"/>
        <v>vis</v>
      </c>
      <c r="E194" s="62">
        <f>VLOOKUP(C194,Active!C$21:E$969,3,FALSE)</f>
        <v>-3109.4984629453552</v>
      </c>
      <c r="F194" s="16" t="s">
        <v>140</v>
      </c>
      <c r="G194" s="12" t="str">
        <f t="shared" si="16"/>
        <v>36086.409</v>
      </c>
      <c r="H194" s="54">
        <f t="shared" si="17"/>
        <v>-1681.5</v>
      </c>
      <c r="I194" s="63" t="s">
        <v>319</v>
      </c>
      <c r="J194" s="64" t="s">
        <v>320</v>
      </c>
      <c r="K194" s="63">
        <v>-1681.5</v>
      </c>
      <c r="L194" s="63" t="s">
        <v>288</v>
      </c>
      <c r="M194" s="64" t="s">
        <v>159</v>
      </c>
      <c r="N194" s="64"/>
      <c r="O194" s="65" t="s">
        <v>321</v>
      </c>
      <c r="P194" s="65" t="s">
        <v>322</v>
      </c>
    </row>
    <row r="195" spans="1:16" ht="13.5" thickBot="1" x14ac:dyDescent="0.25">
      <c r="A195" s="54" t="str">
        <f t="shared" si="12"/>
        <v>BAVM 13 </v>
      </c>
      <c r="B195" s="16" t="str">
        <f t="shared" si="13"/>
        <v>I</v>
      </c>
      <c r="C195" s="54">
        <f t="shared" si="14"/>
        <v>36231.529000000002</v>
      </c>
      <c r="D195" s="12" t="str">
        <f t="shared" si="15"/>
        <v>vis</v>
      </c>
      <c r="E195" s="62">
        <f>VLOOKUP(C195,Active!C$21:E$969,3,FALSE)</f>
        <v>-3065.0009027068436</v>
      </c>
      <c r="F195" s="16" t="s">
        <v>140</v>
      </c>
      <c r="G195" s="12" t="str">
        <f t="shared" si="16"/>
        <v>36231.529</v>
      </c>
      <c r="H195" s="54">
        <f t="shared" si="17"/>
        <v>-1637</v>
      </c>
      <c r="I195" s="63" t="s">
        <v>323</v>
      </c>
      <c r="J195" s="64" t="s">
        <v>324</v>
      </c>
      <c r="K195" s="63">
        <v>-1637</v>
      </c>
      <c r="L195" s="63" t="s">
        <v>151</v>
      </c>
      <c r="M195" s="64" t="s">
        <v>159</v>
      </c>
      <c r="N195" s="64"/>
      <c r="O195" s="65" t="s">
        <v>325</v>
      </c>
      <c r="P195" s="66" t="s">
        <v>326</v>
      </c>
    </row>
    <row r="196" spans="1:16" ht="13.5" thickBot="1" x14ac:dyDescent="0.25">
      <c r="A196" s="54" t="str">
        <f t="shared" si="12"/>
        <v>BAVM 13 </v>
      </c>
      <c r="B196" s="16" t="str">
        <f t="shared" si="13"/>
        <v>I</v>
      </c>
      <c r="C196" s="54">
        <f t="shared" si="14"/>
        <v>36231.529000000002</v>
      </c>
      <c r="D196" s="12" t="str">
        <f t="shared" si="15"/>
        <v>vis</v>
      </c>
      <c r="E196" s="62">
        <f>VLOOKUP(C196,Active!C$21:E$969,3,FALSE)</f>
        <v>-3065.0009027068436</v>
      </c>
      <c r="F196" s="16" t="s">
        <v>140</v>
      </c>
      <c r="G196" s="12" t="str">
        <f t="shared" si="16"/>
        <v>36231.529</v>
      </c>
      <c r="H196" s="54">
        <f t="shared" si="17"/>
        <v>-1637</v>
      </c>
      <c r="I196" s="63" t="s">
        <v>323</v>
      </c>
      <c r="J196" s="64" t="s">
        <v>324</v>
      </c>
      <c r="K196" s="63">
        <v>-1637</v>
      </c>
      <c r="L196" s="63" t="s">
        <v>151</v>
      </c>
      <c r="M196" s="64" t="s">
        <v>159</v>
      </c>
      <c r="N196" s="64"/>
      <c r="O196" s="65" t="s">
        <v>314</v>
      </c>
      <c r="P196" s="66" t="s">
        <v>326</v>
      </c>
    </row>
    <row r="197" spans="1:16" ht="13.5" thickBot="1" x14ac:dyDescent="0.25">
      <c r="A197" s="54" t="str">
        <f t="shared" si="12"/>
        <v>BAVM 13 </v>
      </c>
      <c r="B197" s="16" t="str">
        <f t="shared" si="13"/>
        <v>I</v>
      </c>
      <c r="C197" s="54">
        <f t="shared" si="14"/>
        <v>36231.534</v>
      </c>
      <c r="D197" s="12" t="str">
        <f t="shared" si="15"/>
        <v>vis</v>
      </c>
      <c r="E197" s="62">
        <f>VLOOKUP(C197,Active!C$21:E$969,3,FALSE)</f>
        <v>-3064.9993695770122</v>
      </c>
      <c r="F197" s="16" t="s">
        <v>140</v>
      </c>
      <c r="G197" s="12" t="str">
        <f t="shared" si="16"/>
        <v>36231.534</v>
      </c>
      <c r="H197" s="54">
        <f t="shared" si="17"/>
        <v>-1637</v>
      </c>
      <c r="I197" s="63" t="s">
        <v>330</v>
      </c>
      <c r="J197" s="64" t="s">
        <v>331</v>
      </c>
      <c r="K197" s="63">
        <v>-1637</v>
      </c>
      <c r="L197" s="63" t="s">
        <v>243</v>
      </c>
      <c r="M197" s="64" t="s">
        <v>159</v>
      </c>
      <c r="N197" s="64"/>
      <c r="O197" s="65" t="s">
        <v>289</v>
      </c>
      <c r="P197" s="66" t="s">
        <v>326</v>
      </c>
    </row>
    <row r="198" spans="1:16" ht="13.5" thickBot="1" x14ac:dyDescent="0.25">
      <c r="A198" s="54" t="str">
        <f t="shared" si="12"/>
        <v>BAVM 13 </v>
      </c>
      <c r="B198" s="16" t="str">
        <f t="shared" si="13"/>
        <v>II</v>
      </c>
      <c r="C198" s="54">
        <f t="shared" si="14"/>
        <v>36859.336000000003</v>
      </c>
      <c r="D198" s="12" t="str">
        <f t="shared" si="15"/>
        <v>vis</v>
      </c>
      <c r="E198" s="62">
        <f>VLOOKUP(C198,Active!C$21:E$969,3,FALSE)</f>
        <v>-2872.4989746427668</v>
      </c>
      <c r="F198" s="16" t="s">
        <v>140</v>
      </c>
      <c r="G198" s="12" t="str">
        <f t="shared" si="16"/>
        <v>36859.336</v>
      </c>
      <c r="H198" s="54">
        <f t="shared" si="17"/>
        <v>-1444.5</v>
      </c>
      <c r="I198" s="63" t="s">
        <v>334</v>
      </c>
      <c r="J198" s="64" t="s">
        <v>335</v>
      </c>
      <c r="K198" s="63">
        <v>-1444.5</v>
      </c>
      <c r="L198" s="63" t="s">
        <v>174</v>
      </c>
      <c r="M198" s="64" t="s">
        <v>159</v>
      </c>
      <c r="N198" s="64"/>
      <c r="O198" s="65" t="s">
        <v>336</v>
      </c>
      <c r="P198" s="66" t="s">
        <v>326</v>
      </c>
    </row>
    <row r="199" spans="1:16" ht="13.5" thickBot="1" x14ac:dyDescent="0.25">
      <c r="A199" s="54" t="str">
        <f t="shared" si="12"/>
        <v>BAVM 15 </v>
      </c>
      <c r="B199" s="16" t="str">
        <f t="shared" si="13"/>
        <v>I</v>
      </c>
      <c r="C199" s="54">
        <f t="shared" si="14"/>
        <v>37565.408000000003</v>
      </c>
      <c r="D199" s="12" t="str">
        <f t="shared" si="15"/>
        <v>vis</v>
      </c>
      <c r="E199" s="62">
        <f>VLOOKUP(C199,Active!C$21:E$969,3,FALSE)</f>
        <v>-2655.9989653213374</v>
      </c>
      <c r="F199" s="16" t="s">
        <v>140</v>
      </c>
      <c r="G199" s="12" t="str">
        <f t="shared" si="16"/>
        <v>37565.408</v>
      </c>
      <c r="H199" s="54">
        <f t="shared" si="17"/>
        <v>-1228</v>
      </c>
      <c r="I199" s="63" t="s">
        <v>337</v>
      </c>
      <c r="J199" s="64" t="s">
        <v>338</v>
      </c>
      <c r="K199" s="63">
        <v>-1228</v>
      </c>
      <c r="L199" s="63" t="s">
        <v>174</v>
      </c>
      <c r="M199" s="64" t="s">
        <v>159</v>
      </c>
      <c r="N199" s="64"/>
      <c r="O199" s="65" t="s">
        <v>339</v>
      </c>
      <c r="P199" s="66" t="s">
        <v>340</v>
      </c>
    </row>
    <row r="200" spans="1:16" ht="13.5" thickBot="1" x14ac:dyDescent="0.25">
      <c r="A200" s="54" t="str">
        <f t="shared" si="12"/>
        <v>BAVM 15 </v>
      </c>
      <c r="B200" s="16" t="str">
        <f t="shared" si="13"/>
        <v>I</v>
      </c>
      <c r="C200" s="54">
        <f t="shared" si="14"/>
        <v>37565.411999999997</v>
      </c>
      <c r="D200" s="12" t="str">
        <f t="shared" si="15"/>
        <v>vis</v>
      </c>
      <c r="E200" s="62">
        <f>VLOOKUP(C200,Active!C$21:E$969,3,FALSE)</f>
        <v>-2655.9977388174739</v>
      </c>
      <c r="F200" s="16" t="str">
        <f>LEFT(M200,1)</f>
        <v>V</v>
      </c>
      <c r="G200" s="12" t="str">
        <f t="shared" si="16"/>
        <v>37565.412</v>
      </c>
      <c r="H200" s="54">
        <f t="shared" si="17"/>
        <v>-1228</v>
      </c>
      <c r="I200" s="63" t="s">
        <v>341</v>
      </c>
      <c r="J200" s="64" t="s">
        <v>342</v>
      </c>
      <c r="K200" s="63">
        <v>-1228</v>
      </c>
      <c r="L200" s="63" t="s">
        <v>343</v>
      </c>
      <c r="M200" s="64" t="s">
        <v>159</v>
      </c>
      <c r="N200" s="64"/>
      <c r="O200" s="65" t="s">
        <v>344</v>
      </c>
      <c r="P200" s="66" t="s">
        <v>340</v>
      </c>
    </row>
    <row r="201" spans="1:16" ht="13.5" thickBot="1" x14ac:dyDescent="0.25">
      <c r="A201" s="54" t="str">
        <f t="shared" si="12"/>
        <v>BAVM 15 </v>
      </c>
      <c r="B201" s="16" t="str">
        <f t="shared" si="13"/>
        <v>I</v>
      </c>
      <c r="C201" s="54">
        <f t="shared" si="14"/>
        <v>37578.453000000001</v>
      </c>
      <c r="D201" s="12" t="str">
        <f t="shared" si="15"/>
        <v>vis</v>
      </c>
      <c r="E201" s="62">
        <f>VLOOKUP(C201,Active!C$21:E$969,3,FALSE)</f>
        <v>-2651.9990295901403</v>
      </c>
      <c r="F201" s="16" t="str">
        <f>LEFT(M201,1)</f>
        <v>V</v>
      </c>
      <c r="G201" s="12" t="str">
        <f t="shared" si="16"/>
        <v>37578.453</v>
      </c>
      <c r="H201" s="54">
        <f t="shared" si="17"/>
        <v>-1224</v>
      </c>
      <c r="I201" s="63" t="s">
        <v>345</v>
      </c>
      <c r="J201" s="64" t="s">
        <v>346</v>
      </c>
      <c r="K201" s="63">
        <v>-1224</v>
      </c>
      <c r="L201" s="63" t="s">
        <v>174</v>
      </c>
      <c r="M201" s="64" t="s">
        <v>159</v>
      </c>
      <c r="N201" s="64"/>
      <c r="O201" s="65" t="s">
        <v>339</v>
      </c>
      <c r="P201" s="66" t="s">
        <v>340</v>
      </c>
    </row>
    <row r="202" spans="1:16" ht="13.5" thickBot="1" x14ac:dyDescent="0.25">
      <c r="A202" s="54" t="str">
        <f t="shared" si="12"/>
        <v>BAVM 15 </v>
      </c>
      <c r="B202" s="16" t="str">
        <f t="shared" si="13"/>
        <v>I</v>
      </c>
      <c r="C202" s="54">
        <f t="shared" si="14"/>
        <v>37578.455999999998</v>
      </c>
      <c r="D202" s="12" t="str">
        <f t="shared" si="15"/>
        <v>vis</v>
      </c>
      <c r="E202" s="62">
        <f>VLOOKUP(C202,Active!C$21:E$969,3,FALSE)</f>
        <v>-2651.9981097122422</v>
      </c>
      <c r="F202" s="16" t="str">
        <f>LEFT(M202,1)</f>
        <v>V</v>
      </c>
      <c r="G202" s="12" t="str">
        <f t="shared" si="16"/>
        <v>37578.456</v>
      </c>
      <c r="H202" s="54">
        <f t="shared" si="17"/>
        <v>-1224</v>
      </c>
      <c r="I202" s="63" t="s">
        <v>347</v>
      </c>
      <c r="J202" s="64" t="s">
        <v>348</v>
      </c>
      <c r="K202" s="63">
        <v>-1224</v>
      </c>
      <c r="L202" s="63" t="s">
        <v>221</v>
      </c>
      <c r="M202" s="64" t="s">
        <v>159</v>
      </c>
      <c r="N202" s="64"/>
      <c r="O202" s="65" t="s">
        <v>344</v>
      </c>
      <c r="P202" s="66" t="s">
        <v>340</v>
      </c>
    </row>
    <row r="203" spans="1:16" ht="13.5" thickBot="1" x14ac:dyDescent="0.25">
      <c r="A203" s="54" t="str">
        <f t="shared" ref="A203:A266" si="18">P203</f>
        <v>BAVM 15 </v>
      </c>
      <c r="B203" s="16" t="str">
        <f t="shared" ref="B203:B266" si="19">IF(H203=INT(H203),"I","II")</f>
        <v>I</v>
      </c>
      <c r="C203" s="54">
        <f t="shared" ref="C203:C266" si="20">1*G203</f>
        <v>37578.455999999998</v>
      </c>
      <c r="D203" s="12" t="str">
        <f t="shared" ref="D203:D266" si="21">VLOOKUP(F203,I$1:J$5,2,FALSE)</f>
        <v>vis</v>
      </c>
      <c r="E203" s="62">
        <f>VLOOKUP(C203,Active!C$21:E$969,3,FALSE)</f>
        <v>-2651.9981097122422</v>
      </c>
      <c r="F203" s="16" t="str">
        <f>LEFT(M203,1)</f>
        <v>V</v>
      </c>
      <c r="G203" s="12" t="str">
        <f t="shared" ref="G203:G266" si="22">MID(I203,3,LEN(I203)-3)</f>
        <v>37578.456</v>
      </c>
      <c r="H203" s="54">
        <f t="shared" ref="H203:H266" si="23">1*K203</f>
        <v>-1224</v>
      </c>
      <c r="I203" s="63" t="s">
        <v>347</v>
      </c>
      <c r="J203" s="64" t="s">
        <v>348</v>
      </c>
      <c r="K203" s="63">
        <v>-1224</v>
      </c>
      <c r="L203" s="63" t="s">
        <v>221</v>
      </c>
      <c r="M203" s="64" t="s">
        <v>159</v>
      </c>
      <c r="N203" s="64"/>
      <c r="O203" s="65" t="s">
        <v>349</v>
      </c>
      <c r="P203" s="66" t="s">
        <v>340</v>
      </c>
    </row>
    <row r="204" spans="1:16" ht="13.5" thickBot="1" x14ac:dyDescent="0.25">
      <c r="A204" s="54" t="str">
        <f t="shared" si="18"/>
        <v>BAVM 15 </v>
      </c>
      <c r="B204" s="16" t="str">
        <f t="shared" si="19"/>
        <v>I</v>
      </c>
      <c r="C204" s="54">
        <f t="shared" si="20"/>
        <v>37790.432999999997</v>
      </c>
      <c r="D204" s="12" t="str">
        <f t="shared" si="21"/>
        <v>vis</v>
      </c>
      <c r="E204" s="62">
        <f>VLOOKUP(C204,Active!C$21:E$969,3,FALSE)</f>
        <v>-2587.000457240641</v>
      </c>
      <c r="F204" s="16" t="str">
        <f>LEFT(M204,1)</f>
        <v>V</v>
      </c>
      <c r="G204" s="12" t="str">
        <f t="shared" si="22"/>
        <v>37790.433</v>
      </c>
      <c r="H204" s="54">
        <f t="shared" si="23"/>
        <v>-1159</v>
      </c>
      <c r="I204" s="63" t="s">
        <v>350</v>
      </c>
      <c r="J204" s="64" t="s">
        <v>351</v>
      </c>
      <c r="K204" s="63">
        <v>-1159</v>
      </c>
      <c r="L204" s="63" t="s">
        <v>167</v>
      </c>
      <c r="M204" s="64" t="s">
        <v>159</v>
      </c>
      <c r="N204" s="64"/>
      <c r="O204" s="65" t="s">
        <v>344</v>
      </c>
      <c r="P204" s="66" t="s">
        <v>340</v>
      </c>
    </row>
    <row r="205" spans="1:16" ht="13.5" thickBot="1" x14ac:dyDescent="0.25">
      <c r="A205" s="54" t="str">
        <f t="shared" si="18"/>
        <v>BAVM 15 </v>
      </c>
      <c r="B205" s="16" t="str">
        <f t="shared" si="19"/>
        <v>I</v>
      </c>
      <c r="C205" s="54">
        <f t="shared" si="20"/>
        <v>37790.432999999997</v>
      </c>
      <c r="D205" s="12" t="str">
        <f t="shared" si="21"/>
        <v>vis</v>
      </c>
      <c r="E205" s="62">
        <f>VLOOKUP(C205,Active!C$21:E$969,3,FALSE)</f>
        <v>-2587.000457240641</v>
      </c>
      <c r="F205" s="16" t="s">
        <v>140</v>
      </c>
      <c r="G205" s="12" t="str">
        <f t="shared" si="22"/>
        <v>37790.433</v>
      </c>
      <c r="H205" s="54">
        <f t="shared" si="23"/>
        <v>-1159</v>
      </c>
      <c r="I205" s="63" t="s">
        <v>350</v>
      </c>
      <c r="J205" s="64" t="s">
        <v>351</v>
      </c>
      <c r="K205" s="63">
        <v>-1159</v>
      </c>
      <c r="L205" s="63" t="s">
        <v>167</v>
      </c>
      <c r="M205" s="64" t="s">
        <v>159</v>
      </c>
      <c r="N205" s="64"/>
      <c r="O205" s="65" t="s">
        <v>339</v>
      </c>
      <c r="P205" s="66" t="s">
        <v>340</v>
      </c>
    </row>
    <row r="206" spans="1:16" ht="13.5" thickBot="1" x14ac:dyDescent="0.25">
      <c r="A206" s="54" t="str">
        <f t="shared" si="18"/>
        <v>BAVM 15 </v>
      </c>
      <c r="B206" s="16" t="str">
        <f t="shared" si="19"/>
        <v>I</v>
      </c>
      <c r="C206" s="54">
        <f t="shared" si="20"/>
        <v>37790.438999999998</v>
      </c>
      <c r="D206" s="12" t="str">
        <f t="shared" si="21"/>
        <v>vis</v>
      </c>
      <c r="E206" s="62">
        <f>VLOOKUP(C206,Active!C$21:E$969,3,FALSE)</f>
        <v>-2586.9986174848423</v>
      </c>
      <c r="F206" s="16" t="s">
        <v>140</v>
      </c>
      <c r="G206" s="12" t="str">
        <f t="shared" si="22"/>
        <v>37790.439</v>
      </c>
      <c r="H206" s="54">
        <f t="shared" si="23"/>
        <v>-1159</v>
      </c>
      <c r="I206" s="63" t="s">
        <v>352</v>
      </c>
      <c r="J206" s="64" t="s">
        <v>353</v>
      </c>
      <c r="K206" s="63">
        <v>-1159</v>
      </c>
      <c r="L206" s="63" t="s">
        <v>299</v>
      </c>
      <c r="M206" s="64" t="s">
        <v>159</v>
      </c>
      <c r="N206" s="64"/>
      <c r="O206" s="65" t="s">
        <v>354</v>
      </c>
      <c r="P206" s="66" t="s">
        <v>340</v>
      </c>
    </row>
    <row r="207" spans="1:16" ht="13.5" thickBot="1" x14ac:dyDescent="0.25">
      <c r="A207" s="54" t="str">
        <f t="shared" si="18"/>
        <v>BAVM 15 </v>
      </c>
      <c r="B207" s="16" t="str">
        <f t="shared" si="19"/>
        <v>I</v>
      </c>
      <c r="C207" s="54">
        <f t="shared" si="20"/>
        <v>37790.44</v>
      </c>
      <c r="D207" s="12" t="str">
        <f t="shared" si="21"/>
        <v>vis</v>
      </c>
      <c r="E207" s="62">
        <f>VLOOKUP(C207,Active!C$21:E$969,3,FALSE)</f>
        <v>-2586.9983108588749</v>
      </c>
      <c r="F207" s="16" t="s">
        <v>140</v>
      </c>
      <c r="G207" s="12" t="str">
        <f t="shared" si="22"/>
        <v>37790.440</v>
      </c>
      <c r="H207" s="54">
        <f t="shared" si="23"/>
        <v>-1159</v>
      </c>
      <c r="I207" s="63" t="s">
        <v>355</v>
      </c>
      <c r="J207" s="64" t="s">
        <v>356</v>
      </c>
      <c r="K207" s="63">
        <v>-1159</v>
      </c>
      <c r="L207" s="63" t="s">
        <v>288</v>
      </c>
      <c r="M207" s="64" t="s">
        <v>159</v>
      </c>
      <c r="N207" s="64"/>
      <c r="O207" s="65" t="s">
        <v>357</v>
      </c>
      <c r="P207" s="66" t="s">
        <v>340</v>
      </c>
    </row>
    <row r="208" spans="1:16" ht="13.5" thickBot="1" x14ac:dyDescent="0.25">
      <c r="A208" s="54" t="str">
        <f t="shared" si="18"/>
        <v>BAVM 15 </v>
      </c>
      <c r="B208" s="16" t="str">
        <f t="shared" si="19"/>
        <v>I</v>
      </c>
      <c r="C208" s="54">
        <f t="shared" si="20"/>
        <v>37803.487999999998</v>
      </c>
      <c r="D208" s="12" t="str">
        <f t="shared" si="21"/>
        <v>vis</v>
      </c>
      <c r="E208" s="62">
        <f>VLOOKUP(C208,Active!C$21:E$969,3,FALSE)</f>
        <v>-2582.9974552497797</v>
      </c>
      <c r="F208" s="16" t="s">
        <v>140</v>
      </c>
      <c r="G208" s="12" t="str">
        <f t="shared" si="22"/>
        <v>37803.488</v>
      </c>
      <c r="H208" s="54">
        <f t="shared" si="23"/>
        <v>-1155</v>
      </c>
      <c r="I208" s="63" t="s">
        <v>358</v>
      </c>
      <c r="J208" s="64" t="s">
        <v>359</v>
      </c>
      <c r="K208" s="63">
        <v>-1155</v>
      </c>
      <c r="L208" s="63" t="s">
        <v>248</v>
      </c>
      <c r="M208" s="64" t="s">
        <v>159</v>
      </c>
      <c r="N208" s="64"/>
      <c r="O208" s="65" t="s">
        <v>354</v>
      </c>
      <c r="P208" s="66" t="s">
        <v>340</v>
      </c>
    </row>
    <row r="209" spans="1:16" ht="13.5" thickBot="1" x14ac:dyDescent="0.25">
      <c r="A209" s="54" t="str">
        <f t="shared" si="18"/>
        <v>BAVM 15 </v>
      </c>
      <c r="B209" s="16" t="str">
        <f t="shared" si="19"/>
        <v>II</v>
      </c>
      <c r="C209" s="54">
        <f t="shared" si="20"/>
        <v>37909.478000000003</v>
      </c>
      <c r="D209" s="12" t="str">
        <f t="shared" si="21"/>
        <v>vis</v>
      </c>
      <c r="E209" s="62">
        <f>VLOOKUP(C209,Active!C$21:E$969,3,FALSE)</f>
        <v>-2550.4981690750278</v>
      </c>
      <c r="F209" s="16" t="s">
        <v>140</v>
      </c>
      <c r="G209" s="12" t="str">
        <f t="shared" si="22"/>
        <v>37909.478</v>
      </c>
      <c r="H209" s="54">
        <f t="shared" si="23"/>
        <v>-1122.5</v>
      </c>
      <c r="I209" s="63" t="s">
        <v>360</v>
      </c>
      <c r="J209" s="64" t="s">
        <v>361</v>
      </c>
      <c r="K209" s="63">
        <v>-1122.5</v>
      </c>
      <c r="L209" s="63" t="s">
        <v>221</v>
      </c>
      <c r="M209" s="64" t="s">
        <v>159</v>
      </c>
      <c r="N209" s="64"/>
      <c r="O209" s="65" t="s">
        <v>354</v>
      </c>
      <c r="P209" s="66" t="s">
        <v>340</v>
      </c>
    </row>
    <row r="210" spans="1:16" ht="13.5" thickBot="1" x14ac:dyDescent="0.25">
      <c r="A210" s="54" t="str">
        <f t="shared" si="18"/>
        <v>BAVM 15 </v>
      </c>
      <c r="B210" s="16" t="str">
        <f t="shared" si="19"/>
        <v>II</v>
      </c>
      <c r="C210" s="54">
        <f t="shared" si="20"/>
        <v>37909.481</v>
      </c>
      <c r="D210" s="12" t="str">
        <f t="shared" si="21"/>
        <v>vis</v>
      </c>
      <c r="E210" s="62">
        <f>VLOOKUP(C210,Active!C$21:E$969,3,FALSE)</f>
        <v>-2550.4972491971298</v>
      </c>
      <c r="F210" s="16" t="s">
        <v>140</v>
      </c>
      <c r="G210" s="12" t="str">
        <f t="shared" si="22"/>
        <v>37909.481</v>
      </c>
      <c r="H210" s="54">
        <f t="shared" si="23"/>
        <v>-1122.5</v>
      </c>
      <c r="I210" s="63" t="s">
        <v>362</v>
      </c>
      <c r="J210" s="64" t="s">
        <v>363</v>
      </c>
      <c r="K210" s="63">
        <v>-1122.5</v>
      </c>
      <c r="L210" s="63" t="s">
        <v>180</v>
      </c>
      <c r="M210" s="64" t="s">
        <v>159</v>
      </c>
      <c r="N210" s="64"/>
      <c r="O210" s="65" t="s">
        <v>339</v>
      </c>
      <c r="P210" s="66" t="s">
        <v>340</v>
      </c>
    </row>
    <row r="211" spans="1:16" ht="13.5" thickBot="1" x14ac:dyDescent="0.25">
      <c r="A211" s="54" t="str">
        <f t="shared" si="18"/>
        <v>BAVM 15 </v>
      </c>
      <c r="B211" s="16" t="str">
        <f t="shared" si="19"/>
        <v>II</v>
      </c>
      <c r="C211" s="54">
        <f t="shared" si="20"/>
        <v>37945.345000000001</v>
      </c>
      <c r="D211" s="12" t="str">
        <f t="shared" si="21"/>
        <v>vis</v>
      </c>
      <c r="E211" s="62">
        <f>VLOOKUP(C211,Active!C$21:E$969,3,FALSE)</f>
        <v>-2539.5004155395081</v>
      </c>
      <c r="F211" s="16" t="s">
        <v>140</v>
      </c>
      <c r="G211" s="12" t="str">
        <f t="shared" si="22"/>
        <v>37945.345</v>
      </c>
      <c r="H211" s="54">
        <f t="shared" si="23"/>
        <v>-1111.5</v>
      </c>
      <c r="I211" s="63" t="s">
        <v>364</v>
      </c>
      <c r="J211" s="64" t="s">
        <v>365</v>
      </c>
      <c r="K211" s="63">
        <v>-1111.5</v>
      </c>
      <c r="L211" s="63" t="s">
        <v>366</v>
      </c>
      <c r="M211" s="64" t="s">
        <v>159</v>
      </c>
      <c r="N211" s="64"/>
      <c r="O211" s="65" t="s">
        <v>336</v>
      </c>
      <c r="P211" s="66" t="s">
        <v>340</v>
      </c>
    </row>
    <row r="212" spans="1:16" ht="13.5" thickBot="1" x14ac:dyDescent="0.25">
      <c r="A212" s="54" t="str">
        <f t="shared" si="18"/>
        <v>BAVM 15 </v>
      </c>
      <c r="B212" s="16" t="str">
        <f t="shared" si="19"/>
        <v>II</v>
      </c>
      <c r="C212" s="54">
        <f t="shared" si="20"/>
        <v>37945.345999999998</v>
      </c>
      <c r="D212" s="12" t="str">
        <f t="shared" si="21"/>
        <v>vis</v>
      </c>
      <c r="E212" s="62">
        <f>VLOOKUP(C212,Active!C$21:E$969,3,FALSE)</f>
        <v>-2539.500108913543</v>
      </c>
      <c r="F212" s="16" t="s">
        <v>140</v>
      </c>
      <c r="G212" s="12" t="str">
        <f t="shared" si="22"/>
        <v>37945.346</v>
      </c>
      <c r="H212" s="54">
        <f t="shared" si="23"/>
        <v>-1111.5</v>
      </c>
      <c r="I212" s="63" t="s">
        <v>367</v>
      </c>
      <c r="J212" s="64" t="s">
        <v>368</v>
      </c>
      <c r="K212" s="63">
        <v>-1111.5</v>
      </c>
      <c r="L212" s="63" t="s">
        <v>200</v>
      </c>
      <c r="M212" s="64" t="s">
        <v>159</v>
      </c>
      <c r="N212" s="64"/>
      <c r="O212" s="65" t="s">
        <v>354</v>
      </c>
      <c r="P212" s="66" t="s">
        <v>340</v>
      </c>
    </row>
    <row r="213" spans="1:16" ht="13.5" thickBot="1" x14ac:dyDescent="0.25">
      <c r="A213" s="54" t="str">
        <f t="shared" si="18"/>
        <v>BAVM 15 </v>
      </c>
      <c r="B213" s="16" t="str">
        <f t="shared" si="19"/>
        <v>II</v>
      </c>
      <c r="C213" s="54">
        <f t="shared" si="20"/>
        <v>37945.349000000002</v>
      </c>
      <c r="D213" s="12" t="str">
        <f t="shared" si="21"/>
        <v>vis</v>
      </c>
      <c r="E213" s="62">
        <f>VLOOKUP(C213,Active!C$21:E$969,3,FALSE)</f>
        <v>-2539.4991890356428</v>
      </c>
      <c r="F213" s="16" t="s">
        <v>140</v>
      </c>
      <c r="G213" s="12" t="str">
        <f t="shared" si="22"/>
        <v>37945.349</v>
      </c>
      <c r="H213" s="54">
        <f t="shared" si="23"/>
        <v>-1111.5</v>
      </c>
      <c r="I213" s="63" t="s">
        <v>369</v>
      </c>
      <c r="J213" s="64" t="s">
        <v>370</v>
      </c>
      <c r="K213" s="63">
        <v>-1111.5</v>
      </c>
      <c r="L213" s="63" t="s">
        <v>174</v>
      </c>
      <c r="M213" s="64" t="s">
        <v>159</v>
      </c>
      <c r="N213" s="64"/>
      <c r="O213" s="65" t="s">
        <v>339</v>
      </c>
      <c r="P213" s="66" t="s">
        <v>340</v>
      </c>
    </row>
    <row r="214" spans="1:16" ht="13.5" thickBot="1" x14ac:dyDescent="0.25">
      <c r="A214" s="54" t="str">
        <f t="shared" si="18"/>
        <v> AN 288.71 </v>
      </c>
      <c r="B214" s="16" t="str">
        <f t="shared" si="19"/>
        <v>I</v>
      </c>
      <c r="C214" s="54">
        <f t="shared" si="20"/>
        <v>38139.398000000001</v>
      </c>
      <c r="D214" s="12" t="str">
        <f t="shared" si="21"/>
        <v>vis</v>
      </c>
      <c r="E214" s="62">
        <f>VLOOKUP(C214,Active!C$21:E$969,3,FALSE)</f>
        <v>-2479.9987268889863</v>
      </c>
      <c r="F214" s="16" t="s">
        <v>140</v>
      </c>
      <c r="G214" s="12" t="str">
        <f t="shared" si="22"/>
        <v>38139.398</v>
      </c>
      <c r="H214" s="54">
        <f t="shared" si="23"/>
        <v>-1052</v>
      </c>
      <c r="I214" s="63" t="s">
        <v>371</v>
      </c>
      <c r="J214" s="64" t="s">
        <v>372</v>
      </c>
      <c r="K214" s="63">
        <v>-1052</v>
      </c>
      <c r="L214" s="63" t="s">
        <v>299</v>
      </c>
      <c r="M214" s="64" t="s">
        <v>159</v>
      </c>
      <c r="N214" s="64"/>
      <c r="O214" s="65" t="s">
        <v>373</v>
      </c>
      <c r="P214" s="65" t="s">
        <v>374</v>
      </c>
    </row>
    <row r="215" spans="1:16" ht="13.5" thickBot="1" x14ac:dyDescent="0.25">
      <c r="A215" s="54" t="str">
        <f t="shared" si="18"/>
        <v> AN 288.71 </v>
      </c>
      <c r="B215" s="16" t="str">
        <f t="shared" si="19"/>
        <v>I</v>
      </c>
      <c r="C215" s="54">
        <f t="shared" si="20"/>
        <v>38139.402999999998</v>
      </c>
      <c r="D215" s="12" t="str">
        <f t="shared" si="21"/>
        <v>vis</v>
      </c>
      <c r="E215" s="62">
        <f>VLOOKUP(C215,Active!C$21:E$969,3,FALSE)</f>
        <v>-2479.9971937591554</v>
      </c>
      <c r="F215" s="16" t="s">
        <v>140</v>
      </c>
      <c r="G215" s="12" t="str">
        <f t="shared" si="22"/>
        <v>38139.403</v>
      </c>
      <c r="H215" s="54">
        <f t="shared" si="23"/>
        <v>-1052</v>
      </c>
      <c r="I215" s="63" t="s">
        <v>375</v>
      </c>
      <c r="J215" s="64" t="s">
        <v>376</v>
      </c>
      <c r="K215" s="63">
        <v>-1052</v>
      </c>
      <c r="L215" s="63" t="s">
        <v>180</v>
      </c>
      <c r="M215" s="64" t="s">
        <v>159</v>
      </c>
      <c r="N215" s="64"/>
      <c r="O215" s="65" t="s">
        <v>285</v>
      </c>
      <c r="P215" s="65" t="s">
        <v>374</v>
      </c>
    </row>
    <row r="216" spans="1:16" ht="13.5" thickBot="1" x14ac:dyDescent="0.25">
      <c r="A216" s="54" t="str">
        <f t="shared" si="18"/>
        <v>BAVM 18 </v>
      </c>
      <c r="B216" s="16" t="str">
        <f t="shared" si="19"/>
        <v>I</v>
      </c>
      <c r="C216" s="54">
        <f t="shared" si="20"/>
        <v>38240.502</v>
      </c>
      <c r="D216" s="12" t="str">
        <f t="shared" si="21"/>
        <v>vis</v>
      </c>
      <c r="E216" s="62">
        <f>VLOOKUP(C216,Active!C$21:E$969,3,FALSE)</f>
        <v>-2448.9976151858828</v>
      </c>
      <c r="F216" s="16" t="s">
        <v>140</v>
      </c>
      <c r="G216" s="12" t="str">
        <f t="shared" si="22"/>
        <v>38240.502</v>
      </c>
      <c r="H216" s="54">
        <f t="shared" si="23"/>
        <v>-1021</v>
      </c>
      <c r="I216" s="63" t="s">
        <v>377</v>
      </c>
      <c r="J216" s="64" t="s">
        <v>378</v>
      </c>
      <c r="K216" s="63">
        <v>-1021</v>
      </c>
      <c r="L216" s="63" t="s">
        <v>248</v>
      </c>
      <c r="M216" s="64" t="s">
        <v>159</v>
      </c>
      <c r="N216" s="64"/>
      <c r="O216" s="65" t="s">
        <v>379</v>
      </c>
      <c r="P216" s="66" t="s">
        <v>380</v>
      </c>
    </row>
    <row r="217" spans="1:16" ht="13.5" thickBot="1" x14ac:dyDescent="0.25">
      <c r="A217" s="54" t="str">
        <f t="shared" si="18"/>
        <v> BRNO 6 </v>
      </c>
      <c r="B217" s="16" t="str">
        <f t="shared" si="19"/>
        <v>I</v>
      </c>
      <c r="C217" s="54">
        <f t="shared" si="20"/>
        <v>38589.449000000001</v>
      </c>
      <c r="D217" s="12" t="str">
        <f t="shared" si="21"/>
        <v>vis</v>
      </c>
      <c r="E217" s="62">
        <f>VLOOKUP(C217,Active!C$21:E$969,3,FALSE)</f>
        <v>-2342.0014041016243</v>
      </c>
      <c r="F217" s="16" t="s">
        <v>140</v>
      </c>
      <c r="G217" s="12" t="str">
        <f t="shared" si="22"/>
        <v>38589.449</v>
      </c>
      <c r="H217" s="54">
        <f t="shared" si="23"/>
        <v>-914</v>
      </c>
      <c r="I217" s="63" t="s">
        <v>381</v>
      </c>
      <c r="J217" s="64" t="s">
        <v>382</v>
      </c>
      <c r="K217" s="63">
        <v>-914</v>
      </c>
      <c r="L217" s="63" t="s">
        <v>205</v>
      </c>
      <c r="M217" s="64" t="s">
        <v>159</v>
      </c>
      <c r="N217" s="64"/>
      <c r="O217" s="65" t="s">
        <v>383</v>
      </c>
      <c r="P217" s="65" t="s">
        <v>384</v>
      </c>
    </row>
    <row r="218" spans="1:16" ht="13.5" thickBot="1" x14ac:dyDescent="0.25">
      <c r="A218" s="54" t="str">
        <f t="shared" si="18"/>
        <v> AN 289.192 </v>
      </c>
      <c r="B218" s="16" t="str">
        <f t="shared" si="19"/>
        <v>I</v>
      </c>
      <c r="C218" s="54">
        <f t="shared" si="20"/>
        <v>38651.417000000001</v>
      </c>
      <c r="D218" s="12" t="str">
        <f t="shared" si="21"/>
        <v>vis</v>
      </c>
      <c r="E218" s="62">
        <f>VLOOKUP(C218,Active!C$21:E$969,3,FALSE)</f>
        <v>-2323.0004062180788</v>
      </c>
      <c r="F218" s="16" t="s">
        <v>140</v>
      </c>
      <c r="G218" s="12" t="str">
        <f t="shared" si="22"/>
        <v>38651.417</v>
      </c>
      <c r="H218" s="54">
        <f t="shared" si="23"/>
        <v>-895</v>
      </c>
      <c r="I218" s="63" t="s">
        <v>385</v>
      </c>
      <c r="J218" s="64" t="s">
        <v>386</v>
      </c>
      <c r="K218" s="63">
        <v>-895</v>
      </c>
      <c r="L218" s="63" t="s">
        <v>366</v>
      </c>
      <c r="M218" s="64" t="s">
        <v>159</v>
      </c>
      <c r="N218" s="64"/>
      <c r="O218" s="65" t="s">
        <v>387</v>
      </c>
      <c r="P218" s="65" t="s">
        <v>388</v>
      </c>
    </row>
    <row r="219" spans="1:16" ht="13.5" thickBot="1" x14ac:dyDescent="0.25">
      <c r="A219" s="54" t="str">
        <f t="shared" si="18"/>
        <v> AN 289.192 </v>
      </c>
      <c r="B219" s="16" t="str">
        <f t="shared" si="19"/>
        <v>I</v>
      </c>
      <c r="C219" s="54">
        <f t="shared" si="20"/>
        <v>38651.417999999998</v>
      </c>
      <c r="D219" s="12" t="str">
        <f t="shared" si="21"/>
        <v>vis</v>
      </c>
      <c r="E219" s="62">
        <f>VLOOKUP(C219,Active!C$21:E$969,3,FALSE)</f>
        <v>-2323.0000995921137</v>
      </c>
      <c r="F219" s="16" t="s">
        <v>140</v>
      </c>
      <c r="G219" s="12" t="str">
        <f t="shared" si="22"/>
        <v>38651.418</v>
      </c>
      <c r="H219" s="54">
        <f t="shared" si="23"/>
        <v>-895</v>
      </c>
      <c r="I219" s="63" t="s">
        <v>389</v>
      </c>
      <c r="J219" s="64" t="s">
        <v>390</v>
      </c>
      <c r="K219" s="63">
        <v>-895</v>
      </c>
      <c r="L219" s="63" t="s">
        <v>200</v>
      </c>
      <c r="M219" s="64" t="s">
        <v>391</v>
      </c>
      <c r="N219" s="64" t="s">
        <v>392</v>
      </c>
      <c r="O219" s="65" t="s">
        <v>285</v>
      </c>
      <c r="P219" s="65" t="s">
        <v>388</v>
      </c>
    </row>
    <row r="220" spans="1:16" ht="13.5" thickBot="1" x14ac:dyDescent="0.25">
      <c r="A220" s="54" t="str">
        <f t="shared" si="18"/>
        <v>BAVM 18 </v>
      </c>
      <c r="B220" s="16" t="str">
        <f t="shared" si="19"/>
        <v>I</v>
      </c>
      <c r="C220" s="54">
        <f t="shared" si="20"/>
        <v>39026.461000000003</v>
      </c>
      <c r="D220" s="12" t="str">
        <f t="shared" si="21"/>
        <v>vis</v>
      </c>
      <c r="E220" s="62">
        <f>VLOOKUP(C220,Active!C$21:E$969,3,FALSE)</f>
        <v>-2208.0021772896603</v>
      </c>
      <c r="F220" s="16" t="s">
        <v>140</v>
      </c>
      <c r="G220" s="12" t="str">
        <f t="shared" si="22"/>
        <v>39026.461</v>
      </c>
      <c r="H220" s="54">
        <f t="shared" si="23"/>
        <v>-780</v>
      </c>
      <c r="I220" s="63" t="s">
        <v>393</v>
      </c>
      <c r="J220" s="64" t="s">
        <v>394</v>
      </c>
      <c r="K220" s="63">
        <v>-780</v>
      </c>
      <c r="L220" s="63" t="s">
        <v>164</v>
      </c>
      <c r="M220" s="64" t="s">
        <v>159</v>
      </c>
      <c r="N220" s="64"/>
      <c r="O220" s="65" t="s">
        <v>336</v>
      </c>
      <c r="P220" s="66" t="s">
        <v>380</v>
      </c>
    </row>
    <row r="221" spans="1:16" ht="13.5" thickBot="1" x14ac:dyDescent="0.25">
      <c r="A221" s="54" t="str">
        <f t="shared" si="18"/>
        <v> AN 291.112 </v>
      </c>
      <c r="B221" s="16" t="str">
        <f t="shared" si="19"/>
        <v>I</v>
      </c>
      <c r="C221" s="54">
        <f t="shared" si="20"/>
        <v>39300.413999999997</v>
      </c>
      <c r="D221" s="12" t="str">
        <f t="shared" si="21"/>
        <v>vis</v>
      </c>
      <c r="E221" s="62">
        <f>VLOOKUP(C221,Active!C$21:E$969,3,FALSE)</f>
        <v>-2124.0010739267846</v>
      </c>
      <c r="F221" s="16" t="s">
        <v>140</v>
      </c>
      <c r="G221" s="12" t="str">
        <f t="shared" si="22"/>
        <v>39300.414</v>
      </c>
      <c r="H221" s="54">
        <f t="shared" si="23"/>
        <v>-696</v>
      </c>
      <c r="I221" s="63" t="s">
        <v>395</v>
      </c>
      <c r="J221" s="64" t="s">
        <v>396</v>
      </c>
      <c r="K221" s="63">
        <v>-696</v>
      </c>
      <c r="L221" s="63" t="s">
        <v>141</v>
      </c>
      <c r="M221" s="64" t="s">
        <v>159</v>
      </c>
      <c r="N221" s="64"/>
      <c r="O221" s="65" t="s">
        <v>397</v>
      </c>
      <c r="P221" s="65" t="s">
        <v>398</v>
      </c>
    </row>
    <row r="222" spans="1:16" ht="13.5" thickBot="1" x14ac:dyDescent="0.25">
      <c r="A222" s="54" t="str">
        <f t="shared" si="18"/>
        <v> AN 291.112 </v>
      </c>
      <c r="B222" s="16" t="str">
        <f t="shared" si="19"/>
        <v>I</v>
      </c>
      <c r="C222" s="54">
        <f t="shared" si="20"/>
        <v>39300.419000000002</v>
      </c>
      <c r="D222" s="12" t="str">
        <f t="shared" si="21"/>
        <v>vis</v>
      </c>
      <c r="E222" s="62">
        <f>VLOOKUP(C222,Active!C$21:E$969,3,FALSE)</f>
        <v>-2123.9995407969514</v>
      </c>
      <c r="F222" s="16" t="s">
        <v>140</v>
      </c>
      <c r="G222" s="12" t="str">
        <f t="shared" si="22"/>
        <v>39300.419</v>
      </c>
      <c r="H222" s="54">
        <f t="shared" si="23"/>
        <v>-696</v>
      </c>
      <c r="I222" s="63" t="s">
        <v>399</v>
      </c>
      <c r="J222" s="64" t="s">
        <v>400</v>
      </c>
      <c r="K222" s="63">
        <v>-696</v>
      </c>
      <c r="L222" s="63" t="s">
        <v>158</v>
      </c>
      <c r="M222" s="64" t="s">
        <v>159</v>
      </c>
      <c r="N222" s="64"/>
      <c r="O222" s="65" t="s">
        <v>401</v>
      </c>
      <c r="P222" s="65" t="s">
        <v>398</v>
      </c>
    </row>
    <row r="223" spans="1:16" ht="13.5" thickBot="1" x14ac:dyDescent="0.25">
      <c r="A223" s="54" t="str">
        <f t="shared" si="18"/>
        <v> BRNO 9 </v>
      </c>
      <c r="B223" s="16" t="str">
        <f t="shared" si="19"/>
        <v>I</v>
      </c>
      <c r="C223" s="54">
        <f t="shared" si="20"/>
        <v>39326.472000000002</v>
      </c>
      <c r="D223" s="12" t="str">
        <f t="shared" si="21"/>
        <v>vis</v>
      </c>
      <c r="E223" s="62">
        <f>VLOOKUP(C223,Active!C$21:E$969,3,FALSE)</f>
        <v>-2116.0110144953119</v>
      </c>
      <c r="F223" s="16" t="s">
        <v>140</v>
      </c>
      <c r="G223" s="12" t="str">
        <f t="shared" si="22"/>
        <v>39326.472</v>
      </c>
      <c r="H223" s="54">
        <f t="shared" si="23"/>
        <v>-688</v>
      </c>
      <c r="I223" s="63" t="s">
        <v>402</v>
      </c>
      <c r="J223" s="64" t="s">
        <v>403</v>
      </c>
      <c r="K223" s="63">
        <v>-688</v>
      </c>
      <c r="L223" s="63" t="s">
        <v>404</v>
      </c>
      <c r="M223" s="64" t="s">
        <v>159</v>
      </c>
      <c r="N223" s="64"/>
      <c r="O223" s="65" t="s">
        <v>405</v>
      </c>
      <c r="P223" s="65" t="s">
        <v>406</v>
      </c>
    </row>
    <row r="224" spans="1:16" ht="13.5" thickBot="1" x14ac:dyDescent="0.25">
      <c r="A224" s="54" t="str">
        <f t="shared" si="18"/>
        <v> BRNO 9 </v>
      </c>
      <c r="B224" s="16" t="str">
        <f t="shared" si="19"/>
        <v>I</v>
      </c>
      <c r="C224" s="54">
        <f t="shared" si="20"/>
        <v>39326.472999999998</v>
      </c>
      <c r="D224" s="12" t="str">
        <f t="shared" si="21"/>
        <v>vis</v>
      </c>
      <c r="E224" s="62">
        <f>VLOOKUP(C224,Active!C$21:E$969,3,FALSE)</f>
        <v>-2116.0107078693468</v>
      </c>
      <c r="F224" s="16" t="s">
        <v>140</v>
      </c>
      <c r="G224" s="12" t="str">
        <f t="shared" si="22"/>
        <v>39326.473</v>
      </c>
      <c r="H224" s="54">
        <f t="shared" si="23"/>
        <v>-688</v>
      </c>
      <c r="I224" s="63" t="s">
        <v>407</v>
      </c>
      <c r="J224" s="64" t="s">
        <v>408</v>
      </c>
      <c r="K224" s="63">
        <v>-688</v>
      </c>
      <c r="L224" s="63" t="s">
        <v>409</v>
      </c>
      <c r="M224" s="64" t="s">
        <v>159</v>
      </c>
      <c r="N224" s="64"/>
      <c r="O224" s="65" t="s">
        <v>410</v>
      </c>
      <c r="P224" s="65" t="s">
        <v>406</v>
      </c>
    </row>
    <row r="225" spans="1:16" ht="13.5" thickBot="1" x14ac:dyDescent="0.25">
      <c r="A225" s="54" t="str">
        <f t="shared" si="18"/>
        <v> BRNO 9 </v>
      </c>
      <c r="B225" s="16" t="str">
        <f t="shared" si="19"/>
        <v>I</v>
      </c>
      <c r="C225" s="54">
        <f t="shared" si="20"/>
        <v>39326.474000000002</v>
      </c>
      <c r="D225" s="12" t="str">
        <f t="shared" si="21"/>
        <v>vis</v>
      </c>
      <c r="E225" s="62">
        <f>VLOOKUP(C225,Active!C$21:E$969,3,FALSE)</f>
        <v>-2116.010401243379</v>
      </c>
      <c r="F225" s="16" t="s">
        <v>140</v>
      </c>
      <c r="G225" s="12" t="str">
        <f t="shared" si="22"/>
        <v>39326.474</v>
      </c>
      <c r="H225" s="54">
        <f t="shared" si="23"/>
        <v>-688</v>
      </c>
      <c r="I225" s="63" t="s">
        <v>411</v>
      </c>
      <c r="J225" s="64" t="s">
        <v>412</v>
      </c>
      <c r="K225" s="63">
        <v>-688</v>
      </c>
      <c r="L225" s="63" t="s">
        <v>413</v>
      </c>
      <c r="M225" s="64" t="s">
        <v>159</v>
      </c>
      <c r="N225" s="64"/>
      <c r="O225" s="65" t="s">
        <v>414</v>
      </c>
      <c r="P225" s="65" t="s">
        <v>406</v>
      </c>
    </row>
    <row r="226" spans="1:16" ht="13.5" thickBot="1" x14ac:dyDescent="0.25">
      <c r="A226" s="54" t="str">
        <f t="shared" si="18"/>
        <v> BRNO 9 </v>
      </c>
      <c r="B226" s="16" t="str">
        <f t="shared" si="19"/>
        <v>I</v>
      </c>
      <c r="C226" s="54">
        <f t="shared" si="20"/>
        <v>39326.474999999999</v>
      </c>
      <c r="D226" s="12" t="str">
        <f t="shared" si="21"/>
        <v>vis</v>
      </c>
      <c r="E226" s="62">
        <f>VLOOKUP(C226,Active!C$21:E$969,3,FALSE)</f>
        <v>-2116.0100946174139</v>
      </c>
      <c r="F226" s="16" t="s">
        <v>140</v>
      </c>
      <c r="G226" s="12" t="str">
        <f t="shared" si="22"/>
        <v>39326.475</v>
      </c>
      <c r="H226" s="54">
        <f t="shared" si="23"/>
        <v>-688</v>
      </c>
      <c r="I226" s="63" t="s">
        <v>415</v>
      </c>
      <c r="J226" s="64" t="s">
        <v>416</v>
      </c>
      <c r="K226" s="63">
        <v>-688</v>
      </c>
      <c r="L226" s="63" t="s">
        <v>417</v>
      </c>
      <c r="M226" s="64" t="s">
        <v>159</v>
      </c>
      <c r="N226" s="64"/>
      <c r="O226" s="65" t="s">
        <v>418</v>
      </c>
      <c r="P226" s="65" t="s">
        <v>406</v>
      </c>
    </row>
    <row r="227" spans="1:16" ht="13.5" thickBot="1" x14ac:dyDescent="0.25">
      <c r="A227" s="54" t="str">
        <f t="shared" si="18"/>
        <v>BAVM 23 </v>
      </c>
      <c r="B227" s="16" t="str">
        <f t="shared" si="19"/>
        <v>II</v>
      </c>
      <c r="C227" s="54">
        <f t="shared" si="20"/>
        <v>39406.408000000003</v>
      </c>
      <c r="D227" s="12" t="str">
        <f t="shared" si="21"/>
        <v>vis</v>
      </c>
      <c r="E227" s="62">
        <f>VLOOKUP(C227,Active!C$21:E$969,3,FALSE)</f>
        <v>-2091.5005612481668</v>
      </c>
      <c r="F227" s="16" t="s">
        <v>140</v>
      </c>
      <c r="G227" s="12" t="str">
        <f t="shared" si="22"/>
        <v>39406.408</v>
      </c>
      <c r="H227" s="54">
        <f t="shared" si="23"/>
        <v>-663.5</v>
      </c>
      <c r="I227" s="63" t="s">
        <v>419</v>
      </c>
      <c r="J227" s="64" t="s">
        <v>420</v>
      </c>
      <c r="K227" s="63">
        <v>-663.5</v>
      </c>
      <c r="L227" s="63" t="s">
        <v>167</v>
      </c>
      <c r="M227" s="64" t="s">
        <v>159</v>
      </c>
      <c r="N227" s="64"/>
      <c r="O227" s="65" t="s">
        <v>421</v>
      </c>
      <c r="P227" s="66" t="s">
        <v>422</v>
      </c>
    </row>
    <row r="228" spans="1:16" ht="13.5" thickBot="1" x14ac:dyDescent="0.25">
      <c r="A228" s="54" t="str">
        <f t="shared" si="18"/>
        <v>BAVM 23 </v>
      </c>
      <c r="B228" s="16" t="str">
        <f t="shared" si="19"/>
        <v>II</v>
      </c>
      <c r="C228" s="54">
        <f t="shared" si="20"/>
        <v>39406.411</v>
      </c>
      <c r="D228" s="12" t="str">
        <f t="shared" si="21"/>
        <v>vis</v>
      </c>
      <c r="E228" s="62">
        <f>VLOOKUP(C228,Active!C$21:E$969,3,FALSE)</f>
        <v>-2091.4996413702688</v>
      </c>
      <c r="F228" s="16" t="s">
        <v>140</v>
      </c>
      <c r="G228" s="12" t="str">
        <f t="shared" si="22"/>
        <v>39406.411</v>
      </c>
      <c r="H228" s="54">
        <f t="shared" si="23"/>
        <v>-663.5</v>
      </c>
      <c r="I228" s="63" t="s">
        <v>423</v>
      </c>
      <c r="J228" s="64" t="s">
        <v>424</v>
      </c>
      <c r="K228" s="63">
        <v>-663.5</v>
      </c>
      <c r="L228" s="63" t="s">
        <v>158</v>
      </c>
      <c r="M228" s="64" t="s">
        <v>159</v>
      </c>
      <c r="N228" s="64"/>
      <c r="O228" s="65" t="s">
        <v>336</v>
      </c>
      <c r="P228" s="66" t="s">
        <v>422</v>
      </c>
    </row>
    <row r="229" spans="1:16" ht="13.5" thickBot="1" x14ac:dyDescent="0.25">
      <c r="A229" s="54" t="str">
        <f t="shared" si="18"/>
        <v> AN 291.112 </v>
      </c>
      <c r="B229" s="16" t="str">
        <f t="shared" si="19"/>
        <v>I</v>
      </c>
      <c r="C229" s="54">
        <f t="shared" si="20"/>
        <v>39649.373</v>
      </c>
      <c r="D229" s="12" t="str">
        <f t="shared" si="21"/>
        <v>vis</v>
      </c>
      <c r="E229" s="62">
        <f>VLOOKUP(C229,Active!C$21:E$969,3,FALSE)</f>
        <v>-2017.0011833309286</v>
      </c>
      <c r="F229" s="16" t="s">
        <v>140</v>
      </c>
      <c r="G229" s="12" t="str">
        <f t="shared" si="22"/>
        <v>39649.373</v>
      </c>
      <c r="H229" s="54">
        <f t="shared" si="23"/>
        <v>-589</v>
      </c>
      <c r="I229" s="63" t="s">
        <v>425</v>
      </c>
      <c r="J229" s="64" t="s">
        <v>426</v>
      </c>
      <c r="K229" s="63">
        <v>-589</v>
      </c>
      <c r="L229" s="63" t="s">
        <v>141</v>
      </c>
      <c r="M229" s="64" t="s">
        <v>159</v>
      </c>
      <c r="N229" s="64"/>
      <c r="O229" s="65" t="s">
        <v>427</v>
      </c>
      <c r="P229" s="65" t="s">
        <v>398</v>
      </c>
    </row>
    <row r="230" spans="1:16" ht="13.5" thickBot="1" x14ac:dyDescent="0.25">
      <c r="A230" s="54" t="str">
        <f t="shared" si="18"/>
        <v> AN 291.112 </v>
      </c>
      <c r="B230" s="16" t="str">
        <f t="shared" si="19"/>
        <v>I</v>
      </c>
      <c r="C230" s="54">
        <f t="shared" si="20"/>
        <v>39649.377</v>
      </c>
      <c r="D230" s="12" t="str">
        <f t="shared" si="21"/>
        <v>vis</v>
      </c>
      <c r="E230" s="62">
        <f>VLOOKUP(C230,Active!C$21:E$969,3,FALSE)</f>
        <v>-2016.999956827063</v>
      </c>
      <c r="F230" s="16" t="s">
        <v>140</v>
      </c>
      <c r="G230" s="12" t="str">
        <f t="shared" si="22"/>
        <v>39649.377</v>
      </c>
      <c r="H230" s="54">
        <f t="shared" si="23"/>
        <v>-589</v>
      </c>
      <c r="I230" s="63" t="s">
        <v>428</v>
      </c>
      <c r="J230" s="64" t="s">
        <v>429</v>
      </c>
      <c r="K230" s="63">
        <v>-589</v>
      </c>
      <c r="L230" s="63" t="s">
        <v>200</v>
      </c>
      <c r="M230" s="64" t="s">
        <v>159</v>
      </c>
      <c r="N230" s="64"/>
      <c r="O230" s="65" t="s">
        <v>430</v>
      </c>
      <c r="P230" s="65" t="s">
        <v>398</v>
      </c>
    </row>
    <row r="231" spans="1:16" ht="13.5" thickBot="1" x14ac:dyDescent="0.25">
      <c r="A231" s="54" t="str">
        <f t="shared" si="18"/>
        <v> AVSJ 4.89 </v>
      </c>
      <c r="B231" s="16" t="str">
        <f t="shared" si="19"/>
        <v>I</v>
      </c>
      <c r="C231" s="54">
        <f t="shared" si="20"/>
        <v>40859.322999999997</v>
      </c>
      <c r="D231" s="12" t="str">
        <f t="shared" si="21"/>
        <v>vis</v>
      </c>
      <c r="E231" s="62">
        <f>VLOOKUP(C231,Active!C$21:E$969,3,FALSE)</f>
        <v>-1645.999095330749</v>
      </c>
      <c r="F231" s="16" t="s">
        <v>140</v>
      </c>
      <c r="G231" s="12" t="str">
        <f t="shared" si="22"/>
        <v>40859.323</v>
      </c>
      <c r="H231" s="54">
        <f t="shared" si="23"/>
        <v>-218</v>
      </c>
      <c r="I231" s="63" t="s">
        <v>447</v>
      </c>
      <c r="J231" s="64" t="s">
        <v>448</v>
      </c>
      <c r="K231" s="63">
        <v>-218</v>
      </c>
      <c r="L231" s="63" t="s">
        <v>174</v>
      </c>
      <c r="M231" s="64" t="s">
        <v>159</v>
      </c>
      <c r="N231" s="64"/>
      <c r="O231" s="65" t="s">
        <v>442</v>
      </c>
      <c r="P231" s="65" t="s">
        <v>449</v>
      </c>
    </row>
    <row r="232" spans="1:16" ht="13.5" thickBot="1" x14ac:dyDescent="0.25">
      <c r="A232" s="54" t="str">
        <f t="shared" si="18"/>
        <v>IBVS 937 </v>
      </c>
      <c r="B232" s="16" t="str">
        <f t="shared" si="19"/>
        <v>I</v>
      </c>
      <c r="C232" s="54">
        <f t="shared" si="20"/>
        <v>41570.283199999998</v>
      </c>
      <c r="D232" s="12" t="str">
        <f t="shared" si="21"/>
        <v>vis</v>
      </c>
      <c r="E232" s="62">
        <f>VLOOKUP(C232,Active!C$21:E$969,3,FALSE)</f>
        <v>-1428.0002369605465</v>
      </c>
      <c r="F232" s="16" t="s">
        <v>140</v>
      </c>
      <c r="G232" s="12" t="str">
        <f t="shared" si="22"/>
        <v>41570.2832</v>
      </c>
      <c r="H232" s="54">
        <f t="shared" si="23"/>
        <v>0</v>
      </c>
      <c r="I232" s="63" t="s">
        <v>483</v>
      </c>
      <c r="J232" s="64" t="s">
        <v>484</v>
      </c>
      <c r="K232" s="63">
        <v>0</v>
      </c>
      <c r="L232" s="63" t="s">
        <v>485</v>
      </c>
      <c r="M232" s="64" t="s">
        <v>391</v>
      </c>
      <c r="N232" s="64" t="s">
        <v>392</v>
      </c>
      <c r="O232" s="65" t="s">
        <v>486</v>
      </c>
      <c r="P232" s="66" t="s">
        <v>487</v>
      </c>
    </row>
    <row r="233" spans="1:16" ht="13.5" thickBot="1" x14ac:dyDescent="0.25">
      <c r="A233" s="54" t="str">
        <f t="shared" si="18"/>
        <v> AOEB 7 </v>
      </c>
      <c r="B233" s="16" t="str">
        <f t="shared" si="19"/>
        <v>I</v>
      </c>
      <c r="C233" s="54">
        <f t="shared" si="20"/>
        <v>44772.868000000002</v>
      </c>
      <c r="D233" s="12" t="str">
        <f t="shared" si="21"/>
        <v>vis</v>
      </c>
      <c r="E233" s="62">
        <f>VLOOKUP(C233,Active!C$21:E$969,3,FALSE)</f>
        <v>-446.00457780302577</v>
      </c>
      <c r="F233" s="16" t="s">
        <v>140</v>
      </c>
      <c r="G233" s="12" t="str">
        <f t="shared" si="22"/>
        <v>44772.868</v>
      </c>
      <c r="H233" s="54">
        <f t="shared" si="23"/>
        <v>982</v>
      </c>
      <c r="I233" s="63" t="s">
        <v>541</v>
      </c>
      <c r="J233" s="64" t="s">
        <v>542</v>
      </c>
      <c r="K233" s="63">
        <v>982</v>
      </c>
      <c r="L233" s="63" t="s">
        <v>495</v>
      </c>
      <c r="M233" s="64" t="s">
        <v>159</v>
      </c>
      <c r="N233" s="64"/>
      <c r="O233" s="65" t="s">
        <v>543</v>
      </c>
      <c r="P233" s="65" t="s">
        <v>544</v>
      </c>
    </row>
    <row r="234" spans="1:16" ht="13.5" thickBot="1" x14ac:dyDescent="0.25">
      <c r="A234" s="54" t="str">
        <f t="shared" si="18"/>
        <v> AOEB 7 </v>
      </c>
      <c r="B234" s="16" t="str">
        <f t="shared" si="19"/>
        <v>I</v>
      </c>
      <c r="C234" s="54">
        <f t="shared" si="20"/>
        <v>44782.675999999999</v>
      </c>
      <c r="D234" s="12" t="str">
        <f t="shared" si="21"/>
        <v>vis</v>
      </c>
      <c r="E234" s="62">
        <f>VLOOKUP(C234,Active!C$21:E$969,3,FALSE)</f>
        <v>-442.99719032494426</v>
      </c>
      <c r="F234" s="16" t="s">
        <v>140</v>
      </c>
      <c r="G234" s="12" t="str">
        <f t="shared" si="22"/>
        <v>44782.676</v>
      </c>
      <c r="H234" s="54">
        <f t="shared" si="23"/>
        <v>985</v>
      </c>
      <c r="I234" s="63" t="s">
        <v>545</v>
      </c>
      <c r="J234" s="64" t="s">
        <v>546</v>
      </c>
      <c r="K234" s="63">
        <v>985</v>
      </c>
      <c r="L234" s="63" t="s">
        <v>180</v>
      </c>
      <c r="M234" s="64" t="s">
        <v>159</v>
      </c>
      <c r="N234" s="64"/>
      <c r="O234" s="65" t="s">
        <v>547</v>
      </c>
      <c r="P234" s="65" t="s">
        <v>544</v>
      </c>
    </row>
    <row r="235" spans="1:16" ht="13.5" thickBot="1" x14ac:dyDescent="0.25">
      <c r="A235" s="54" t="str">
        <f t="shared" si="18"/>
        <v> AOEB 7 </v>
      </c>
      <c r="B235" s="16" t="str">
        <f t="shared" si="19"/>
        <v>I</v>
      </c>
      <c r="C235" s="54">
        <f t="shared" si="20"/>
        <v>44795.711000000003</v>
      </c>
      <c r="D235" s="12" t="str">
        <f t="shared" si="21"/>
        <v>vis</v>
      </c>
      <c r="E235" s="62">
        <f>VLOOKUP(C235,Active!C$21:E$969,3,FALSE)</f>
        <v>-439.00032085340933</v>
      </c>
      <c r="F235" s="16" t="s">
        <v>140</v>
      </c>
      <c r="G235" s="12" t="str">
        <f t="shared" si="22"/>
        <v>44795.711</v>
      </c>
      <c r="H235" s="54">
        <f t="shared" si="23"/>
        <v>989</v>
      </c>
      <c r="I235" s="63" t="s">
        <v>548</v>
      </c>
      <c r="J235" s="64" t="s">
        <v>549</v>
      </c>
      <c r="K235" s="63">
        <v>989</v>
      </c>
      <c r="L235" s="63" t="s">
        <v>366</v>
      </c>
      <c r="M235" s="64" t="s">
        <v>159</v>
      </c>
      <c r="N235" s="64"/>
      <c r="O235" s="65" t="s">
        <v>547</v>
      </c>
      <c r="P235" s="65" t="s">
        <v>544</v>
      </c>
    </row>
    <row r="236" spans="1:16" ht="13.5" thickBot="1" x14ac:dyDescent="0.25">
      <c r="A236" s="54" t="str">
        <f t="shared" si="18"/>
        <v> AOEB 7 </v>
      </c>
      <c r="B236" s="16" t="str">
        <f t="shared" si="19"/>
        <v>I</v>
      </c>
      <c r="C236" s="54">
        <f t="shared" si="20"/>
        <v>44870.724999999999</v>
      </c>
      <c r="D236" s="12" t="str">
        <f t="shared" si="21"/>
        <v>vis</v>
      </c>
      <c r="E236" s="62">
        <f>VLOOKUP(C236,Active!C$21:E$969,3,FALSE)</f>
        <v>-415.99908061270196</v>
      </c>
      <c r="F236" s="16" t="s">
        <v>140</v>
      </c>
      <c r="G236" s="12" t="str">
        <f t="shared" si="22"/>
        <v>44870.725</v>
      </c>
      <c r="H236" s="54">
        <f t="shared" si="23"/>
        <v>1012</v>
      </c>
      <c r="I236" s="63" t="s">
        <v>556</v>
      </c>
      <c r="J236" s="64" t="s">
        <v>557</v>
      </c>
      <c r="K236" s="63">
        <v>1012</v>
      </c>
      <c r="L236" s="63" t="s">
        <v>174</v>
      </c>
      <c r="M236" s="64" t="s">
        <v>159</v>
      </c>
      <c r="N236" s="64"/>
      <c r="O236" s="65" t="s">
        <v>543</v>
      </c>
      <c r="P236" s="65" t="s">
        <v>544</v>
      </c>
    </row>
    <row r="237" spans="1:16" ht="13.5" thickBot="1" x14ac:dyDescent="0.25">
      <c r="A237" s="54" t="str">
        <f t="shared" si="18"/>
        <v> AOEB 7 </v>
      </c>
      <c r="B237" s="16" t="str">
        <f t="shared" si="19"/>
        <v>I</v>
      </c>
      <c r="C237" s="54">
        <f t="shared" si="20"/>
        <v>44870.731</v>
      </c>
      <c r="D237" s="12" t="str">
        <f t="shared" si="21"/>
        <v>vis</v>
      </c>
      <c r="E237" s="62">
        <f>VLOOKUP(C237,Active!C$21:E$969,3,FALSE)</f>
        <v>-415.99724085690337</v>
      </c>
      <c r="F237" s="16" t="s">
        <v>140</v>
      </c>
      <c r="G237" s="12" t="str">
        <f t="shared" si="22"/>
        <v>44870.731</v>
      </c>
      <c r="H237" s="54">
        <f t="shared" si="23"/>
        <v>1012</v>
      </c>
      <c r="I237" s="63" t="s">
        <v>558</v>
      </c>
      <c r="J237" s="64" t="s">
        <v>559</v>
      </c>
      <c r="K237" s="63">
        <v>1012</v>
      </c>
      <c r="L237" s="63" t="s">
        <v>180</v>
      </c>
      <c r="M237" s="64" t="s">
        <v>159</v>
      </c>
      <c r="N237" s="64"/>
      <c r="O237" s="65" t="s">
        <v>547</v>
      </c>
      <c r="P237" s="65" t="s">
        <v>544</v>
      </c>
    </row>
    <row r="238" spans="1:16" ht="13.5" thickBot="1" x14ac:dyDescent="0.25">
      <c r="A238" s="54" t="str">
        <f t="shared" si="18"/>
        <v> AOEB 7 </v>
      </c>
      <c r="B238" s="16" t="str">
        <f t="shared" si="19"/>
        <v>I</v>
      </c>
      <c r="C238" s="54">
        <f t="shared" si="20"/>
        <v>46269.803999999996</v>
      </c>
      <c r="D238" s="12" t="str">
        <f t="shared" si="21"/>
        <v>vis</v>
      </c>
      <c r="E238" s="62">
        <f>VLOOKUP(C238,Active!C$21:E$969,3,FALSE)</f>
        <v>12.994869779631477</v>
      </c>
      <c r="F238" s="16" t="s">
        <v>140</v>
      </c>
      <c r="G238" s="12" t="str">
        <f t="shared" si="22"/>
        <v>46269.804</v>
      </c>
      <c r="H238" s="54">
        <f t="shared" si="23"/>
        <v>1441</v>
      </c>
      <c r="I238" s="63" t="s">
        <v>627</v>
      </c>
      <c r="J238" s="64" t="s">
        <v>628</v>
      </c>
      <c r="K238" s="63">
        <v>1441</v>
      </c>
      <c r="L238" s="63" t="s">
        <v>146</v>
      </c>
      <c r="M238" s="64" t="s">
        <v>159</v>
      </c>
      <c r="N238" s="64"/>
      <c r="O238" s="65" t="s">
        <v>629</v>
      </c>
      <c r="P238" s="65" t="s">
        <v>544</v>
      </c>
    </row>
    <row r="239" spans="1:16" ht="13.5" thickBot="1" x14ac:dyDescent="0.25">
      <c r="A239" s="54" t="str">
        <f t="shared" si="18"/>
        <v> AOEB 7 </v>
      </c>
      <c r="B239" s="16" t="str">
        <f t="shared" si="19"/>
        <v>II</v>
      </c>
      <c r="C239" s="54">
        <f t="shared" si="20"/>
        <v>46711.735000000001</v>
      </c>
      <c r="D239" s="12" t="str">
        <f t="shared" si="21"/>
        <v>vis</v>
      </c>
      <c r="E239" s="62">
        <f>VLOOKUP(C239,Active!C$21:E$969,3,FALSE)</f>
        <v>148.50238972013258</v>
      </c>
      <c r="F239" s="16" t="s">
        <v>140</v>
      </c>
      <c r="G239" s="12" t="str">
        <f t="shared" si="22"/>
        <v>46711.735</v>
      </c>
      <c r="H239" s="54">
        <f t="shared" si="23"/>
        <v>1576.5</v>
      </c>
      <c r="I239" s="63" t="s">
        <v>637</v>
      </c>
      <c r="J239" s="64" t="s">
        <v>638</v>
      </c>
      <c r="K239" s="63">
        <v>1576.5</v>
      </c>
      <c r="L239" s="63" t="s">
        <v>248</v>
      </c>
      <c r="M239" s="64" t="s">
        <v>159</v>
      </c>
      <c r="N239" s="64"/>
      <c r="O239" s="65" t="s">
        <v>629</v>
      </c>
      <c r="P239" s="65" t="s">
        <v>544</v>
      </c>
    </row>
    <row r="240" spans="1:16" ht="13.5" thickBot="1" x14ac:dyDescent="0.25">
      <c r="A240" s="54" t="str">
        <f t="shared" si="18"/>
        <v> AOEB 7 </v>
      </c>
      <c r="B240" s="16" t="str">
        <f t="shared" si="19"/>
        <v>II</v>
      </c>
      <c r="C240" s="54">
        <f t="shared" si="20"/>
        <v>47086.775000000001</v>
      </c>
      <c r="D240" s="12" t="str">
        <f t="shared" si="21"/>
        <v>vis</v>
      </c>
      <c r="E240" s="62">
        <f>VLOOKUP(C240,Active!C$21:E$969,3,FALSE)</f>
        <v>263.49939214468571</v>
      </c>
      <c r="F240" s="16" t="s">
        <v>140</v>
      </c>
      <c r="G240" s="12" t="str">
        <f t="shared" si="22"/>
        <v>47086.775</v>
      </c>
      <c r="H240" s="54">
        <f t="shared" si="23"/>
        <v>1691.5</v>
      </c>
      <c r="I240" s="63" t="s">
        <v>642</v>
      </c>
      <c r="J240" s="64" t="s">
        <v>643</v>
      </c>
      <c r="K240" s="63">
        <v>1691.5</v>
      </c>
      <c r="L240" s="63" t="s">
        <v>167</v>
      </c>
      <c r="M240" s="64" t="s">
        <v>159</v>
      </c>
      <c r="N240" s="64"/>
      <c r="O240" s="65" t="s">
        <v>629</v>
      </c>
      <c r="P240" s="65" t="s">
        <v>544</v>
      </c>
    </row>
    <row r="241" spans="1:16" ht="13.5" thickBot="1" x14ac:dyDescent="0.25">
      <c r="A241" s="54" t="str">
        <f t="shared" si="18"/>
        <v> AOEB 7 </v>
      </c>
      <c r="B241" s="16" t="str">
        <f t="shared" si="19"/>
        <v>I</v>
      </c>
      <c r="C241" s="54">
        <f t="shared" si="20"/>
        <v>49299.567000000003</v>
      </c>
      <c r="D241" s="12" t="str">
        <f t="shared" si="21"/>
        <v>vis</v>
      </c>
      <c r="E241" s="62">
        <f>VLOOKUP(C241,Active!C$21:E$969,3,FALSE)</f>
        <v>941.99887750366418</v>
      </c>
      <c r="F241" s="16" t="s">
        <v>140</v>
      </c>
      <c r="G241" s="12" t="str">
        <f t="shared" si="22"/>
        <v>49299.567</v>
      </c>
      <c r="H241" s="54">
        <f t="shared" si="23"/>
        <v>2370</v>
      </c>
      <c r="I241" s="63" t="s">
        <v>755</v>
      </c>
      <c r="J241" s="64" t="s">
        <v>756</v>
      </c>
      <c r="K241" s="63">
        <v>2370</v>
      </c>
      <c r="L241" s="63" t="s">
        <v>141</v>
      </c>
      <c r="M241" s="64" t="s">
        <v>159</v>
      </c>
      <c r="N241" s="64"/>
      <c r="O241" s="65" t="s">
        <v>442</v>
      </c>
      <c r="P241" s="65" t="s">
        <v>544</v>
      </c>
    </row>
    <row r="242" spans="1:16" ht="13.5" thickBot="1" x14ac:dyDescent="0.25">
      <c r="A242" s="54" t="str">
        <f t="shared" si="18"/>
        <v> AOEB 7 </v>
      </c>
      <c r="B242" s="16" t="str">
        <f t="shared" si="19"/>
        <v>II</v>
      </c>
      <c r="C242" s="54">
        <f t="shared" si="20"/>
        <v>49457.75</v>
      </c>
      <c r="D242" s="12" t="str">
        <f t="shared" si="21"/>
        <v>vis</v>
      </c>
      <c r="E242" s="62">
        <f>VLOOKUP(C242,Active!C$21:E$969,3,FALSE)</f>
        <v>990.50189274076615</v>
      </c>
      <c r="F242" s="16" t="s">
        <v>140</v>
      </c>
      <c r="G242" s="12" t="str">
        <f t="shared" si="22"/>
        <v>49457.750</v>
      </c>
      <c r="H242" s="54">
        <f t="shared" si="23"/>
        <v>2418.5</v>
      </c>
      <c r="I242" s="63" t="s">
        <v>760</v>
      </c>
      <c r="J242" s="64" t="s">
        <v>761</v>
      </c>
      <c r="K242" s="63">
        <v>2418.5</v>
      </c>
      <c r="L242" s="63" t="s">
        <v>221</v>
      </c>
      <c r="M242" s="64" t="s">
        <v>159</v>
      </c>
      <c r="N242" s="64"/>
      <c r="O242" s="65" t="s">
        <v>442</v>
      </c>
      <c r="P242" s="65" t="s">
        <v>544</v>
      </c>
    </row>
    <row r="243" spans="1:16" ht="13.5" thickBot="1" x14ac:dyDescent="0.25">
      <c r="A243" s="54" t="str">
        <f t="shared" si="18"/>
        <v> AOEB 7 </v>
      </c>
      <c r="B243" s="16" t="str">
        <f t="shared" si="19"/>
        <v>II</v>
      </c>
      <c r="C243" s="54">
        <f t="shared" si="20"/>
        <v>49581.663999999997</v>
      </c>
      <c r="D243" s="12" t="str">
        <f t="shared" si="21"/>
        <v>vis</v>
      </c>
      <c r="E243" s="62">
        <f>VLOOKUP(C243,Active!C$21:E$969,3,FALSE)</f>
        <v>1028.4971427365952</v>
      </c>
      <c r="F243" s="16" t="s">
        <v>140</v>
      </c>
      <c r="G243" s="12" t="str">
        <f t="shared" si="22"/>
        <v>49581.664</v>
      </c>
      <c r="H243" s="54">
        <f t="shared" si="23"/>
        <v>2456.5</v>
      </c>
      <c r="I243" s="63" t="s">
        <v>768</v>
      </c>
      <c r="J243" s="64" t="s">
        <v>769</v>
      </c>
      <c r="K243" s="63">
        <v>2456.5</v>
      </c>
      <c r="L243" s="63" t="s">
        <v>277</v>
      </c>
      <c r="M243" s="64" t="s">
        <v>159</v>
      </c>
      <c r="N243" s="64"/>
      <c r="O243" s="65" t="s">
        <v>442</v>
      </c>
      <c r="P243" s="65" t="s">
        <v>544</v>
      </c>
    </row>
    <row r="244" spans="1:16" ht="13.5" thickBot="1" x14ac:dyDescent="0.25">
      <c r="A244" s="54" t="str">
        <f t="shared" si="18"/>
        <v> BRNO 32 </v>
      </c>
      <c r="B244" s="16" t="str">
        <f t="shared" si="19"/>
        <v>II</v>
      </c>
      <c r="C244" s="54">
        <f t="shared" si="20"/>
        <v>49829.529000000002</v>
      </c>
      <c r="D244" s="12" t="str">
        <f t="shared" si="21"/>
        <v>vis</v>
      </c>
      <c r="E244" s="62">
        <f>VLOOKUP(C244,Active!C$21:E$969,3,FALSE)</f>
        <v>1104.4989878890119</v>
      </c>
      <c r="F244" s="16" t="s">
        <v>140</v>
      </c>
      <c r="G244" s="12" t="str">
        <f t="shared" si="22"/>
        <v>49829.5290</v>
      </c>
      <c r="H244" s="54">
        <f t="shared" si="23"/>
        <v>2532.5</v>
      </c>
      <c r="I244" s="63" t="s">
        <v>773</v>
      </c>
      <c r="J244" s="64" t="s">
        <v>774</v>
      </c>
      <c r="K244" s="63">
        <v>2532.5</v>
      </c>
      <c r="L244" s="63" t="s">
        <v>775</v>
      </c>
      <c r="M244" s="64" t="s">
        <v>159</v>
      </c>
      <c r="N244" s="64"/>
      <c r="O244" s="65" t="s">
        <v>764</v>
      </c>
      <c r="P244" s="65" t="s">
        <v>776</v>
      </c>
    </row>
    <row r="245" spans="1:16" ht="13.5" thickBot="1" x14ac:dyDescent="0.25">
      <c r="A245" s="54" t="str">
        <f t="shared" si="18"/>
        <v> BRNO 32 </v>
      </c>
      <c r="B245" s="16" t="str">
        <f t="shared" si="19"/>
        <v>II</v>
      </c>
      <c r="C245" s="54">
        <f t="shared" si="20"/>
        <v>49829.533900000002</v>
      </c>
      <c r="D245" s="12" t="str">
        <f t="shared" si="21"/>
        <v>vis</v>
      </c>
      <c r="E245" s="62">
        <f>VLOOKUP(C245,Active!C$21:E$969,3,FALSE)</f>
        <v>1104.5004903562472</v>
      </c>
      <c r="F245" s="16" t="s">
        <v>140</v>
      </c>
      <c r="G245" s="12" t="str">
        <f t="shared" si="22"/>
        <v>49829.5339</v>
      </c>
      <c r="H245" s="54">
        <f t="shared" si="23"/>
        <v>2532.5</v>
      </c>
      <c r="I245" s="63" t="s">
        <v>777</v>
      </c>
      <c r="J245" s="64" t="s">
        <v>778</v>
      </c>
      <c r="K245" s="63">
        <v>2532.5</v>
      </c>
      <c r="L245" s="63" t="s">
        <v>779</v>
      </c>
      <c r="M245" s="64" t="s">
        <v>159</v>
      </c>
      <c r="N245" s="64"/>
      <c r="O245" s="65" t="s">
        <v>767</v>
      </c>
      <c r="P245" s="65" t="s">
        <v>776</v>
      </c>
    </row>
    <row r="246" spans="1:16" ht="13.5" thickBot="1" x14ac:dyDescent="0.25">
      <c r="A246" s="54" t="str">
        <f t="shared" si="18"/>
        <v> AOEB 7 </v>
      </c>
      <c r="B246" s="16" t="str">
        <f t="shared" si="19"/>
        <v>I</v>
      </c>
      <c r="C246" s="54">
        <f t="shared" si="20"/>
        <v>50548.648999999998</v>
      </c>
      <c r="D246" s="12" t="str">
        <f t="shared" si="21"/>
        <v>vis</v>
      </c>
      <c r="E246" s="62">
        <f>VLOOKUP(C246,Active!C$21:E$969,3,FALSE)</f>
        <v>1324.9998528195365</v>
      </c>
      <c r="F246" s="16" t="s">
        <v>140</v>
      </c>
      <c r="G246" s="12" t="str">
        <f t="shared" si="22"/>
        <v>50548.649</v>
      </c>
      <c r="H246" s="54">
        <f t="shared" si="23"/>
        <v>2753</v>
      </c>
      <c r="I246" s="63" t="s">
        <v>789</v>
      </c>
      <c r="J246" s="64" t="s">
        <v>790</v>
      </c>
      <c r="K246" s="63">
        <v>2753</v>
      </c>
      <c r="L246" s="63" t="s">
        <v>224</v>
      </c>
      <c r="M246" s="64" t="s">
        <v>159</v>
      </c>
      <c r="N246" s="64"/>
      <c r="O246" s="65" t="s">
        <v>442</v>
      </c>
      <c r="P246" s="65" t="s">
        <v>544</v>
      </c>
    </row>
    <row r="247" spans="1:16" ht="13.5" thickBot="1" x14ac:dyDescent="0.25">
      <c r="A247" s="54" t="str">
        <f t="shared" si="18"/>
        <v> AOEB 7 </v>
      </c>
      <c r="B247" s="16" t="str">
        <f t="shared" si="19"/>
        <v>I</v>
      </c>
      <c r="C247" s="54">
        <f t="shared" si="20"/>
        <v>50949.792999999998</v>
      </c>
      <c r="D247" s="12" t="str">
        <f t="shared" si="21"/>
        <v>vis</v>
      </c>
      <c r="E247" s="62">
        <f>VLOOKUP(C247,Active!C$21:E$969,3,FALSE)</f>
        <v>1448.0010194700133</v>
      </c>
      <c r="F247" s="16" t="s">
        <v>140</v>
      </c>
      <c r="G247" s="12" t="str">
        <f t="shared" si="22"/>
        <v>50949.793</v>
      </c>
      <c r="H247" s="54">
        <f t="shared" si="23"/>
        <v>2876</v>
      </c>
      <c r="I247" s="63" t="s">
        <v>801</v>
      </c>
      <c r="J247" s="64" t="s">
        <v>802</v>
      </c>
      <c r="K247" s="63">
        <v>2876</v>
      </c>
      <c r="L247" s="63" t="s">
        <v>174</v>
      </c>
      <c r="M247" s="64" t="s">
        <v>159</v>
      </c>
      <c r="N247" s="64"/>
      <c r="O247" s="65" t="s">
        <v>803</v>
      </c>
      <c r="P247" s="65" t="s">
        <v>544</v>
      </c>
    </row>
    <row r="248" spans="1:16" ht="13.5" thickBot="1" x14ac:dyDescent="0.25">
      <c r="A248" s="54" t="str">
        <f t="shared" si="18"/>
        <v>BAVM 122 </v>
      </c>
      <c r="B248" s="16" t="str">
        <f t="shared" si="19"/>
        <v>II</v>
      </c>
      <c r="C248" s="54">
        <f t="shared" si="20"/>
        <v>50964.453999999998</v>
      </c>
      <c r="D248" s="12" t="str">
        <f t="shared" si="21"/>
        <v>vis</v>
      </c>
      <c r="E248" s="62">
        <f>VLOOKUP(C248,Active!C$21:E$969,3,FALSE)</f>
        <v>1452.4964627628524</v>
      </c>
      <c r="F248" s="16" t="s">
        <v>140</v>
      </c>
      <c r="G248" s="12" t="str">
        <f t="shared" si="22"/>
        <v>50964.454</v>
      </c>
      <c r="H248" s="54">
        <f t="shared" si="23"/>
        <v>2880.5</v>
      </c>
      <c r="I248" s="63" t="s">
        <v>804</v>
      </c>
      <c r="J248" s="64" t="s">
        <v>805</v>
      </c>
      <c r="K248" s="63">
        <v>2880.5</v>
      </c>
      <c r="L248" s="63" t="s">
        <v>184</v>
      </c>
      <c r="M248" s="64" t="s">
        <v>159</v>
      </c>
      <c r="N248" s="64"/>
      <c r="O248" s="65" t="s">
        <v>796</v>
      </c>
      <c r="P248" s="66" t="s">
        <v>806</v>
      </c>
    </row>
    <row r="249" spans="1:16" ht="13.5" thickBot="1" x14ac:dyDescent="0.25">
      <c r="A249" s="54" t="str">
        <f t="shared" si="18"/>
        <v>BAVM 122 </v>
      </c>
      <c r="B249" s="16" t="str">
        <f t="shared" si="19"/>
        <v>II</v>
      </c>
      <c r="C249" s="54">
        <f t="shared" si="20"/>
        <v>51026.428</v>
      </c>
      <c r="D249" s="12" t="str">
        <f t="shared" si="21"/>
        <v>vis</v>
      </c>
      <c r="E249" s="62">
        <f>VLOOKUP(C249,Active!C$21:E$969,3,FALSE)</f>
        <v>1471.499300402196</v>
      </c>
      <c r="F249" s="16" t="s">
        <v>140</v>
      </c>
      <c r="G249" s="12" t="str">
        <f t="shared" si="22"/>
        <v>51026.428</v>
      </c>
      <c r="H249" s="54">
        <f t="shared" si="23"/>
        <v>2899.5</v>
      </c>
      <c r="I249" s="63" t="s">
        <v>807</v>
      </c>
      <c r="J249" s="64" t="s">
        <v>808</v>
      </c>
      <c r="K249" s="63">
        <v>2899.5</v>
      </c>
      <c r="L249" s="63" t="s">
        <v>167</v>
      </c>
      <c r="M249" s="64" t="s">
        <v>159</v>
      </c>
      <c r="N249" s="64"/>
      <c r="O249" s="65" t="s">
        <v>796</v>
      </c>
      <c r="P249" s="66" t="s">
        <v>806</v>
      </c>
    </row>
    <row r="250" spans="1:16" ht="13.5" thickBot="1" x14ac:dyDescent="0.25">
      <c r="A250" s="54" t="str">
        <f t="shared" si="18"/>
        <v>BAVM 122 </v>
      </c>
      <c r="B250" s="16" t="str">
        <f t="shared" si="19"/>
        <v>I</v>
      </c>
      <c r="C250" s="54">
        <f t="shared" si="20"/>
        <v>51057.391000000003</v>
      </c>
      <c r="D250" s="12" t="str">
        <f t="shared" si="21"/>
        <v>vis</v>
      </c>
      <c r="E250" s="62">
        <f>VLOOKUP(C250,Active!C$21:E$969,3,FALSE)</f>
        <v>1480.9933601986761</v>
      </c>
      <c r="F250" s="16" t="s">
        <v>140</v>
      </c>
      <c r="G250" s="12" t="str">
        <f t="shared" si="22"/>
        <v>51057.391</v>
      </c>
      <c r="H250" s="54">
        <f t="shared" si="23"/>
        <v>2909</v>
      </c>
      <c r="I250" s="63" t="s">
        <v>809</v>
      </c>
      <c r="J250" s="64" t="s">
        <v>810</v>
      </c>
      <c r="K250" s="63">
        <v>2909</v>
      </c>
      <c r="L250" s="63" t="s">
        <v>811</v>
      </c>
      <c r="M250" s="64" t="s">
        <v>159</v>
      </c>
      <c r="N250" s="64"/>
      <c r="O250" s="65" t="s">
        <v>796</v>
      </c>
      <c r="P250" s="66" t="s">
        <v>806</v>
      </c>
    </row>
    <row r="251" spans="1:16" ht="13.5" thickBot="1" x14ac:dyDescent="0.25">
      <c r="A251" s="54" t="str">
        <f t="shared" si="18"/>
        <v>BAVM 122 </v>
      </c>
      <c r="B251" s="16" t="str">
        <f t="shared" si="19"/>
        <v>I</v>
      </c>
      <c r="C251" s="54">
        <f t="shared" si="20"/>
        <v>51106.322</v>
      </c>
      <c r="D251" s="12" t="str">
        <f t="shared" si="21"/>
        <v>vis</v>
      </c>
      <c r="E251" s="62">
        <f>VLOOKUP(C251,Active!C$21:E$969,3,FALSE)</f>
        <v>1495.9968753587534</v>
      </c>
      <c r="F251" s="16" t="s">
        <v>140</v>
      </c>
      <c r="G251" s="12" t="str">
        <f t="shared" si="22"/>
        <v>51106.322</v>
      </c>
      <c r="H251" s="54">
        <f t="shared" si="23"/>
        <v>2924</v>
      </c>
      <c r="I251" s="63" t="s">
        <v>812</v>
      </c>
      <c r="J251" s="64" t="s">
        <v>813</v>
      </c>
      <c r="K251" s="63">
        <v>2924</v>
      </c>
      <c r="L251" s="63" t="s">
        <v>197</v>
      </c>
      <c r="M251" s="64" t="s">
        <v>159</v>
      </c>
      <c r="N251" s="64"/>
      <c r="O251" s="65" t="s">
        <v>796</v>
      </c>
      <c r="P251" s="66" t="s">
        <v>806</v>
      </c>
    </row>
    <row r="252" spans="1:16" ht="13.5" thickBot="1" x14ac:dyDescent="0.25">
      <c r="A252" s="54" t="str">
        <f t="shared" si="18"/>
        <v>BAVM 131 </v>
      </c>
      <c r="B252" s="16" t="str">
        <f t="shared" si="19"/>
        <v>I</v>
      </c>
      <c r="C252" s="54">
        <f t="shared" si="20"/>
        <v>51344.421999999999</v>
      </c>
      <c r="D252" s="12" t="str">
        <f t="shared" si="21"/>
        <v>vis</v>
      </c>
      <c r="E252" s="62">
        <f>VLOOKUP(C252,Active!C$21:E$969,3,FALSE)</f>
        <v>1569.0045179496394</v>
      </c>
      <c r="F252" s="16" t="s">
        <v>140</v>
      </c>
      <c r="G252" s="12" t="str">
        <f t="shared" si="22"/>
        <v>51344.422</v>
      </c>
      <c r="H252" s="54">
        <f t="shared" si="23"/>
        <v>2997</v>
      </c>
      <c r="I252" s="63" t="s">
        <v>814</v>
      </c>
      <c r="J252" s="64" t="s">
        <v>815</v>
      </c>
      <c r="K252" s="63">
        <v>2997</v>
      </c>
      <c r="L252" s="63" t="s">
        <v>737</v>
      </c>
      <c r="M252" s="64" t="s">
        <v>159</v>
      </c>
      <c r="N252" s="64"/>
      <c r="O252" s="65" t="s">
        <v>796</v>
      </c>
      <c r="P252" s="66" t="s">
        <v>816</v>
      </c>
    </row>
    <row r="253" spans="1:16" ht="13.5" thickBot="1" x14ac:dyDescent="0.25">
      <c r="A253" s="54" t="str">
        <f t="shared" si="18"/>
        <v> AOEB 7 </v>
      </c>
      <c r="B253" s="16" t="str">
        <f t="shared" si="19"/>
        <v>I</v>
      </c>
      <c r="C253" s="54">
        <f t="shared" si="20"/>
        <v>51409.633999999998</v>
      </c>
      <c r="D253" s="12" t="str">
        <f t="shared" si="21"/>
        <v>vis</v>
      </c>
      <c r="E253" s="62">
        <f>VLOOKUP(C253,Active!C$21:E$969,3,FALSE)</f>
        <v>1589.0002104680639</v>
      </c>
      <c r="F253" s="16" t="s">
        <v>140</v>
      </c>
      <c r="G253" s="12" t="str">
        <f t="shared" si="22"/>
        <v>51409.6340</v>
      </c>
      <c r="H253" s="54">
        <f t="shared" si="23"/>
        <v>3017</v>
      </c>
      <c r="I253" s="63" t="s">
        <v>817</v>
      </c>
      <c r="J253" s="64" t="s">
        <v>818</v>
      </c>
      <c r="K253" s="63">
        <v>3017</v>
      </c>
      <c r="L253" s="63" t="s">
        <v>819</v>
      </c>
      <c r="M253" s="64" t="s">
        <v>820</v>
      </c>
      <c r="N253" s="64" t="s">
        <v>821</v>
      </c>
      <c r="O253" s="65" t="s">
        <v>822</v>
      </c>
      <c r="P253" s="65" t="s">
        <v>544</v>
      </c>
    </row>
    <row r="254" spans="1:16" ht="13.5" thickBot="1" x14ac:dyDescent="0.25">
      <c r="A254" s="54" t="str">
        <f t="shared" si="18"/>
        <v>BAVM 131 </v>
      </c>
      <c r="B254" s="16" t="str">
        <f t="shared" si="19"/>
        <v>I</v>
      </c>
      <c r="C254" s="54">
        <f t="shared" si="20"/>
        <v>51432.463000000003</v>
      </c>
      <c r="D254" s="12" t="str">
        <f t="shared" si="21"/>
        <v>vis</v>
      </c>
      <c r="E254" s="62">
        <f>VLOOKUP(C254,Active!C$21:E$969,3,FALSE)</f>
        <v>1596.0001746541525</v>
      </c>
      <c r="F254" s="16" t="s">
        <v>140</v>
      </c>
      <c r="G254" s="12" t="str">
        <f t="shared" si="22"/>
        <v>51432.463</v>
      </c>
      <c r="H254" s="54">
        <f t="shared" si="23"/>
        <v>3024</v>
      </c>
      <c r="I254" s="63" t="s">
        <v>823</v>
      </c>
      <c r="J254" s="64" t="s">
        <v>824</v>
      </c>
      <c r="K254" s="63">
        <v>3024</v>
      </c>
      <c r="L254" s="63" t="s">
        <v>158</v>
      </c>
      <c r="M254" s="64" t="s">
        <v>159</v>
      </c>
      <c r="N254" s="64"/>
      <c r="O254" s="65" t="s">
        <v>796</v>
      </c>
      <c r="P254" s="66" t="s">
        <v>816</v>
      </c>
    </row>
    <row r="255" spans="1:16" ht="13.5" thickBot="1" x14ac:dyDescent="0.25">
      <c r="A255" s="54" t="str">
        <f t="shared" si="18"/>
        <v> BRNO 32 </v>
      </c>
      <c r="B255" s="16" t="str">
        <f t="shared" si="19"/>
        <v>I</v>
      </c>
      <c r="C255" s="54">
        <f t="shared" si="20"/>
        <v>51432.463199999998</v>
      </c>
      <c r="D255" s="12" t="str">
        <f t="shared" si="21"/>
        <v>vis</v>
      </c>
      <c r="E255" s="62">
        <f>VLOOKUP(C255,Active!C$21:E$969,3,FALSE)</f>
        <v>1596.0002359793441</v>
      </c>
      <c r="F255" s="16" t="s">
        <v>140</v>
      </c>
      <c r="G255" s="12" t="str">
        <f t="shared" si="22"/>
        <v>51432.4632</v>
      </c>
      <c r="H255" s="54">
        <f t="shared" si="23"/>
        <v>3024</v>
      </c>
      <c r="I255" s="63" t="s">
        <v>825</v>
      </c>
      <c r="J255" s="64" t="s">
        <v>826</v>
      </c>
      <c r="K255" s="63">
        <v>3024</v>
      </c>
      <c r="L255" s="63" t="s">
        <v>819</v>
      </c>
      <c r="M255" s="64" t="s">
        <v>159</v>
      </c>
      <c r="N255" s="64"/>
      <c r="O255" s="65" t="s">
        <v>827</v>
      </c>
      <c r="P255" s="65" t="s">
        <v>776</v>
      </c>
    </row>
    <row r="256" spans="1:16" ht="13.5" thickBot="1" x14ac:dyDescent="0.25">
      <c r="A256" s="54" t="str">
        <f t="shared" si="18"/>
        <v>IBVS 4840 </v>
      </c>
      <c r="B256" s="16" t="str">
        <f t="shared" si="19"/>
        <v>I</v>
      </c>
      <c r="C256" s="54">
        <f t="shared" si="20"/>
        <v>51474.860500000003</v>
      </c>
      <c r="D256" s="12" t="str">
        <f t="shared" si="21"/>
        <v>vis</v>
      </c>
      <c r="E256" s="62" t="e">
        <f>VLOOKUP(C256,Active!C$21:E$969,3,FALSE)</f>
        <v>#N/A</v>
      </c>
      <c r="F256" s="16" t="s">
        <v>140</v>
      </c>
      <c r="G256" s="12" t="str">
        <f t="shared" si="22"/>
        <v>51474.8605</v>
      </c>
      <c r="H256" s="54">
        <f t="shared" si="23"/>
        <v>3037</v>
      </c>
      <c r="I256" s="63" t="s">
        <v>828</v>
      </c>
      <c r="J256" s="64" t="s">
        <v>829</v>
      </c>
      <c r="K256" s="63">
        <v>3037</v>
      </c>
      <c r="L256" s="63" t="s">
        <v>830</v>
      </c>
      <c r="M256" s="64" t="s">
        <v>391</v>
      </c>
      <c r="N256" s="64" t="s">
        <v>392</v>
      </c>
      <c r="O256" s="65" t="s">
        <v>831</v>
      </c>
      <c r="P256" s="66" t="s">
        <v>832</v>
      </c>
    </row>
    <row r="257" spans="1:16" ht="13.5" thickBot="1" x14ac:dyDescent="0.25">
      <c r="A257" s="54" t="str">
        <f t="shared" si="18"/>
        <v> BRNO 32 </v>
      </c>
      <c r="B257" s="16" t="str">
        <f t="shared" si="19"/>
        <v>I</v>
      </c>
      <c r="C257" s="54">
        <f t="shared" si="20"/>
        <v>51657.490100000003</v>
      </c>
      <c r="D257" s="12" t="str">
        <f t="shared" si="21"/>
        <v>vis</v>
      </c>
      <c r="E257" s="62">
        <f>VLOOKUP(C257,Active!C$21:E$969,3,FALSE)</f>
        <v>1664.9993266493798</v>
      </c>
      <c r="F257" s="16" t="s">
        <v>140</v>
      </c>
      <c r="G257" s="12" t="str">
        <f t="shared" si="22"/>
        <v>51657.4901</v>
      </c>
      <c r="H257" s="54">
        <f t="shared" si="23"/>
        <v>3093</v>
      </c>
      <c r="I257" s="63" t="s">
        <v>833</v>
      </c>
      <c r="J257" s="64" t="s">
        <v>834</v>
      </c>
      <c r="K257" s="63">
        <v>3093</v>
      </c>
      <c r="L257" s="63" t="s">
        <v>835</v>
      </c>
      <c r="M257" s="64" t="s">
        <v>159</v>
      </c>
      <c r="N257" s="64"/>
      <c r="O257" s="65" t="s">
        <v>836</v>
      </c>
      <c r="P257" s="65" t="s">
        <v>776</v>
      </c>
    </row>
    <row r="258" spans="1:16" ht="13.5" thickBot="1" x14ac:dyDescent="0.25">
      <c r="A258" s="54" t="str">
        <f t="shared" si="18"/>
        <v> BRNO 32 </v>
      </c>
      <c r="B258" s="16" t="str">
        <f t="shared" si="19"/>
        <v>I</v>
      </c>
      <c r="C258" s="54">
        <f t="shared" si="20"/>
        <v>51657.4908</v>
      </c>
      <c r="D258" s="12" t="str">
        <f t="shared" si="21"/>
        <v>vis</v>
      </c>
      <c r="E258" s="62">
        <f>VLOOKUP(C258,Active!C$21:E$969,3,FALSE)</f>
        <v>1664.9995412875553</v>
      </c>
      <c r="F258" s="16" t="s">
        <v>140</v>
      </c>
      <c r="G258" s="12" t="str">
        <f t="shared" si="22"/>
        <v>51657.4908</v>
      </c>
      <c r="H258" s="54">
        <f t="shared" si="23"/>
        <v>3093</v>
      </c>
      <c r="I258" s="63" t="s">
        <v>837</v>
      </c>
      <c r="J258" s="64" t="s">
        <v>838</v>
      </c>
      <c r="K258" s="63">
        <v>3093</v>
      </c>
      <c r="L258" s="63" t="s">
        <v>839</v>
      </c>
      <c r="M258" s="64" t="s">
        <v>159</v>
      </c>
      <c r="N258" s="64"/>
      <c r="O258" s="65" t="s">
        <v>767</v>
      </c>
      <c r="P258" s="65" t="s">
        <v>776</v>
      </c>
    </row>
    <row r="259" spans="1:16" ht="13.5" thickBot="1" x14ac:dyDescent="0.25">
      <c r="A259" s="54" t="str">
        <f t="shared" si="18"/>
        <v> BRNO 32 </v>
      </c>
      <c r="B259" s="16" t="str">
        <f t="shared" si="19"/>
        <v>I</v>
      </c>
      <c r="C259" s="54">
        <f t="shared" si="20"/>
        <v>51657.493600000002</v>
      </c>
      <c r="D259" s="12" t="str">
        <f t="shared" si="21"/>
        <v>vis</v>
      </c>
      <c r="E259" s="62">
        <f>VLOOKUP(C259,Active!C$21:E$969,3,FALSE)</f>
        <v>1665.0003998402617</v>
      </c>
      <c r="F259" s="16" t="s">
        <v>140</v>
      </c>
      <c r="G259" s="12" t="str">
        <f t="shared" si="22"/>
        <v>51657.4936</v>
      </c>
      <c r="H259" s="54">
        <f t="shared" si="23"/>
        <v>3093</v>
      </c>
      <c r="I259" s="63" t="s">
        <v>840</v>
      </c>
      <c r="J259" s="64" t="s">
        <v>841</v>
      </c>
      <c r="K259" s="63">
        <v>3093</v>
      </c>
      <c r="L259" s="63" t="s">
        <v>842</v>
      </c>
      <c r="M259" s="64" t="s">
        <v>159</v>
      </c>
      <c r="N259" s="64"/>
      <c r="O259" s="65" t="s">
        <v>764</v>
      </c>
      <c r="P259" s="65" t="s">
        <v>776</v>
      </c>
    </row>
    <row r="260" spans="1:16" ht="13.5" thickBot="1" x14ac:dyDescent="0.25">
      <c r="A260" s="54" t="str">
        <f t="shared" si="18"/>
        <v>BAVM 143 </v>
      </c>
      <c r="B260" s="16" t="str">
        <f t="shared" si="19"/>
        <v>I</v>
      </c>
      <c r="C260" s="54">
        <f t="shared" si="20"/>
        <v>51768.379000000001</v>
      </c>
      <c r="D260" s="12" t="str">
        <f t="shared" si="21"/>
        <v>vis</v>
      </c>
      <c r="E260" s="62">
        <f>VLOOKUP(C260,Active!C$21:E$969,3,FALSE)</f>
        <v>1699.0007427707421</v>
      </c>
      <c r="F260" s="16" t="s">
        <v>140</v>
      </c>
      <c r="G260" s="12" t="str">
        <f t="shared" si="22"/>
        <v>51768.379</v>
      </c>
      <c r="H260" s="54">
        <f t="shared" si="23"/>
        <v>3127</v>
      </c>
      <c r="I260" s="63" t="s">
        <v>843</v>
      </c>
      <c r="J260" s="64" t="s">
        <v>844</v>
      </c>
      <c r="K260" s="63">
        <v>3127</v>
      </c>
      <c r="L260" s="63" t="s">
        <v>243</v>
      </c>
      <c r="M260" s="64" t="s">
        <v>159</v>
      </c>
      <c r="N260" s="64"/>
      <c r="O260" s="65" t="s">
        <v>796</v>
      </c>
      <c r="P260" s="66" t="s">
        <v>845</v>
      </c>
    </row>
    <row r="261" spans="1:16" ht="13.5" thickBot="1" x14ac:dyDescent="0.25">
      <c r="A261" s="54" t="str">
        <f t="shared" si="18"/>
        <v> AOEB 7 </v>
      </c>
      <c r="B261" s="16" t="str">
        <f t="shared" si="19"/>
        <v>I</v>
      </c>
      <c r="C261" s="54">
        <f t="shared" si="20"/>
        <v>51820.558700000001</v>
      </c>
      <c r="D261" s="12" t="str">
        <f t="shared" si="21"/>
        <v>vis</v>
      </c>
      <c r="E261" s="62">
        <f>VLOOKUP(C261,Active!C$21:E$969,3,FALSE)</f>
        <v>1715.0003937077422</v>
      </c>
      <c r="F261" s="16" t="s">
        <v>140</v>
      </c>
      <c r="G261" s="12" t="str">
        <f t="shared" si="22"/>
        <v>51820.5587</v>
      </c>
      <c r="H261" s="54">
        <f t="shared" si="23"/>
        <v>3143</v>
      </c>
      <c r="I261" s="63" t="s">
        <v>846</v>
      </c>
      <c r="J261" s="64" t="s">
        <v>847</v>
      </c>
      <c r="K261" s="63">
        <v>3143</v>
      </c>
      <c r="L261" s="63" t="s">
        <v>842</v>
      </c>
      <c r="M261" s="64" t="s">
        <v>820</v>
      </c>
      <c r="N261" s="64" t="s">
        <v>821</v>
      </c>
      <c r="O261" s="65" t="s">
        <v>848</v>
      </c>
      <c r="P261" s="65" t="s">
        <v>544</v>
      </c>
    </row>
    <row r="262" spans="1:16" ht="13.5" thickBot="1" x14ac:dyDescent="0.25">
      <c r="A262" s="54" t="str">
        <f t="shared" si="18"/>
        <v>IBVS 5067 </v>
      </c>
      <c r="B262" s="16" t="str">
        <f t="shared" si="19"/>
        <v>II</v>
      </c>
      <c r="C262" s="54">
        <f t="shared" si="20"/>
        <v>52017.867400000003</v>
      </c>
      <c r="D262" s="12" t="str">
        <f t="shared" si="21"/>
        <v>vis</v>
      </c>
      <c r="E262" s="62" t="e">
        <f>VLOOKUP(C262,Active!C$21:E$969,3,FALSE)</f>
        <v>#N/A</v>
      </c>
      <c r="F262" s="16" t="s">
        <v>140</v>
      </c>
      <c r="G262" s="12" t="str">
        <f t="shared" si="22"/>
        <v>52017.8674</v>
      </c>
      <c r="H262" s="54">
        <f t="shared" si="23"/>
        <v>3203.5</v>
      </c>
      <c r="I262" s="63" t="s">
        <v>849</v>
      </c>
      <c r="J262" s="64" t="s">
        <v>850</v>
      </c>
      <c r="K262" s="63">
        <v>3203.5</v>
      </c>
      <c r="L262" s="63" t="s">
        <v>851</v>
      </c>
      <c r="M262" s="64" t="s">
        <v>391</v>
      </c>
      <c r="N262" s="64" t="s">
        <v>392</v>
      </c>
      <c r="O262" s="65" t="s">
        <v>852</v>
      </c>
      <c r="P262" s="66" t="s">
        <v>853</v>
      </c>
    </row>
    <row r="263" spans="1:16" ht="13.5" thickBot="1" x14ac:dyDescent="0.25">
      <c r="A263" s="54" t="str">
        <f t="shared" si="18"/>
        <v>OEJV 0074 </v>
      </c>
      <c r="B263" s="16" t="str">
        <f t="shared" si="19"/>
        <v>II</v>
      </c>
      <c r="C263" s="54">
        <f t="shared" si="20"/>
        <v>52024.385000000002</v>
      </c>
      <c r="D263" s="12" t="str">
        <f t="shared" si="21"/>
        <v>vis</v>
      </c>
      <c r="E263" s="62">
        <f>VLOOKUP(C263,Active!C$21:E$969,3,FALSE)</f>
        <v>1777.498829915314</v>
      </c>
      <c r="F263" s="16" t="s">
        <v>140</v>
      </c>
      <c r="G263" s="12" t="str">
        <f t="shared" si="22"/>
        <v>52024.385</v>
      </c>
      <c r="H263" s="54">
        <f t="shared" si="23"/>
        <v>3205.5</v>
      </c>
      <c r="I263" s="63" t="s">
        <v>854</v>
      </c>
      <c r="J263" s="64" t="s">
        <v>855</v>
      </c>
      <c r="K263" s="63">
        <v>3205.5</v>
      </c>
      <c r="L263" s="63" t="s">
        <v>141</v>
      </c>
      <c r="M263" s="64" t="s">
        <v>159</v>
      </c>
      <c r="N263" s="64"/>
      <c r="O263" s="65" t="s">
        <v>856</v>
      </c>
      <c r="P263" s="66" t="s">
        <v>857</v>
      </c>
    </row>
    <row r="264" spans="1:16" ht="13.5" thickBot="1" x14ac:dyDescent="0.25">
      <c r="A264" s="54" t="str">
        <f t="shared" si="18"/>
        <v>OEJV 0074 </v>
      </c>
      <c r="B264" s="16" t="str">
        <f t="shared" si="19"/>
        <v>II</v>
      </c>
      <c r="C264" s="54">
        <f t="shared" si="20"/>
        <v>52050.466999999997</v>
      </c>
      <c r="D264" s="12" t="str">
        <f t="shared" si="21"/>
        <v>vis</v>
      </c>
      <c r="E264" s="62">
        <f>VLOOKUP(C264,Active!C$21:E$969,3,FALSE)</f>
        <v>1785.4962483699765</v>
      </c>
      <c r="F264" s="16" t="s">
        <v>140</v>
      </c>
      <c r="G264" s="12" t="str">
        <f t="shared" si="22"/>
        <v>52050.467</v>
      </c>
      <c r="H264" s="54">
        <f t="shared" si="23"/>
        <v>3213.5</v>
      </c>
      <c r="I264" s="63" t="s">
        <v>858</v>
      </c>
      <c r="J264" s="64" t="s">
        <v>859</v>
      </c>
      <c r="K264" s="63">
        <v>3213.5</v>
      </c>
      <c r="L264" s="63" t="s">
        <v>184</v>
      </c>
      <c r="M264" s="64" t="s">
        <v>159</v>
      </c>
      <c r="N264" s="64"/>
      <c r="O264" s="65" t="s">
        <v>856</v>
      </c>
      <c r="P264" s="66" t="s">
        <v>857</v>
      </c>
    </row>
    <row r="265" spans="1:16" ht="13.5" thickBot="1" x14ac:dyDescent="0.25">
      <c r="A265" s="54" t="str">
        <f t="shared" si="18"/>
        <v>BAVM 143 </v>
      </c>
      <c r="B265" s="16" t="str">
        <f t="shared" si="19"/>
        <v>II</v>
      </c>
      <c r="C265" s="54">
        <f t="shared" si="20"/>
        <v>52050.476000000002</v>
      </c>
      <c r="D265" s="12" t="str">
        <f t="shared" si="21"/>
        <v>vis</v>
      </c>
      <c r="E265" s="62">
        <f>VLOOKUP(C265,Active!C$21:E$969,3,FALSE)</f>
        <v>1785.4990080036753</v>
      </c>
      <c r="F265" s="16" t="s">
        <v>140</v>
      </c>
      <c r="G265" s="12" t="str">
        <f t="shared" si="22"/>
        <v>52050.476</v>
      </c>
      <c r="H265" s="54">
        <f t="shared" si="23"/>
        <v>3213.5</v>
      </c>
      <c r="I265" s="63" t="s">
        <v>860</v>
      </c>
      <c r="J265" s="64" t="s">
        <v>861</v>
      </c>
      <c r="K265" s="63">
        <v>3213.5</v>
      </c>
      <c r="L265" s="63" t="s">
        <v>151</v>
      </c>
      <c r="M265" s="64" t="s">
        <v>159</v>
      </c>
      <c r="N265" s="64"/>
      <c r="O265" s="65" t="s">
        <v>796</v>
      </c>
      <c r="P265" s="66" t="s">
        <v>845</v>
      </c>
    </row>
    <row r="266" spans="1:16" ht="13.5" thickBot="1" x14ac:dyDescent="0.25">
      <c r="A266" s="54" t="str">
        <f t="shared" si="18"/>
        <v>BAVM 154 </v>
      </c>
      <c r="B266" s="16" t="str">
        <f t="shared" si="19"/>
        <v>I</v>
      </c>
      <c r="C266" s="54">
        <f t="shared" si="20"/>
        <v>52081.464</v>
      </c>
      <c r="D266" s="12" t="str">
        <f t="shared" si="21"/>
        <v>vis</v>
      </c>
      <c r="E266" s="62">
        <f>VLOOKUP(C266,Active!C$21:E$969,3,FALSE)</f>
        <v>1795.0007334493125</v>
      </c>
      <c r="F266" s="16" t="s">
        <v>140</v>
      </c>
      <c r="G266" s="12" t="str">
        <f t="shared" si="22"/>
        <v>52081.464</v>
      </c>
      <c r="H266" s="54">
        <f t="shared" si="23"/>
        <v>3223</v>
      </c>
      <c r="I266" s="63" t="s">
        <v>862</v>
      </c>
      <c r="J266" s="64" t="s">
        <v>863</v>
      </c>
      <c r="K266" s="63">
        <v>3223</v>
      </c>
      <c r="L266" s="63" t="s">
        <v>243</v>
      </c>
      <c r="M266" s="64" t="s">
        <v>159</v>
      </c>
      <c r="N266" s="64"/>
      <c r="O266" s="65" t="s">
        <v>796</v>
      </c>
      <c r="P266" s="66" t="s">
        <v>864</v>
      </c>
    </row>
    <row r="267" spans="1:16" ht="13.5" thickBot="1" x14ac:dyDescent="0.25">
      <c r="A267" s="54" t="str">
        <f t="shared" ref="A267:A277" si="24">P267</f>
        <v>BAVM 157 </v>
      </c>
      <c r="B267" s="16" t="str">
        <f t="shared" ref="B267:B277" si="25">IF(H267=INT(H267),"I","II")</f>
        <v>II</v>
      </c>
      <c r="C267" s="54">
        <f t="shared" ref="C267:C277" si="26">1*G267</f>
        <v>52549.457000000002</v>
      </c>
      <c r="D267" s="12" t="str">
        <f t="shared" ref="D267:D277" si="27">VLOOKUP(F267,I$1:J$5,2,FALSE)</f>
        <v>vis</v>
      </c>
      <c r="E267" s="62">
        <f>VLOOKUP(C267,Active!C$21:E$969,3,FALSE)</f>
        <v>1938.4995393251497</v>
      </c>
      <c r="F267" s="16" t="s">
        <v>140</v>
      </c>
      <c r="G267" s="12" t="str">
        <f t="shared" ref="G267:G277" si="28">MID(I267,3,LEN(I267)-3)</f>
        <v>52549.457</v>
      </c>
      <c r="H267" s="54">
        <f t="shared" ref="H267:H277" si="29">1*K267</f>
        <v>3366.5</v>
      </c>
      <c r="I267" s="63" t="s">
        <v>865</v>
      </c>
      <c r="J267" s="64" t="s">
        <v>866</v>
      </c>
      <c r="K267" s="63">
        <v>3366.5</v>
      </c>
      <c r="L267" s="63" t="s">
        <v>167</v>
      </c>
      <c r="M267" s="64" t="s">
        <v>159</v>
      </c>
      <c r="N267" s="64"/>
      <c r="O267" s="65" t="s">
        <v>796</v>
      </c>
      <c r="P267" s="66" t="s">
        <v>867</v>
      </c>
    </row>
    <row r="268" spans="1:16" ht="13.5" thickBot="1" x14ac:dyDescent="0.25">
      <c r="A268" s="54" t="str">
        <f t="shared" si="24"/>
        <v> AOEB 12 </v>
      </c>
      <c r="B268" s="16" t="str">
        <f t="shared" si="25"/>
        <v>I</v>
      </c>
      <c r="C268" s="54">
        <f t="shared" si="26"/>
        <v>52557.610999999997</v>
      </c>
      <c r="D268" s="12" t="str">
        <f t="shared" si="27"/>
        <v>vis</v>
      </c>
      <c r="E268" s="62">
        <f>VLOOKUP(C268,Active!C$21:E$969,3,FALSE)</f>
        <v>1940.9997674548672</v>
      </c>
      <c r="F268" s="16" t="s">
        <v>140</v>
      </c>
      <c r="G268" s="12" t="str">
        <f t="shared" si="28"/>
        <v>52557.6110</v>
      </c>
      <c r="H268" s="54">
        <f t="shared" si="29"/>
        <v>3369</v>
      </c>
      <c r="I268" s="63" t="s">
        <v>868</v>
      </c>
      <c r="J268" s="64" t="s">
        <v>869</v>
      </c>
      <c r="K268" s="63">
        <v>3369</v>
      </c>
      <c r="L268" s="63" t="s">
        <v>485</v>
      </c>
      <c r="M268" s="64" t="s">
        <v>820</v>
      </c>
      <c r="N268" s="64" t="s">
        <v>821</v>
      </c>
      <c r="O268" s="65" t="s">
        <v>870</v>
      </c>
      <c r="P268" s="65" t="s">
        <v>871</v>
      </c>
    </row>
    <row r="269" spans="1:16" ht="13.5" thickBot="1" x14ac:dyDescent="0.25">
      <c r="A269" s="54" t="str">
        <f t="shared" si="24"/>
        <v>BAVM 171 </v>
      </c>
      <c r="B269" s="16" t="str">
        <f t="shared" si="25"/>
        <v>I</v>
      </c>
      <c r="C269" s="54">
        <f t="shared" si="26"/>
        <v>52867.43</v>
      </c>
      <c r="D269" s="12" t="str">
        <f t="shared" si="27"/>
        <v>vis</v>
      </c>
      <c r="E269" s="62">
        <f>VLOOKUP(C269,Active!C$21:E$969,3,FALSE)</f>
        <v>2035.9983177272993</v>
      </c>
      <c r="F269" s="16" t="s">
        <v>140</v>
      </c>
      <c r="G269" s="12" t="str">
        <f t="shared" si="28"/>
        <v>52867.430</v>
      </c>
      <c r="H269" s="54">
        <f t="shared" si="29"/>
        <v>3464</v>
      </c>
      <c r="I269" s="63" t="s">
        <v>879</v>
      </c>
      <c r="J269" s="64" t="s">
        <v>880</v>
      </c>
      <c r="K269" s="63">
        <v>3464</v>
      </c>
      <c r="L269" s="63" t="s">
        <v>191</v>
      </c>
      <c r="M269" s="64" t="s">
        <v>159</v>
      </c>
      <c r="N269" s="64"/>
      <c r="O269" s="65" t="s">
        <v>796</v>
      </c>
      <c r="P269" s="66" t="s">
        <v>881</v>
      </c>
    </row>
    <row r="270" spans="1:16" ht="13.5" thickBot="1" x14ac:dyDescent="0.25">
      <c r="A270" s="54" t="str">
        <f t="shared" si="24"/>
        <v>OEJV 0074 </v>
      </c>
      <c r="B270" s="16" t="str">
        <f t="shared" si="25"/>
        <v>II</v>
      </c>
      <c r="C270" s="54">
        <f t="shared" si="26"/>
        <v>53260.413</v>
      </c>
      <c r="D270" s="12" t="str">
        <f t="shared" si="27"/>
        <v>vis</v>
      </c>
      <c r="E270" s="62">
        <f>VLOOKUP(C270,Active!C$21:E$969,3,FALSE)</f>
        <v>2156.4971098662927</v>
      </c>
      <c r="F270" s="16" t="s">
        <v>140</v>
      </c>
      <c r="G270" s="12" t="str">
        <f t="shared" si="28"/>
        <v>53260.413</v>
      </c>
      <c r="H270" s="54">
        <f t="shared" si="29"/>
        <v>3584.5</v>
      </c>
      <c r="I270" s="63" t="s">
        <v>882</v>
      </c>
      <c r="J270" s="64" t="s">
        <v>883</v>
      </c>
      <c r="K270" s="63">
        <v>3584.5</v>
      </c>
      <c r="L270" s="63" t="s">
        <v>277</v>
      </c>
      <c r="M270" s="64" t="s">
        <v>159</v>
      </c>
      <c r="N270" s="64"/>
      <c r="O270" s="65" t="s">
        <v>884</v>
      </c>
      <c r="P270" s="66" t="s">
        <v>857</v>
      </c>
    </row>
    <row r="271" spans="1:16" ht="13.5" thickBot="1" x14ac:dyDescent="0.25">
      <c r="A271" s="54" t="str">
        <f t="shared" si="24"/>
        <v>OEJV 0074 </v>
      </c>
      <c r="B271" s="16" t="str">
        <f t="shared" si="25"/>
        <v>II</v>
      </c>
      <c r="C271" s="54">
        <f t="shared" si="26"/>
        <v>53260.423999999999</v>
      </c>
      <c r="D271" s="12" t="str">
        <f t="shared" si="27"/>
        <v>vis</v>
      </c>
      <c r="E271" s="62">
        <f>VLOOKUP(C271,Active!C$21:E$969,3,FALSE)</f>
        <v>2156.5004827519224</v>
      </c>
      <c r="F271" s="16" t="s">
        <v>140</v>
      </c>
      <c r="G271" s="12" t="str">
        <f t="shared" si="28"/>
        <v>53260.424</v>
      </c>
      <c r="H271" s="54">
        <f t="shared" si="29"/>
        <v>3584.5</v>
      </c>
      <c r="I271" s="63" t="s">
        <v>885</v>
      </c>
      <c r="J271" s="64" t="s">
        <v>886</v>
      </c>
      <c r="K271" s="63">
        <v>3584.5</v>
      </c>
      <c r="L271" s="63" t="s">
        <v>243</v>
      </c>
      <c r="M271" s="64" t="s">
        <v>159</v>
      </c>
      <c r="N271" s="64"/>
      <c r="O271" s="65" t="s">
        <v>745</v>
      </c>
      <c r="P271" s="66" t="s">
        <v>857</v>
      </c>
    </row>
    <row r="272" spans="1:16" ht="13.5" thickBot="1" x14ac:dyDescent="0.25">
      <c r="A272" s="54" t="str">
        <f t="shared" si="24"/>
        <v> AOEB 12 </v>
      </c>
      <c r="B272" s="16" t="str">
        <f t="shared" si="25"/>
        <v>I</v>
      </c>
      <c r="C272" s="54">
        <f t="shared" si="26"/>
        <v>53294.667999999998</v>
      </c>
      <c r="D272" s="12" t="str">
        <f t="shared" si="27"/>
        <v>vis</v>
      </c>
      <c r="E272" s="62">
        <f>VLOOKUP(C272,Active!C$21:E$969,3,FALSE)</f>
        <v>2167.0005823440356</v>
      </c>
      <c r="F272" s="16" t="s">
        <v>140</v>
      </c>
      <c r="G272" s="12" t="str">
        <f t="shared" si="28"/>
        <v>53294.668</v>
      </c>
      <c r="H272" s="54">
        <f t="shared" si="29"/>
        <v>3595</v>
      </c>
      <c r="I272" s="63" t="s">
        <v>887</v>
      </c>
      <c r="J272" s="64" t="s">
        <v>888</v>
      </c>
      <c r="K272" s="63">
        <v>3595</v>
      </c>
      <c r="L272" s="63" t="s">
        <v>243</v>
      </c>
      <c r="M272" s="64" t="s">
        <v>820</v>
      </c>
      <c r="N272" s="64" t="s">
        <v>821</v>
      </c>
      <c r="O272" s="65" t="s">
        <v>889</v>
      </c>
      <c r="P272" s="65" t="s">
        <v>871</v>
      </c>
    </row>
    <row r="273" spans="1:16" ht="13.5" thickBot="1" x14ac:dyDescent="0.25">
      <c r="A273" s="54" t="str">
        <f t="shared" si="24"/>
        <v> AOEB 12 </v>
      </c>
      <c r="B273" s="16" t="str">
        <f t="shared" si="25"/>
        <v>II</v>
      </c>
      <c r="C273" s="54">
        <f t="shared" si="26"/>
        <v>53550.684999999998</v>
      </c>
      <c r="D273" s="12" t="str">
        <f t="shared" si="27"/>
        <v>vis</v>
      </c>
      <c r="E273" s="62">
        <f>VLOOKUP(C273,Active!C$21:E$969,3,FALSE)</f>
        <v>2245.5020423742371</v>
      </c>
      <c r="F273" s="16" t="s">
        <v>140</v>
      </c>
      <c r="G273" s="12" t="str">
        <f t="shared" si="28"/>
        <v>53550.685</v>
      </c>
      <c r="H273" s="54">
        <f t="shared" si="29"/>
        <v>3673.5</v>
      </c>
      <c r="I273" s="63" t="s">
        <v>896</v>
      </c>
      <c r="J273" s="64" t="s">
        <v>897</v>
      </c>
      <c r="K273" s="63">
        <v>3673.5</v>
      </c>
      <c r="L273" s="63" t="s">
        <v>343</v>
      </c>
      <c r="M273" s="64" t="s">
        <v>820</v>
      </c>
      <c r="N273" s="64" t="s">
        <v>821</v>
      </c>
      <c r="O273" s="65" t="s">
        <v>889</v>
      </c>
      <c r="P273" s="65" t="s">
        <v>871</v>
      </c>
    </row>
    <row r="274" spans="1:16" ht="13.5" thickBot="1" x14ac:dyDescent="0.25">
      <c r="A274" s="54" t="str">
        <f t="shared" si="24"/>
        <v> AOEB 12 </v>
      </c>
      <c r="B274" s="16" t="str">
        <f t="shared" si="25"/>
        <v>I</v>
      </c>
      <c r="C274" s="54">
        <f t="shared" si="26"/>
        <v>53705.591999999997</v>
      </c>
      <c r="D274" s="12" t="str">
        <f t="shared" si="27"/>
        <v>vis</v>
      </c>
      <c r="E274" s="62">
        <f>VLOOKUP(C274,Active!C$21:E$969,3,FALSE)</f>
        <v>2293.0005509455364</v>
      </c>
      <c r="F274" s="16" t="s">
        <v>140</v>
      </c>
      <c r="G274" s="12" t="str">
        <f t="shared" si="28"/>
        <v>53705.592</v>
      </c>
      <c r="H274" s="54">
        <f t="shared" si="29"/>
        <v>3721</v>
      </c>
      <c r="I274" s="63" t="s">
        <v>898</v>
      </c>
      <c r="J274" s="64" t="s">
        <v>899</v>
      </c>
      <c r="K274" s="63">
        <v>3721</v>
      </c>
      <c r="L274" s="63" t="s">
        <v>243</v>
      </c>
      <c r="M274" s="64" t="s">
        <v>820</v>
      </c>
      <c r="N274" s="64" t="s">
        <v>821</v>
      </c>
      <c r="O274" s="65" t="s">
        <v>889</v>
      </c>
      <c r="P274" s="65" t="s">
        <v>871</v>
      </c>
    </row>
    <row r="275" spans="1:16" ht="13.5" thickBot="1" x14ac:dyDescent="0.25">
      <c r="A275" s="54" t="str">
        <f t="shared" si="24"/>
        <v>BAVM 203 </v>
      </c>
      <c r="B275" s="16" t="str">
        <f t="shared" si="25"/>
        <v>I</v>
      </c>
      <c r="C275" s="54">
        <f t="shared" si="26"/>
        <v>54204.570800000001</v>
      </c>
      <c r="D275" s="12" t="str">
        <f t="shared" si="27"/>
        <v>vis</v>
      </c>
      <c r="E275" s="62">
        <f>VLOOKUP(C275,Active!C$21:E$969,3,FALSE)</f>
        <v>2446.0004076898863</v>
      </c>
      <c r="F275" s="16" t="s">
        <v>140</v>
      </c>
      <c r="G275" s="12" t="str">
        <f t="shared" si="28"/>
        <v>54204.5708</v>
      </c>
      <c r="H275" s="54">
        <f t="shared" si="29"/>
        <v>3874</v>
      </c>
      <c r="I275" s="63" t="s">
        <v>904</v>
      </c>
      <c r="J275" s="64" t="s">
        <v>905</v>
      </c>
      <c r="K275" s="63">
        <v>3874</v>
      </c>
      <c r="L275" s="63" t="s">
        <v>842</v>
      </c>
      <c r="M275" s="64" t="s">
        <v>820</v>
      </c>
      <c r="N275" s="64" t="s">
        <v>140</v>
      </c>
      <c r="O275" s="65" t="s">
        <v>906</v>
      </c>
      <c r="P275" s="66" t="s">
        <v>907</v>
      </c>
    </row>
    <row r="276" spans="1:16" ht="13.5" thickBot="1" x14ac:dyDescent="0.25">
      <c r="A276" s="54" t="str">
        <f t="shared" si="24"/>
        <v> AOEB 12 </v>
      </c>
      <c r="B276" s="16" t="str">
        <f t="shared" si="25"/>
        <v>I</v>
      </c>
      <c r="C276" s="54">
        <f t="shared" si="26"/>
        <v>54269.797200000001</v>
      </c>
      <c r="D276" s="12" t="str">
        <f t="shared" si="27"/>
        <v>vis</v>
      </c>
      <c r="E276" s="62">
        <f>VLOOKUP(C276,Active!C$21:E$969,3,FALSE)</f>
        <v>2466.0005156222264</v>
      </c>
      <c r="F276" s="16" t="s">
        <v>140</v>
      </c>
      <c r="G276" s="12" t="str">
        <f t="shared" si="28"/>
        <v>54269.7972</v>
      </c>
      <c r="H276" s="54">
        <f t="shared" si="29"/>
        <v>3894</v>
      </c>
      <c r="I276" s="63" t="s">
        <v>919</v>
      </c>
      <c r="J276" s="64" t="s">
        <v>920</v>
      </c>
      <c r="K276" s="63" t="s">
        <v>921</v>
      </c>
      <c r="L276" s="63" t="s">
        <v>799</v>
      </c>
      <c r="M276" s="64" t="s">
        <v>820</v>
      </c>
      <c r="N276" s="64" t="s">
        <v>821</v>
      </c>
      <c r="O276" s="65" t="s">
        <v>922</v>
      </c>
      <c r="P276" s="65" t="s">
        <v>871</v>
      </c>
    </row>
    <row r="277" spans="1:16" ht="13.5" thickBot="1" x14ac:dyDescent="0.25">
      <c r="A277" s="54" t="str">
        <f t="shared" si="24"/>
        <v>BAVM 203 </v>
      </c>
      <c r="B277" s="16" t="str">
        <f t="shared" si="25"/>
        <v>I</v>
      </c>
      <c r="C277" s="54">
        <f t="shared" si="26"/>
        <v>54703.551800000001</v>
      </c>
      <c r="D277" s="12" t="str">
        <f t="shared" si="27"/>
        <v>vis</v>
      </c>
      <c r="E277" s="62">
        <f>VLOOKUP(C277,Active!C$21:E$969,3,FALSE)</f>
        <v>2599.000939011361</v>
      </c>
      <c r="F277" s="16" t="s">
        <v>140</v>
      </c>
      <c r="G277" s="12" t="str">
        <f t="shared" si="28"/>
        <v>54703.5518</v>
      </c>
      <c r="H277" s="54">
        <f t="shared" si="29"/>
        <v>4027</v>
      </c>
      <c r="I277" s="63" t="s">
        <v>937</v>
      </c>
      <c r="J277" s="64" t="s">
        <v>938</v>
      </c>
      <c r="K277" s="63" t="s">
        <v>939</v>
      </c>
      <c r="L277" s="63" t="s">
        <v>940</v>
      </c>
      <c r="M277" s="64" t="s">
        <v>820</v>
      </c>
      <c r="N277" s="64" t="s">
        <v>911</v>
      </c>
      <c r="O277" s="65" t="s">
        <v>912</v>
      </c>
      <c r="P277" s="66" t="s">
        <v>907</v>
      </c>
    </row>
    <row r="278" spans="1:16" x14ac:dyDescent="0.2">
      <c r="B278" s="16"/>
      <c r="E278" s="62"/>
      <c r="F278" s="16"/>
    </row>
    <row r="279" spans="1:16" x14ac:dyDescent="0.2">
      <c r="B279" s="16"/>
      <c r="E279" s="62"/>
      <c r="F279" s="16"/>
    </row>
    <row r="280" spans="1:16" x14ac:dyDescent="0.2">
      <c r="B280" s="16"/>
      <c r="E280" s="62"/>
      <c r="F280" s="16"/>
    </row>
    <row r="281" spans="1:16" x14ac:dyDescent="0.2">
      <c r="B281" s="16"/>
      <c r="E281" s="62"/>
      <c r="F281" s="16"/>
    </row>
    <row r="282" spans="1:16" x14ac:dyDescent="0.2">
      <c r="B282" s="16"/>
      <c r="E282" s="62"/>
      <c r="F282" s="16"/>
    </row>
    <row r="283" spans="1:16" x14ac:dyDescent="0.2">
      <c r="B283" s="16"/>
      <c r="E283" s="62"/>
      <c r="F283" s="16"/>
    </row>
    <row r="284" spans="1:16" x14ac:dyDescent="0.2">
      <c r="B284" s="16"/>
      <c r="E284" s="62"/>
      <c r="F284" s="16"/>
    </row>
    <row r="285" spans="1:16" x14ac:dyDescent="0.2">
      <c r="B285" s="16"/>
      <c r="E285" s="62"/>
      <c r="F285" s="16"/>
    </row>
    <row r="286" spans="1:16" x14ac:dyDescent="0.2">
      <c r="B286" s="16"/>
      <c r="E286" s="62"/>
      <c r="F286" s="16"/>
    </row>
    <row r="287" spans="1:16" x14ac:dyDescent="0.2">
      <c r="B287" s="16"/>
      <c r="E287" s="62"/>
      <c r="F287" s="16"/>
    </row>
    <row r="288" spans="1:16" x14ac:dyDescent="0.2">
      <c r="B288" s="16"/>
      <c r="E288" s="62"/>
      <c r="F288" s="16"/>
    </row>
    <row r="289" spans="2:6" x14ac:dyDescent="0.2">
      <c r="B289" s="16"/>
      <c r="E289" s="62"/>
      <c r="F289" s="16"/>
    </row>
    <row r="290" spans="2:6" x14ac:dyDescent="0.2">
      <c r="B290" s="16"/>
      <c r="E290" s="62"/>
      <c r="F290" s="16"/>
    </row>
    <row r="291" spans="2:6" x14ac:dyDescent="0.2">
      <c r="B291" s="16"/>
      <c r="E291" s="62"/>
      <c r="F291" s="16"/>
    </row>
    <row r="292" spans="2:6" x14ac:dyDescent="0.2">
      <c r="B292" s="16"/>
      <c r="E292" s="62"/>
      <c r="F292" s="16"/>
    </row>
    <row r="293" spans="2:6" x14ac:dyDescent="0.2">
      <c r="B293" s="16"/>
      <c r="E293" s="62"/>
      <c r="F293" s="16"/>
    </row>
    <row r="294" spans="2:6" x14ac:dyDescent="0.2">
      <c r="B294" s="16"/>
      <c r="E294" s="62"/>
      <c r="F294" s="16"/>
    </row>
    <row r="295" spans="2:6" x14ac:dyDescent="0.2">
      <c r="B295" s="16"/>
      <c r="E295" s="62"/>
      <c r="F295" s="16"/>
    </row>
    <row r="296" spans="2:6" x14ac:dyDescent="0.2">
      <c r="B296" s="16"/>
      <c r="E296" s="62"/>
      <c r="F296" s="16"/>
    </row>
    <row r="297" spans="2:6" x14ac:dyDescent="0.2">
      <c r="B297" s="16"/>
      <c r="E297" s="62"/>
      <c r="F297" s="16"/>
    </row>
    <row r="298" spans="2:6" x14ac:dyDescent="0.2">
      <c r="B298" s="16"/>
      <c r="E298" s="62"/>
      <c r="F298" s="16"/>
    </row>
    <row r="299" spans="2:6" x14ac:dyDescent="0.2">
      <c r="B299" s="16"/>
      <c r="E299" s="62"/>
      <c r="F299" s="16"/>
    </row>
    <row r="300" spans="2:6" x14ac:dyDescent="0.2">
      <c r="B300" s="16"/>
      <c r="E300" s="62"/>
      <c r="F300" s="16"/>
    </row>
    <row r="301" spans="2:6" x14ac:dyDescent="0.2">
      <c r="B301" s="16"/>
      <c r="E301" s="62"/>
      <c r="F301" s="16"/>
    </row>
    <row r="302" spans="2:6" x14ac:dyDescent="0.2">
      <c r="B302" s="16"/>
      <c r="E302" s="62"/>
      <c r="F302" s="16"/>
    </row>
    <row r="303" spans="2:6" x14ac:dyDescent="0.2">
      <c r="B303" s="16"/>
      <c r="E303" s="62"/>
      <c r="F303" s="16"/>
    </row>
    <row r="304" spans="2:6" x14ac:dyDescent="0.2">
      <c r="B304" s="16"/>
      <c r="E304" s="62"/>
      <c r="F304" s="16"/>
    </row>
    <row r="305" spans="2:6" x14ac:dyDescent="0.2">
      <c r="B305" s="16"/>
      <c r="E305" s="62"/>
      <c r="F305" s="16"/>
    </row>
    <row r="306" spans="2:6" x14ac:dyDescent="0.2">
      <c r="B306" s="16"/>
      <c r="E306" s="62"/>
      <c r="F306" s="16"/>
    </row>
    <row r="307" spans="2:6" x14ac:dyDescent="0.2">
      <c r="B307" s="16"/>
      <c r="E307" s="62"/>
      <c r="F307" s="16"/>
    </row>
    <row r="308" spans="2:6" x14ac:dyDescent="0.2">
      <c r="B308" s="16"/>
      <c r="E308" s="62"/>
      <c r="F308" s="16"/>
    </row>
    <row r="309" spans="2:6" x14ac:dyDescent="0.2">
      <c r="B309" s="16"/>
      <c r="E309" s="62"/>
      <c r="F309" s="16"/>
    </row>
    <row r="310" spans="2:6" x14ac:dyDescent="0.2">
      <c r="B310" s="16"/>
      <c r="E310" s="62"/>
      <c r="F310" s="16"/>
    </row>
    <row r="311" spans="2:6" x14ac:dyDescent="0.2">
      <c r="B311" s="16"/>
      <c r="E311" s="62"/>
      <c r="F311" s="16"/>
    </row>
    <row r="312" spans="2:6" x14ac:dyDescent="0.2">
      <c r="B312" s="16"/>
      <c r="E312" s="62"/>
      <c r="F312" s="16"/>
    </row>
    <row r="313" spans="2:6" x14ac:dyDescent="0.2">
      <c r="B313" s="16"/>
      <c r="E313" s="62"/>
      <c r="F313" s="16"/>
    </row>
    <row r="314" spans="2:6" x14ac:dyDescent="0.2">
      <c r="B314" s="16"/>
      <c r="E314" s="62"/>
      <c r="F314" s="16"/>
    </row>
    <row r="315" spans="2:6" x14ac:dyDescent="0.2">
      <c r="B315" s="16"/>
      <c r="E315" s="62"/>
      <c r="F315" s="16"/>
    </row>
    <row r="316" spans="2:6" x14ac:dyDescent="0.2">
      <c r="B316" s="16"/>
      <c r="E316" s="62"/>
      <c r="F316" s="16"/>
    </row>
    <row r="317" spans="2:6" x14ac:dyDescent="0.2">
      <c r="B317" s="16"/>
      <c r="E317" s="62"/>
      <c r="F317" s="16"/>
    </row>
    <row r="318" spans="2:6" x14ac:dyDescent="0.2">
      <c r="B318" s="16"/>
      <c r="E318" s="62"/>
      <c r="F318" s="16"/>
    </row>
    <row r="319" spans="2:6" x14ac:dyDescent="0.2">
      <c r="B319" s="16"/>
      <c r="E319" s="62"/>
      <c r="F319" s="16"/>
    </row>
    <row r="320" spans="2:6" x14ac:dyDescent="0.2">
      <c r="B320" s="16"/>
      <c r="E320" s="62"/>
      <c r="F320" s="16"/>
    </row>
    <row r="321" spans="2:6" x14ac:dyDescent="0.2">
      <c r="B321" s="16"/>
      <c r="E321" s="62"/>
      <c r="F321" s="16"/>
    </row>
    <row r="322" spans="2:6" x14ac:dyDescent="0.2">
      <c r="B322" s="16"/>
      <c r="E322" s="62"/>
      <c r="F322" s="16"/>
    </row>
    <row r="323" spans="2:6" x14ac:dyDescent="0.2">
      <c r="B323" s="16"/>
      <c r="E323" s="62"/>
      <c r="F323" s="16"/>
    </row>
    <row r="324" spans="2:6" x14ac:dyDescent="0.2">
      <c r="B324" s="16"/>
      <c r="E324" s="62"/>
      <c r="F324" s="16"/>
    </row>
    <row r="325" spans="2:6" x14ac:dyDescent="0.2">
      <c r="B325" s="16"/>
      <c r="E325" s="62"/>
      <c r="F325" s="16"/>
    </row>
    <row r="326" spans="2:6" x14ac:dyDescent="0.2">
      <c r="B326" s="16"/>
      <c r="E326" s="62"/>
      <c r="F326" s="16"/>
    </row>
    <row r="327" spans="2:6" x14ac:dyDescent="0.2">
      <c r="B327" s="16"/>
      <c r="E327" s="62"/>
      <c r="F327" s="16"/>
    </row>
    <row r="328" spans="2:6" x14ac:dyDescent="0.2">
      <c r="B328" s="16"/>
      <c r="E328" s="62"/>
      <c r="F328" s="16"/>
    </row>
    <row r="329" spans="2:6" x14ac:dyDescent="0.2">
      <c r="B329" s="16"/>
      <c r="E329" s="62"/>
      <c r="F329" s="16"/>
    </row>
    <row r="330" spans="2:6" x14ac:dyDescent="0.2">
      <c r="B330" s="16"/>
      <c r="E330" s="62"/>
      <c r="F330" s="16"/>
    </row>
    <row r="331" spans="2:6" x14ac:dyDescent="0.2">
      <c r="B331" s="16"/>
      <c r="E331" s="62"/>
      <c r="F331" s="16"/>
    </row>
    <row r="332" spans="2:6" x14ac:dyDescent="0.2">
      <c r="B332" s="16"/>
      <c r="E332" s="62"/>
      <c r="F332" s="16"/>
    </row>
    <row r="333" spans="2:6" x14ac:dyDescent="0.2">
      <c r="B333" s="16"/>
      <c r="E333" s="62"/>
      <c r="F333" s="16"/>
    </row>
    <row r="334" spans="2:6" x14ac:dyDescent="0.2">
      <c r="B334" s="16"/>
      <c r="E334" s="62"/>
      <c r="F334" s="16"/>
    </row>
    <row r="335" spans="2:6" x14ac:dyDescent="0.2">
      <c r="B335" s="16"/>
      <c r="E335" s="62"/>
      <c r="F335" s="16"/>
    </row>
    <row r="336" spans="2:6" x14ac:dyDescent="0.2">
      <c r="B336" s="16"/>
      <c r="E336" s="62"/>
      <c r="F336" s="16"/>
    </row>
    <row r="337" spans="2:6" x14ac:dyDescent="0.2">
      <c r="B337" s="16"/>
      <c r="E337" s="62"/>
      <c r="F337" s="16"/>
    </row>
    <row r="338" spans="2:6" x14ac:dyDescent="0.2">
      <c r="B338" s="16"/>
      <c r="E338" s="62"/>
      <c r="F338" s="16"/>
    </row>
    <row r="339" spans="2:6" x14ac:dyDescent="0.2">
      <c r="B339" s="16"/>
      <c r="E339" s="62"/>
      <c r="F339" s="16"/>
    </row>
    <row r="340" spans="2:6" x14ac:dyDescent="0.2">
      <c r="B340" s="16"/>
      <c r="E340" s="62"/>
      <c r="F340" s="16"/>
    </row>
    <row r="341" spans="2:6" x14ac:dyDescent="0.2">
      <c r="B341" s="16"/>
      <c r="E341" s="62"/>
      <c r="F341" s="16"/>
    </row>
    <row r="342" spans="2:6" x14ac:dyDescent="0.2">
      <c r="B342" s="16"/>
      <c r="E342" s="62"/>
      <c r="F342" s="16"/>
    </row>
    <row r="343" spans="2:6" x14ac:dyDescent="0.2">
      <c r="B343" s="16"/>
      <c r="E343" s="62"/>
      <c r="F343" s="16"/>
    </row>
    <row r="344" spans="2:6" x14ac:dyDescent="0.2">
      <c r="B344" s="16"/>
      <c r="E344" s="62"/>
      <c r="F344" s="16"/>
    </row>
    <row r="345" spans="2:6" x14ac:dyDescent="0.2">
      <c r="B345" s="16"/>
      <c r="E345" s="62"/>
      <c r="F345" s="16"/>
    </row>
    <row r="346" spans="2:6" x14ac:dyDescent="0.2">
      <c r="B346" s="16"/>
      <c r="E346" s="62"/>
      <c r="F346" s="16"/>
    </row>
    <row r="347" spans="2:6" x14ac:dyDescent="0.2">
      <c r="B347" s="16"/>
      <c r="E347" s="62"/>
      <c r="F347" s="16"/>
    </row>
    <row r="348" spans="2:6" x14ac:dyDescent="0.2">
      <c r="B348" s="16"/>
      <c r="E348" s="62"/>
      <c r="F348" s="16"/>
    </row>
    <row r="349" spans="2:6" x14ac:dyDescent="0.2">
      <c r="B349" s="16"/>
      <c r="E349" s="62"/>
      <c r="F349" s="16"/>
    </row>
    <row r="350" spans="2:6" x14ac:dyDescent="0.2">
      <c r="B350" s="16"/>
      <c r="E350" s="62"/>
      <c r="F350" s="16"/>
    </row>
    <row r="351" spans="2:6" x14ac:dyDescent="0.2">
      <c r="B351" s="16"/>
      <c r="E351" s="62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22" type="noConversion"/>
  <hyperlinks>
    <hyperlink ref="P186" r:id="rId1" display="http://www.bav-astro.de/sfs/BAVM_link.php?BAVMnr=4" xr:uid="{00000000-0004-0000-0100-000000000000}"/>
    <hyperlink ref="P11" r:id="rId2" display="http://www.bav-astro.de/sfs/BAVM_link.php?BAVMnr=8" xr:uid="{00000000-0004-0000-0100-000001000000}"/>
    <hyperlink ref="P12" r:id="rId3" display="http://www.bav-astro.de/sfs/BAVM_link.php?BAVMnr=8" xr:uid="{00000000-0004-0000-0100-000002000000}"/>
    <hyperlink ref="P187" r:id="rId4" display="http://www.bav-astro.de/sfs/BAVM_link.php?BAVMnr=8" xr:uid="{00000000-0004-0000-0100-000003000000}"/>
    <hyperlink ref="P188" r:id="rId5" display="http://www.bav-astro.de/sfs/BAVM_link.php?BAVMnr=8" xr:uid="{00000000-0004-0000-0100-000004000000}"/>
    <hyperlink ref="P189" r:id="rId6" display="http://www.bav-astro.de/sfs/BAVM_link.php?BAVMnr=8" xr:uid="{00000000-0004-0000-0100-000005000000}"/>
    <hyperlink ref="P13" r:id="rId7" display="http://www.bav-astro.de/sfs/BAVM_link.php?BAVMnr=10" xr:uid="{00000000-0004-0000-0100-000006000000}"/>
    <hyperlink ref="P14" r:id="rId8" display="http://www.bav-astro.de/sfs/BAVM_link.php?BAVMnr=10" xr:uid="{00000000-0004-0000-0100-000007000000}"/>
    <hyperlink ref="P15" r:id="rId9" display="http://www.bav-astro.de/sfs/BAVM_link.php?BAVMnr=10" xr:uid="{00000000-0004-0000-0100-000008000000}"/>
    <hyperlink ref="P190" r:id="rId10" display="http://www.bav-astro.de/sfs/BAVM_link.php?BAVMnr=10" xr:uid="{00000000-0004-0000-0100-000009000000}"/>
    <hyperlink ref="P16" r:id="rId11" display="http://www.bav-astro.de/sfs/BAVM_link.php?BAVMnr=10" xr:uid="{00000000-0004-0000-0100-00000A000000}"/>
    <hyperlink ref="P18" r:id="rId12" display="http://www.bav-astro.de/sfs/BAVM_link.php?BAVMnr=12" xr:uid="{00000000-0004-0000-0100-00000B000000}"/>
    <hyperlink ref="P191" r:id="rId13" display="http://www.bav-astro.de/sfs/BAVM_link.php?BAVMnr=12" xr:uid="{00000000-0004-0000-0100-00000C000000}"/>
    <hyperlink ref="P192" r:id="rId14" display="http://www.bav-astro.de/sfs/BAVM_link.php?BAVMnr=12" xr:uid="{00000000-0004-0000-0100-00000D000000}"/>
    <hyperlink ref="P193" r:id="rId15" display="http://www.bav-astro.de/sfs/BAVM_link.php?BAVMnr=12" xr:uid="{00000000-0004-0000-0100-00000E000000}"/>
    <hyperlink ref="P195" r:id="rId16" display="http://www.bav-astro.de/sfs/BAVM_link.php?BAVMnr=13" xr:uid="{00000000-0004-0000-0100-00000F000000}"/>
    <hyperlink ref="P196" r:id="rId17" display="http://www.bav-astro.de/sfs/BAVM_link.php?BAVMnr=13" xr:uid="{00000000-0004-0000-0100-000010000000}"/>
    <hyperlink ref="P19" r:id="rId18" display="http://www.bav-astro.de/sfs/BAVM_link.php?BAVMnr=13" xr:uid="{00000000-0004-0000-0100-000011000000}"/>
    <hyperlink ref="P197" r:id="rId19" display="http://www.bav-astro.de/sfs/BAVM_link.php?BAVMnr=13" xr:uid="{00000000-0004-0000-0100-000012000000}"/>
    <hyperlink ref="P20" r:id="rId20" display="http://www.bav-astro.de/sfs/BAVM_link.php?BAVMnr=13" xr:uid="{00000000-0004-0000-0100-000013000000}"/>
    <hyperlink ref="P198" r:id="rId21" display="http://www.bav-astro.de/sfs/BAVM_link.php?BAVMnr=13" xr:uid="{00000000-0004-0000-0100-000014000000}"/>
    <hyperlink ref="P199" r:id="rId22" display="http://www.bav-astro.de/sfs/BAVM_link.php?BAVMnr=15" xr:uid="{00000000-0004-0000-0100-000015000000}"/>
    <hyperlink ref="P200" r:id="rId23" display="http://www.bav-astro.de/sfs/BAVM_link.php?BAVMnr=15" xr:uid="{00000000-0004-0000-0100-000016000000}"/>
    <hyperlink ref="P201" r:id="rId24" display="http://www.bav-astro.de/sfs/BAVM_link.php?BAVMnr=15" xr:uid="{00000000-0004-0000-0100-000017000000}"/>
    <hyperlink ref="P202" r:id="rId25" display="http://www.bav-astro.de/sfs/BAVM_link.php?BAVMnr=15" xr:uid="{00000000-0004-0000-0100-000018000000}"/>
    <hyperlink ref="P203" r:id="rId26" display="http://www.bav-astro.de/sfs/BAVM_link.php?BAVMnr=15" xr:uid="{00000000-0004-0000-0100-000019000000}"/>
    <hyperlink ref="P204" r:id="rId27" display="http://www.bav-astro.de/sfs/BAVM_link.php?BAVMnr=15" xr:uid="{00000000-0004-0000-0100-00001A000000}"/>
    <hyperlink ref="P205" r:id="rId28" display="http://www.bav-astro.de/sfs/BAVM_link.php?BAVMnr=15" xr:uid="{00000000-0004-0000-0100-00001B000000}"/>
    <hyperlink ref="P206" r:id="rId29" display="http://www.bav-astro.de/sfs/BAVM_link.php?BAVMnr=15" xr:uid="{00000000-0004-0000-0100-00001C000000}"/>
    <hyperlink ref="P207" r:id="rId30" display="http://www.bav-astro.de/sfs/BAVM_link.php?BAVMnr=15" xr:uid="{00000000-0004-0000-0100-00001D000000}"/>
    <hyperlink ref="P208" r:id="rId31" display="http://www.bav-astro.de/sfs/BAVM_link.php?BAVMnr=15" xr:uid="{00000000-0004-0000-0100-00001E000000}"/>
    <hyperlink ref="P209" r:id="rId32" display="http://www.bav-astro.de/sfs/BAVM_link.php?BAVMnr=15" xr:uid="{00000000-0004-0000-0100-00001F000000}"/>
    <hyperlink ref="P210" r:id="rId33" display="http://www.bav-astro.de/sfs/BAVM_link.php?BAVMnr=15" xr:uid="{00000000-0004-0000-0100-000020000000}"/>
    <hyperlink ref="P211" r:id="rId34" display="http://www.bav-astro.de/sfs/BAVM_link.php?BAVMnr=15" xr:uid="{00000000-0004-0000-0100-000021000000}"/>
    <hyperlink ref="P212" r:id="rId35" display="http://www.bav-astro.de/sfs/BAVM_link.php?BAVMnr=15" xr:uid="{00000000-0004-0000-0100-000022000000}"/>
    <hyperlink ref="P213" r:id="rId36" display="http://www.bav-astro.de/sfs/BAVM_link.php?BAVMnr=15" xr:uid="{00000000-0004-0000-0100-000023000000}"/>
    <hyperlink ref="P216" r:id="rId37" display="http://www.bav-astro.de/sfs/BAVM_link.php?BAVMnr=18" xr:uid="{00000000-0004-0000-0100-000024000000}"/>
    <hyperlink ref="P220" r:id="rId38" display="http://www.bav-astro.de/sfs/BAVM_link.php?BAVMnr=18" xr:uid="{00000000-0004-0000-0100-000025000000}"/>
    <hyperlink ref="P227" r:id="rId39" display="http://www.bav-astro.de/sfs/BAVM_link.php?BAVMnr=23" xr:uid="{00000000-0004-0000-0100-000026000000}"/>
    <hyperlink ref="P228" r:id="rId40" display="http://www.bav-astro.de/sfs/BAVM_link.php?BAVMnr=23" xr:uid="{00000000-0004-0000-0100-000027000000}"/>
    <hyperlink ref="P21" r:id="rId41" display="http://www.konkoly.hu/cgi-bin/IBVS?795" xr:uid="{00000000-0004-0000-0100-000028000000}"/>
    <hyperlink ref="P22" r:id="rId42" display="http://www.konkoly.hu/cgi-bin/IBVS?795" xr:uid="{00000000-0004-0000-0100-000029000000}"/>
    <hyperlink ref="P23" r:id="rId43" display="http://www.konkoly.hu/cgi-bin/IBVS?795" xr:uid="{00000000-0004-0000-0100-00002A000000}"/>
    <hyperlink ref="P24" r:id="rId44" display="http://www.konkoly.hu/cgi-bin/IBVS?795" xr:uid="{00000000-0004-0000-0100-00002B000000}"/>
    <hyperlink ref="P232" r:id="rId45" display="http://www.konkoly.hu/cgi-bin/IBVS?937" xr:uid="{00000000-0004-0000-0100-00002C000000}"/>
    <hyperlink ref="P39" r:id="rId46" display="http://www.bav-astro.de/sfs/BAVM_link.php?BAVMnr=28" xr:uid="{00000000-0004-0000-0100-00002D000000}"/>
    <hyperlink ref="P45" r:id="rId47" display="http://www.bav-astro.de/sfs/BAVM_link.php?BAVMnr=29" xr:uid="{00000000-0004-0000-0100-00002E000000}"/>
    <hyperlink ref="P46" r:id="rId48" display="http://www.bav-astro.de/sfs/BAVM_link.php?BAVMnr=29" xr:uid="{00000000-0004-0000-0100-00002F000000}"/>
    <hyperlink ref="P48" r:id="rId49" display="http://www.bav-astro.de/sfs/BAVM_link.php?BAVMnr=31" xr:uid="{00000000-0004-0000-0100-000030000000}"/>
    <hyperlink ref="P49" r:id="rId50" display="http://www.bav-astro.de/sfs/BAVM_link.php?BAVMnr=32" xr:uid="{00000000-0004-0000-0100-000031000000}"/>
    <hyperlink ref="P57" r:id="rId51" display="http://www.bav-astro.de/sfs/BAVM_link.php?BAVMnr=34" xr:uid="{00000000-0004-0000-0100-000032000000}"/>
    <hyperlink ref="P58" r:id="rId52" display="http://www.bav-astro.de/sfs/BAVM_link.php?BAVMnr=34" xr:uid="{00000000-0004-0000-0100-000033000000}"/>
    <hyperlink ref="P67" r:id="rId53" display="http://www.konkoly.hu/cgi-bin/IBVS?2793" xr:uid="{00000000-0004-0000-0100-000034000000}"/>
    <hyperlink ref="P68" r:id="rId54" display="http://www.konkoly.hu/cgi-bin/IBVS?2793" xr:uid="{00000000-0004-0000-0100-000035000000}"/>
    <hyperlink ref="P71" r:id="rId55" display="http://www.konkoly.hu/cgi-bin/IBVS?2793" xr:uid="{00000000-0004-0000-0100-000036000000}"/>
    <hyperlink ref="P72" r:id="rId56" display="http://www.konkoly.hu/cgi-bin/IBVS?2793" xr:uid="{00000000-0004-0000-0100-000037000000}"/>
    <hyperlink ref="P75" r:id="rId57" display="http://www.konkoly.hu/cgi-bin/IBVS?2953" xr:uid="{00000000-0004-0000-0100-000038000000}"/>
    <hyperlink ref="P76" r:id="rId58" display="http://www.konkoly.hu/cgi-bin/IBVS?2953" xr:uid="{00000000-0004-0000-0100-000039000000}"/>
    <hyperlink ref="P126" r:id="rId59" display="http://www.bav-astro.de/sfs/BAVM_link.php?BAVMnr=113" xr:uid="{00000000-0004-0000-0100-00003A000000}"/>
    <hyperlink ref="P128" r:id="rId60" display="http://www.bav-astro.de/sfs/BAVM_link.php?BAVMnr=113" xr:uid="{00000000-0004-0000-0100-00003B000000}"/>
    <hyperlink ref="P248" r:id="rId61" display="http://www.bav-astro.de/sfs/BAVM_link.php?BAVMnr=122" xr:uid="{00000000-0004-0000-0100-00003C000000}"/>
    <hyperlink ref="P249" r:id="rId62" display="http://www.bav-astro.de/sfs/BAVM_link.php?BAVMnr=122" xr:uid="{00000000-0004-0000-0100-00003D000000}"/>
    <hyperlink ref="P250" r:id="rId63" display="http://www.bav-astro.de/sfs/BAVM_link.php?BAVMnr=122" xr:uid="{00000000-0004-0000-0100-00003E000000}"/>
    <hyperlink ref="P251" r:id="rId64" display="http://www.bav-astro.de/sfs/BAVM_link.php?BAVMnr=122" xr:uid="{00000000-0004-0000-0100-00003F000000}"/>
    <hyperlink ref="P252" r:id="rId65" display="http://www.bav-astro.de/sfs/BAVM_link.php?BAVMnr=131" xr:uid="{00000000-0004-0000-0100-000040000000}"/>
    <hyperlink ref="P254" r:id="rId66" display="http://www.bav-astro.de/sfs/BAVM_link.php?BAVMnr=131" xr:uid="{00000000-0004-0000-0100-000041000000}"/>
    <hyperlink ref="P256" r:id="rId67" display="http://www.konkoly.hu/cgi-bin/IBVS?4840" xr:uid="{00000000-0004-0000-0100-000042000000}"/>
    <hyperlink ref="P260" r:id="rId68" display="http://www.bav-astro.de/sfs/BAVM_link.php?BAVMnr=143" xr:uid="{00000000-0004-0000-0100-000043000000}"/>
    <hyperlink ref="P262" r:id="rId69" display="http://www.konkoly.hu/cgi-bin/IBVS?5067" xr:uid="{00000000-0004-0000-0100-000044000000}"/>
    <hyperlink ref="P263" r:id="rId70" display="http://var.astro.cz/oejv/issues/oejv0074.pdf" xr:uid="{00000000-0004-0000-0100-000045000000}"/>
    <hyperlink ref="P264" r:id="rId71" display="http://var.astro.cz/oejv/issues/oejv0074.pdf" xr:uid="{00000000-0004-0000-0100-000046000000}"/>
    <hyperlink ref="P265" r:id="rId72" display="http://www.bav-astro.de/sfs/BAVM_link.php?BAVMnr=143" xr:uid="{00000000-0004-0000-0100-000047000000}"/>
    <hyperlink ref="P266" r:id="rId73" display="http://www.bav-astro.de/sfs/BAVM_link.php?BAVMnr=154" xr:uid="{00000000-0004-0000-0100-000048000000}"/>
    <hyperlink ref="P267" r:id="rId74" display="http://www.bav-astro.de/sfs/BAVM_link.php?BAVMnr=157" xr:uid="{00000000-0004-0000-0100-000049000000}"/>
    <hyperlink ref="P131" r:id="rId75" display="http://www.bav-astro.de/sfs/BAVM_link.php?BAVMnr=172" xr:uid="{00000000-0004-0000-0100-00004A000000}"/>
    <hyperlink ref="P269" r:id="rId76" display="http://www.bav-astro.de/sfs/BAVM_link.php?BAVMnr=171" xr:uid="{00000000-0004-0000-0100-00004B000000}"/>
    <hyperlink ref="P270" r:id="rId77" display="http://var.astro.cz/oejv/issues/oejv0074.pdf" xr:uid="{00000000-0004-0000-0100-00004C000000}"/>
    <hyperlink ref="P271" r:id="rId78" display="http://var.astro.cz/oejv/issues/oejv0074.pdf" xr:uid="{00000000-0004-0000-0100-00004D000000}"/>
    <hyperlink ref="P132" r:id="rId79" display="http://www.konkoly.hu/cgi-bin/IBVS?5636" xr:uid="{00000000-0004-0000-0100-00004E000000}"/>
    <hyperlink ref="P133" r:id="rId80" display="http://www.bav-astro.de/sfs/BAVM_link.php?BAVMnr=183" xr:uid="{00000000-0004-0000-0100-00004F000000}"/>
    <hyperlink ref="P275" r:id="rId81" display="http://www.bav-astro.de/sfs/BAVM_link.php?BAVMnr=203" xr:uid="{00000000-0004-0000-0100-000050000000}"/>
    <hyperlink ref="P134" r:id="rId82" display="http://www.bav-astro.de/sfs/BAVM_link.php?BAVMnr=186" xr:uid="{00000000-0004-0000-0100-000051000000}"/>
    <hyperlink ref="P135" r:id="rId83" display="http://var.astro.cz/oejv/issues/oejv0074.pdf" xr:uid="{00000000-0004-0000-0100-000052000000}"/>
    <hyperlink ref="P136" r:id="rId84" display="http://www.aavso.org/sites/default/files/jaavso/v36n2/186.pdf" xr:uid="{00000000-0004-0000-0100-000053000000}"/>
    <hyperlink ref="P137" r:id="rId85" display="http://www.aavso.org/sites/default/files/jaavso/v36n2/186.pdf" xr:uid="{00000000-0004-0000-0100-000054000000}"/>
    <hyperlink ref="P138" r:id="rId86" display="http://www.aavso.org/sites/default/files/jaavso/v36n2/186.pdf" xr:uid="{00000000-0004-0000-0100-000055000000}"/>
    <hyperlink ref="P277" r:id="rId87" display="http://www.bav-astro.de/sfs/BAVM_link.php?BAVMnr=203" xr:uid="{00000000-0004-0000-0100-000056000000}"/>
    <hyperlink ref="P140" r:id="rId88" display="http://www.konkoly.hu/cgi-bin/IBVS?5938" xr:uid="{00000000-0004-0000-0100-000057000000}"/>
    <hyperlink ref="P141" r:id="rId89" display="http://www.bav-astro.de/sfs/BAVM_link.php?BAVMnr=228" xr:uid="{00000000-0004-0000-0100-00005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2002-07-31T21:54:46Z</dcterms:created>
  <dcterms:modified xsi:type="dcterms:W3CDTF">2024-09-27T03:54:17Z</dcterms:modified>
</cp:coreProperties>
</file>