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006008-4AB6-406C-B2C6-ED6D18F8C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F14" i="1"/>
  <c r="F15" i="1" s="1"/>
  <c r="E35" i="1" l="1"/>
  <c r="F35" i="1" s="1"/>
  <c r="G35" i="1" s="1"/>
  <c r="K35" i="1" s="1"/>
  <c r="Q35" i="1"/>
  <c r="E34" i="1"/>
  <c r="F34" i="1" s="1"/>
  <c r="G34" i="1" s="1"/>
  <c r="K34" i="1" s="1"/>
  <c r="Q34" i="1"/>
  <c r="E32" i="1"/>
  <c r="F32" i="1" s="1"/>
  <c r="G32" i="1" s="1"/>
  <c r="K32" i="1" s="1"/>
  <c r="Q32" i="1"/>
  <c r="E33" i="1"/>
  <c r="F33" i="1" s="1"/>
  <c r="G33" i="1" s="1"/>
  <c r="K33" i="1" s="1"/>
  <c r="Q33" i="1"/>
  <c r="E28" i="1"/>
  <c r="F28" i="1" s="1"/>
  <c r="G28" i="1" s="1"/>
  <c r="K28" i="1" s="1"/>
  <c r="Q28" i="1"/>
  <c r="E30" i="1"/>
  <c r="F30" i="1" s="1"/>
  <c r="G30" i="1" s="1"/>
  <c r="K30" i="1" s="1"/>
  <c r="Q30" i="1"/>
  <c r="E29" i="1"/>
  <c r="F29" i="1" s="1"/>
  <c r="G29" i="1" s="1"/>
  <c r="K29" i="1" s="1"/>
  <c r="E23" i="1"/>
  <c r="F23" i="1" s="1"/>
  <c r="G23" i="1" s="1"/>
  <c r="K23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J27" i="1" s="1"/>
  <c r="E31" i="1"/>
  <c r="F31" i="1" s="1"/>
  <c r="G31" i="1" s="1"/>
  <c r="K31" i="1" s="1"/>
  <c r="Q29" i="1"/>
  <c r="Q31" i="1"/>
  <c r="D9" i="1"/>
  <c r="C9" i="1"/>
  <c r="E22" i="1"/>
  <c r="F22" i="1" s="1"/>
  <c r="G22" i="1" s="1"/>
  <c r="K22" i="1" s="1"/>
  <c r="Q27" i="1"/>
  <c r="Q26" i="1"/>
  <c r="Q22" i="1"/>
  <c r="Q23" i="1"/>
  <c r="Q25" i="1"/>
  <c r="E21" i="1"/>
  <c r="F21" i="1" s="1"/>
  <c r="G21" i="1" s="1"/>
  <c r="I21" i="1" s="1"/>
  <c r="C17" i="1"/>
  <c r="Q21" i="1"/>
  <c r="C11" i="1"/>
  <c r="C12" i="1"/>
  <c r="O24" i="1" l="1"/>
  <c r="O35" i="1"/>
  <c r="O34" i="1"/>
  <c r="O33" i="1"/>
  <c r="O32" i="1"/>
  <c r="C16" i="1"/>
  <c r="D18" i="1" s="1"/>
  <c r="O30" i="1"/>
  <c r="O22" i="1"/>
  <c r="O27" i="1"/>
  <c r="C15" i="1"/>
  <c r="O23" i="1"/>
  <c r="O28" i="1"/>
  <c r="O21" i="1"/>
  <c r="O31" i="1"/>
  <c r="O25" i="1"/>
  <c r="O26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<sst xmlns="http://schemas.openxmlformats.org/spreadsheetml/2006/main" count="78" uniqueCount="62">
  <si>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</si>
  <si>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</si>
  <si>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</si>
  <si>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</si>
  <si>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</si>
  <si>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</si>
  <si>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</si>
  <si>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</si>
  <si>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</si>
  <si>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</si>
  <si>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</si>
  <si>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</si>
  <si>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</si>
  <si>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</si>
  <si>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</si>
  <si>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</si>
  <si>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</si>
  <si>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</si>
  <si>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</si>
  <si>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</si>
  <si>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</si>
  <si>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</si>
  <si>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</si>
  <si>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</si>
  <si>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</si>
  <si>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</si>
  <si>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</si>
  <si>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</si>
  <si>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</si>
  <si>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</si>
  <si>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</si>
  <si>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</si>
  <si>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</si>
  <si>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</si>
  <si>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</si>
  <si>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IBVS 5570</t>
  </si>
  <si>
    <t>EW</t>
  </si>
  <si>
    <t>OEJV 0074</t>
  </si>
  <si>
    <t>OEJV 0107</t>
  </si>
  <si>
    <t>I</t>
  </si>
  <si>
    <t>vis</t>
  </si>
  <si>
    <t>IBVS 6018</t>
  </si>
  <si>
    <t>IBVS 6157</t>
  </si>
  <si>
    <t>pg</t>
  </si>
  <si>
    <t>PE</t>
  </si>
  <si>
    <t>CCD</t>
  </si>
  <si>
    <t>BAD?</t>
  </si>
  <si>
    <t>RHN 2018</t>
  </si>
  <si>
    <t>OEJV 0211</t>
  </si>
  <si>
    <t>V0357 Dra / GSC 4420-1984</t>
  </si>
  <si>
    <t>IBVS, 63, 6262</t>
  </si>
  <si>
    <t>JBAV, 60</t>
  </si>
  <si>
    <t>OEJV 234</t>
  </si>
  <si>
    <t>II</t>
  </si>
  <si>
    <t>OEJV 250</t>
  </si>
  <si>
    <t>Add Cycle</t>
  </si>
  <si>
    <t>Old Cycle</t>
  </si>
  <si>
    <t>Next ToM-P</t>
  </si>
  <si>
    <t>Next ToM-S</t>
  </si>
  <si>
    <t>11.55-12.15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</si>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</sst>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1" fillId="0" borderId="0" xfId="42" applyFont="1" applyAlignment="1">
      <alignment horizontal="center" wrapText="1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/>
    </xf>
    <xf numFmtId="0" fontId="35" fillId="0" borderId="14" xfId="0" applyFont="1" applyBorder="1" applyAlignment="1"/>
    <xf numFmtId="0" fontId="34" fillId="0" borderId="13" xfId="0" applyFont="1" applyBorder="1" applyAlignment="1">
      <alignment horizontal="right" vertical="top"/>
    </xf>
    <xf numFmtId="0" fontId="36" fillId="0" borderId="14" xfId="0" applyFont="1" applyBorder="1">
      <alignment vertical="top"/>
    </xf>
    <xf numFmtId="22" fontId="36" fillId="0" borderId="14" xfId="0" applyNumberFormat="1" applyFont="1" applyBorder="1">
      <alignment vertical="top"/>
    </xf>
    <xf numFmtId="22" fontId="36" fillId="0" borderId="15" xfId="0" applyNumberFormat="1" applyFont="1" applyBorder="1" applyAlignment="1"/>
    <xf numFmtId="0" fontId="34" fillId="0" borderId="16" xfId="0" applyFont="1" applyBorder="1" applyAlignment="1">
      <alignment horizontal="right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Dra - O-C Diagr.</a:t>
            </a:r>
          </a:p>
        </c:rich>
      </c:tx>
      <c:layout>
        <c:manualLayout>
          <c:xMode val="edge"/>
          <c:yMode val="edge"/>
          <c:x val="0.34335839598997492"/>
          <c:y val="2.7290448343079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E-4FF7-8785-0818039A08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-3.3999999999650754E-2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E-4FF7-8785-0818039A08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1.8600000003061723E-2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E-4FF7-8785-0818039A08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-9.2799999983981252E-3</c:v>
                </c:pt>
                <c:pt idx="2">
                  <c:v>-1.4299999966169707E-3</c:v>
                </c:pt>
                <c:pt idx="3">
                  <c:v>0</c:v>
                </c:pt>
                <c:pt idx="4">
                  <c:v>4.0000006265472621E-5</c:v>
                </c:pt>
                <c:pt idx="5">
                  <c:v>4.27000000490807E-3</c:v>
                </c:pt>
                <c:pt idx="7">
                  <c:v>2.0449999916309025E-2</c:v>
                </c:pt>
                <c:pt idx="8">
                  <c:v>2.5300000008428469E-2</c:v>
                </c:pt>
                <c:pt idx="9">
                  <c:v>4.0099999983794987E-2</c:v>
                </c:pt>
                <c:pt idx="10">
                  <c:v>3.1110000003536697E-2</c:v>
                </c:pt>
                <c:pt idx="11">
                  <c:v>3.1110000003536697E-2</c:v>
                </c:pt>
                <c:pt idx="12">
                  <c:v>4.3975000000500586E-2</c:v>
                </c:pt>
                <c:pt idx="13">
                  <c:v>5.023500000970671E-2</c:v>
                </c:pt>
                <c:pt idx="14">
                  <c:v>5.4105000002891757E-2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E-4FF7-8785-0818039A08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E-4FF7-8785-0818039A08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E-4FF7-8785-0818039A08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1.8E-3</c:v>
                  </c:pt>
                  <c:pt idx="7">
                    <c:v>2.8999999999999998E-3</c:v>
                  </c:pt>
                  <c:pt idx="8">
                    <c:v>1.6000000000000001E-3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2.5000000000000001E-3</c:v>
                  </c:pt>
                  <c:pt idx="13">
                    <c:v>4.0000000000000002E-4</c:v>
                  </c:pt>
                  <c:pt idx="14">
                    <c:v>6.9999999999999994E-5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E-4FF7-8785-0818039A08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-3.4001515625077368E-2</c:v>
                </c:pt>
                <c:pt idx="1">
                  <c:v>-9.8782721361705024E-3</c:v>
                </c:pt>
                <c:pt idx="2">
                  <c:v>-8.4278431565859117E-3</c:v>
                </c:pt>
                <c:pt idx="3">
                  <c:v>1.13649187197188E-3</c:v>
                </c:pt>
                <c:pt idx="4">
                  <c:v>1.13649187197188E-3</c:v>
                </c:pt>
                <c:pt idx="5">
                  <c:v>7.5026006568431518E-3</c:v>
                </c:pt>
                <c:pt idx="6">
                  <c:v>2.2255708813203556E-2</c:v>
                </c:pt>
                <c:pt idx="7">
                  <c:v>2.5557103645396092E-2</c:v>
                </c:pt>
                <c:pt idx="8">
                  <c:v>2.9538197413628269E-2</c:v>
                </c:pt>
                <c:pt idx="9">
                  <c:v>3.0800495437701886E-2</c:v>
                </c:pt>
                <c:pt idx="10">
                  <c:v>3.3039860682332486E-2</c:v>
                </c:pt>
                <c:pt idx="11">
                  <c:v>3.3039860682332486E-2</c:v>
                </c:pt>
                <c:pt idx="12">
                  <c:v>4.4148690168230351E-2</c:v>
                </c:pt>
                <c:pt idx="13">
                  <c:v>4.7680697139436339E-2</c:v>
                </c:pt>
                <c:pt idx="14">
                  <c:v>5.1054916857633123E-2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E-4FF7-8785-0818039A085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-5790</c:v>
                </c:pt>
                <c:pt idx="1">
                  <c:v>-1815</c:v>
                </c:pt>
                <c:pt idx="2">
                  <c:v>-1576</c:v>
                </c:pt>
                <c:pt idx="3">
                  <c:v>0</c:v>
                </c:pt>
                <c:pt idx="4">
                  <c:v>0</c:v>
                </c:pt>
                <c:pt idx="5">
                  <c:v>1049</c:v>
                </c:pt>
                <c:pt idx="6">
                  <c:v>3480</c:v>
                </c:pt>
                <c:pt idx="7">
                  <c:v>4024</c:v>
                </c:pt>
                <c:pt idx="8">
                  <c:v>4680</c:v>
                </c:pt>
                <c:pt idx="9">
                  <c:v>4888</c:v>
                </c:pt>
                <c:pt idx="10">
                  <c:v>5257</c:v>
                </c:pt>
                <c:pt idx="11">
                  <c:v>5257</c:v>
                </c:pt>
                <c:pt idx="12">
                  <c:v>7087.5</c:v>
                </c:pt>
                <c:pt idx="13">
                  <c:v>7669.5</c:v>
                </c:pt>
                <c:pt idx="14">
                  <c:v>8225.5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E-4FF7-8785-0818039A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264573-7E36-5D52-3298-9453C53CC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D8" sqref="D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49</v>
      </c>
    </row>
    <row r="2" spans="1:6" ht="12.95" customHeight="1" x14ac:dyDescent="0.2">
      <c r="A2" t="s">
        <v>24</v>
      </c>
      <c r="B2" t="s">
        <v>36</v>
      </c>
      <c r="C2" s="3"/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8" t="s">
        <v>34</v>
      </c>
      <c r="D4" s="9" t="s">
        <v>34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>
        <v>54942.361299999997</v>
      </c>
      <c r="D7" s="26" t="s">
        <v>61</v>
      </c>
    </row>
    <row r="8" spans="1:6" ht="12.95" customHeight="1" x14ac:dyDescent="0.2">
      <c r="A8" t="s">
        <v>4</v>
      </c>
      <c r="C8" s="54">
        <v>0.61926999999999999</v>
      </c>
      <c r="D8" s="27" t="s">
        <v>61</v>
      </c>
    </row>
    <row r="9" spans="1:6" ht="12.95" customHeight="1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1">
        <f ca="1">INTERCEPT(INDIRECT($D$9):G992,INDIRECT($C$9):F992)</f>
        <v>1.13649187197188E-3</v>
      </c>
      <c r="D11" s="3"/>
      <c r="E11" s="12"/>
    </row>
    <row r="12" spans="1:6" ht="12.95" customHeight="1" x14ac:dyDescent="0.2">
      <c r="A12" s="12" t="s">
        <v>17</v>
      </c>
      <c r="B12" s="12"/>
      <c r="C12" s="21">
        <f ca="1">SLOPE(INDIRECT($D$9):G992,INDIRECT($C$9):F992)</f>
        <v>6.0687405003539293E-6</v>
      </c>
      <c r="D12" s="3"/>
      <c r="E12" s="45" t="s">
        <v>60</v>
      </c>
      <c r="F12" s="46" t="s">
        <v>59</v>
      </c>
    </row>
    <row r="13" spans="1:6" ht="12.95" customHeight="1" x14ac:dyDescent="0.2">
      <c r="A13" s="12" t="s">
        <v>19</v>
      </c>
      <c r="B13" s="12"/>
      <c r="C13" s="3" t="s">
        <v>14</v>
      </c>
      <c r="E13" s="47" t="s">
        <v>55</v>
      </c>
      <c r="F13" s="48">
        <v>1</v>
      </c>
    </row>
    <row r="14" spans="1:6" ht="12.95" customHeight="1" x14ac:dyDescent="0.2">
      <c r="A14" s="12"/>
      <c r="B14" s="12"/>
      <c r="C14" s="12"/>
      <c r="E14" s="49" t="s">
        <v>31</v>
      </c>
      <c r="F14" s="50">
        <f ca="1">NOW()+15018.5+$C$5/24</f>
        <v>60519.792069907402</v>
      </c>
    </row>
    <row r="15" spans="1:6" ht="12.95" customHeight="1" x14ac:dyDescent="0.2">
      <c r="A15" s="14" t="s">
        <v>18</v>
      </c>
      <c r="B15" s="12"/>
      <c r="C15" s="15">
        <f ca="1">(C7+C11)+(C8+C12)*INT(MAX(F21:F3533))</f>
        <v>60035.908101882487</v>
      </c>
      <c r="E15" s="49" t="s">
        <v>56</v>
      </c>
      <c r="F15" s="50">
        <f ca="1">ROUND(2*(F14-$C$7)/$C$8,0)/2+F13</f>
        <v>9007.5</v>
      </c>
    </row>
    <row r="16" spans="1:6" ht="12.95" customHeight="1" x14ac:dyDescent="0.2">
      <c r="A16" s="17" t="s">
        <v>5</v>
      </c>
      <c r="B16" s="12"/>
      <c r="C16" s="18">
        <f ca="1">+C8+C12</f>
        <v>0.61927606874050034</v>
      </c>
      <c r="E16" s="49" t="s">
        <v>32</v>
      </c>
      <c r="F16" s="50">
        <f ca="1">ROUND(2*(F14-C15)/C16,0)/2+F13</f>
        <v>782.5</v>
      </c>
    </row>
    <row r="17" spans="1:21" ht="12.95" customHeight="1" thickBot="1" x14ac:dyDescent="0.25">
      <c r="A17" s="16" t="s">
        <v>28</v>
      </c>
      <c r="B17" s="12"/>
      <c r="C17" s="12">
        <f>COUNT(C21:C2191)</f>
        <v>15</v>
      </c>
      <c r="E17" s="49" t="s">
        <v>57</v>
      </c>
      <c r="F17" s="51">
        <f ca="1">+$C$15+$C$16*$F$16-15018.5-$C$5/24</f>
        <v>45502.387459005266</v>
      </c>
    </row>
    <row r="18" spans="1:21" ht="12.95" customHeight="1" thickTop="1" thickBot="1" x14ac:dyDescent="0.25">
      <c r="A18" s="17" t="s">
        <v>6</v>
      </c>
      <c r="B18" s="12"/>
      <c r="C18" s="19">
        <f ca="1">+C15</f>
        <v>60035.908101882487</v>
      </c>
      <c r="D18" s="20">
        <f ca="1">+C16</f>
        <v>0.61927606874050034</v>
      </c>
      <c r="E18" s="53" t="s">
        <v>58</v>
      </c>
      <c r="F18" s="52">
        <f ca="1">+($C$15+$C$16*$F$16)-($C$16/2)-15018.5-$C$5/24</f>
        <v>45502.077820970895</v>
      </c>
    </row>
    <row r="19" spans="1:21" ht="12.95" customHeight="1" thickTop="1" x14ac:dyDescent="0.2"/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43</v>
      </c>
      <c r="I20" s="7" t="s">
        <v>40</v>
      </c>
      <c r="J20" s="7" t="s">
        <v>44</v>
      </c>
      <c r="K20" s="7" t="s">
        <v>45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1" t="s">
        <v>46</v>
      </c>
    </row>
    <row r="21" spans="1:21" ht="12.95" customHeight="1" x14ac:dyDescent="0.2">
      <c r="A21" t="s">
        <v>35</v>
      </c>
      <c r="B21" s="3"/>
      <c r="C21" s="10">
        <v>51356.754000000001</v>
      </c>
      <c r="D21" s="10" t="s">
        <v>14</v>
      </c>
      <c r="E21">
        <f>+(C21-C$7)/C$8</f>
        <v>-5790.0549033539428</v>
      </c>
      <c r="F21">
        <f>ROUND(2*E21,0)/2</f>
        <v>-5790</v>
      </c>
      <c r="G21">
        <f>+C21-(C$7+F21*C$8)</f>
        <v>-3.3999999999650754E-2</v>
      </c>
      <c r="I21">
        <f>+G21</f>
        <v>-3.3999999999650754E-2</v>
      </c>
      <c r="O21">
        <f ca="1">+C$11+C$12*$F21</f>
        <v>-3.4001515625077368E-2</v>
      </c>
      <c r="Q21" s="2">
        <f>+C21-15018.5</f>
        <v>36338.254000000001</v>
      </c>
    </row>
    <row r="22" spans="1:21" ht="12.95" customHeight="1" x14ac:dyDescent="0.2">
      <c r="A22" s="29" t="s">
        <v>37</v>
      </c>
      <c r="B22" s="30" t="s">
        <v>39</v>
      </c>
      <c r="C22" s="29">
        <v>53818.376969999998</v>
      </c>
      <c r="D22" s="29" t="s">
        <v>40</v>
      </c>
      <c r="E22">
        <f>+(C22-C$7)/C$8</f>
        <v>-1815.014985386018</v>
      </c>
      <c r="F22">
        <f>ROUND(2*E22,0)/2</f>
        <v>-1815</v>
      </c>
      <c r="G22">
        <f>+C22-(C$7+F22*C$8)</f>
        <v>-9.2799999983981252E-3</v>
      </c>
      <c r="K22">
        <f>+G22</f>
        <v>-9.2799999983981252E-3</v>
      </c>
      <c r="O22">
        <f ca="1">+C$11+C$12*$F22</f>
        <v>-9.8782721361705024E-3</v>
      </c>
      <c r="Q22" s="2">
        <f>+C22-15018.5</f>
        <v>38799.876969999998</v>
      </c>
    </row>
    <row r="23" spans="1:21" ht="12.95" customHeight="1" x14ac:dyDescent="0.2">
      <c r="A23" s="29" t="s">
        <v>37</v>
      </c>
      <c r="B23" s="30" t="s">
        <v>39</v>
      </c>
      <c r="C23" s="29">
        <v>53966.390350000001</v>
      </c>
      <c r="D23" s="29" t="s">
        <v>40</v>
      </c>
      <c r="E23">
        <f>+(C23-C$7)/C$8</f>
        <v>-1576.0023091704675</v>
      </c>
      <c r="F23">
        <f>ROUND(2*E23,0)/2</f>
        <v>-1576</v>
      </c>
      <c r="G23">
        <f>+C23-(C$7+F23*C$8)</f>
        <v>-1.4299999966169707E-3</v>
      </c>
      <c r="K23">
        <f>+G23</f>
        <v>-1.4299999966169707E-3</v>
      </c>
      <c r="O23">
        <f ca="1">+C$11+C$12*$F23</f>
        <v>-8.4278431565859117E-3</v>
      </c>
      <c r="Q23" s="2">
        <f>+C23-15018.5</f>
        <v>38947.890350000001</v>
      </c>
    </row>
    <row r="24" spans="1:21" ht="12.95" customHeight="1" x14ac:dyDescent="0.2">
      <c r="A24" s="37" t="s">
        <v>61</v>
      </c>
      <c r="B24" s="3"/>
      <c r="C24" s="10">
        <v>54942.361299999997</v>
      </c>
      <c r="D24" s="10"/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1.13649187197188E-3</v>
      </c>
      <c r="Q24" s="2">
        <f>+C24-15018.5</f>
        <v>39923.861299999997</v>
      </c>
    </row>
    <row r="25" spans="1:21" ht="12.95" customHeight="1" x14ac:dyDescent="0.2">
      <c r="A25" t="s">
        <v>38</v>
      </c>
      <c r="B25" s="3" t="s">
        <v>39</v>
      </c>
      <c r="C25" s="28">
        <v>54942.361340000003</v>
      </c>
      <c r="D25" s="28">
        <v>2.9999999999999997E-4</v>
      </c>
      <c r="E25">
        <f>+(C25-C$7)/C$8</f>
        <v>6.4592191233989413E-5</v>
      </c>
      <c r="F25">
        <f>ROUND(2*E25,0)/2</f>
        <v>0</v>
      </c>
      <c r="G25">
        <f>+C25-(C$7+F25*C$8)</f>
        <v>4.0000006265472621E-5</v>
      </c>
      <c r="K25">
        <f>+G25</f>
        <v>4.0000006265472621E-5</v>
      </c>
      <c r="O25">
        <f ca="1">+C$11+C$12*$F25</f>
        <v>1.13649187197188E-3</v>
      </c>
      <c r="Q25" s="2">
        <f>+C25-15018.5</f>
        <v>39923.861340000003</v>
      </c>
    </row>
    <row r="26" spans="1:21" ht="12.95" customHeight="1" x14ac:dyDescent="0.2">
      <c r="A26" s="5" t="s">
        <v>41</v>
      </c>
      <c r="B26" s="3"/>
      <c r="C26" s="10">
        <v>55591.979800000001</v>
      </c>
      <c r="D26" s="10">
        <v>2.0000000000000001E-4</v>
      </c>
      <c r="E26">
        <f>+(C26-C$7)/C$8</f>
        <v>1049.0068952153408</v>
      </c>
      <c r="F26">
        <f>ROUND(2*E26,0)/2</f>
        <v>1049</v>
      </c>
      <c r="G26">
        <f>+C26-(C$7+F26*C$8)</f>
        <v>4.27000000490807E-3</v>
      </c>
      <c r="K26">
        <f>+G26</f>
        <v>4.27000000490807E-3</v>
      </c>
      <c r="O26">
        <f ca="1">+C$11+C$12*$F26</f>
        <v>7.5026006568431518E-3</v>
      </c>
      <c r="Q26" s="2">
        <f>+C26-15018.5</f>
        <v>40573.479800000001</v>
      </c>
    </row>
    <row r="27" spans="1:21" ht="12.95" customHeight="1" x14ac:dyDescent="0.2">
      <c r="A27" s="29" t="s">
        <v>42</v>
      </c>
      <c r="B27" s="30"/>
      <c r="C27" s="29">
        <v>57097.4395</v>
      </c>
      <c r="D27" s="29">
        <v>1.8E-3</v>
      </c>
      <c r="E27">
        <f>+(C27-C$7)/C$8</f>
        <v>3480.0300353642251</v>
      </c>
      <c r="F27">
        <f>ROUND(2*E27,0)/2</f>
        <v>3480</v>
      </c>
      <c r="G27">
        <f>+C27-(C$7+F27*C$8)</f>
        <v>1.8600000003061723E-2</v>
      </c>
      <c r="J27">
        <f>+G27</f>
        <v>1.8600000003061723E-2</v>
      </c>
      <c r="O27">
        <f ca="1">+C$11+C$12*$F27</f>
        <v>2.2255708813203556E-2</v>
      </c>
      <c r="Q27" s="2">
        <f>+C27-15018.5</f>
        <v>42078.9395</v>
      </c>
    </row>
    <row r="28" spans="1:21" ht="12.95" customHeight="1" x14ac:dyDescent="0.2">
      <c r="A28" s="34" t="s">
        <v>48</v>
      </c>
      <c r="B28" s="35" t="s">
        <v>39</v>
      </c>
      <c r="C28" s="36">
        <v>57434.324229999911</v>
      </c>
      <c r="D28" s="36">
        <v>2.8999999999999998E-3</v>
      </c>
      <c r="E28">
        <f>+(C28-C$7)/C$8</f>
        <v>4024.0330227524573</v>
      </c>
      <c r="F28">
        <f>ROUND(2*E28,0)/2</f>
        <v>4024</v>
      </c>
      <c r="G28">
        <f>+C28-(C$7+F28*C$8)</f>
        <v>2.0449999916309025E-2</v>
      </c>
      <c r="K28">
        <f>+G28</f>
        <v>2.0449999916309025E-2</v>
      </c>
      <c r="O28">
        <f ca="1">+C$11+C$12*$F28</f>
        <v>2.5557103645396092E-2</v>
      </c>
      <c r="Q28" s="2">
        <f>+C28-15018.5</f>
        <v>42415.824229999911</v>
      </c>
    </row>
    <row r="29" spans="1:21" x14ac:dyDescent="0.2">
      <c r="A29" s="32" t="s">
        <v>0</v>
      </c>
      <c r="B29" s="44" t="s">
        <v>39</v>
      </c>
      <c r="C29" s="33">
        <v>57840.570200000002</v>
      </c>
      <c r="D29" s="33">
        <v>1.6000000000000001E-3</v>
      </c>
      <c r="E29">
        <f>+(C29-C$7)/C$8</f>
        <v>4680.0408545545642</v>
      </c>
      <c r="F29">
        <f>ROUND(2*E29,0)/2</f>
        <v>4680</v>
      </c>
      <c r="G29">
        <f>+C29-(C$7+F29*C$8)</f>
        <v>2.5300000008428469E-2</v>
      </c>
      <c r="K29">
        <f>+G29</f>
        <v>2.5300000008428469E-2</v>
      </c>
      <c r="O29">
        <f ca="1">+C$11+C$12*$F29</f>
        <v>2.9538197413628269E-2</v>
      </c>
      <c r="Q29" s="2">
        <f>+C29-15018.5</f>
        <v>42822.070200000002</v>
      </c>
    </row>
    <row r="30" spans="1:21" x14ac:dyDescent="0.2">
      <c r="A30" s="34" t="s">
        <v>48</v>
      </c>
      <c r="B30" s="35" t="s">
        <v>39</v>
      </c>
      <c r="C30" s="36">
        <v>57969.393159999978</v>
      </c>
      <c r="D30" s="36">
        <v>2.9999999999999997E-4</v>
      </c>
      <c r="E30">
        <f>+(C30-C$7)/C$8</f>
        <v>4888.0647536615388</v>
      </c>
      <c r="F30">
        <f>ROUND(2*E30,0)/2</f>
        <v>4888</v>
      </c>
      <c r="G30">
        <f>+C30-(C$7+F30*C$8)</f>
        <v>4.0099999983794987E-2</v>
      </c>
      <c r="K30">
        <f>+G30</f>
        <v>4.0099999983794987E-2</v>
      </c>
      <c r="O30">
        <f ca="1">+C$11+C$12*$F30</f>
        <v>3.0800495437701886E-2</v>
      </c>
      <c r="Q30" s="2">
        <f>+C30-15018.5</f>
        <v>42950.893159999978</v>
      </c>
    </row>
    <row r="31" spans="1:21" x14ac:dyDescent="0.2">
      <c r="A31" s="5" t="s">
        <v>47</v>
      </c>
      <c r="B31" s="3"/>
      <c r="C31" s="10">
        <v>58197.894800000002</v>
      </c>
      <c r="D31" s="10">
        <v>5.0000000000000001E-4</v>
      </c>
      <c r="E31">
        <f>+(C31-C$7)/C$8</f>
        <v>5257.0502365688717</v>
      </c>
      <c r="F31">
        <f>ROUND(2*E31,0)/2</f>
        <v>5257</v>
      </c>
      <c r="G31">
        <f>+C31-(C$7+F31*C$8)</f>
        <v>3.1110000003536697E-2</v>
      </c>
      <c r="K31">
        <f>+G31</f>
        <v>3.1110000003536697E-2</v>
      </c>
      <c r="O31">
        <f ca="1">+C$11+C$12*$F31</f>
        <v>3.3039860682332486E-2</v>
      </c>
      <c r="Q31" s="2">
        <f>+C31-15018.5</f>
        <v>43179.394800000002</v>
      </c>
    </row>
    <row r="32" spans="1:21" x14ac:dyDescent="0.2">
      <c r="A32" s="37" t="s">
        <v>50</v>
      </c>
      <c r="B32" s="38" t="s">
        <v>39</v>
      </c>
      <c r="C32" s="42">
        <v>58197.894800000002</v>
      </c>
      <c r="D32" s="43">
        <v>5.0000000000000001E-4</v>
      </c>
      <c r="E32">
        <f>+(C32-C$7)/C$8</f>
        <v>5257.0502365688717</v>
      </c>
      <c r="F32">
        <f>ROUND(2*E32,0)/2</f>
        <v>5257</v>
      </c>
      <c r="G32">
        <f>+C32-(C$7+F32*C$8)</f>
        <v>3.1110000003536697E-2</v>
      </c>
      <c r="K32">
        <f>+G32</f>
        <v>3.1110000003536697E-2</v>
      </c>
      <c r="O32">
        <f ca="1">+C$11+C$12*$F32</f>
        <v>3.3039860682332486E-2</v>
      </c>
      <c r="Q32" s="2">
        <f>+C32-15018.5</f>
        <v>43179.394800000002</v>
      </c>
    </row>
    <row r="33" spans="1:17" x14ac:dyDescent="0.2">
      <c r="A33" s="37" t="s">
        <v>51</v>
      </c>
      <c r="B33" s="38" t="s">
        <v>39</v>
      </c>
      <c r="C33" s="42">
        <v>59331.481399999997</v>
      </c>
      <c r="D33" s="43">
        <v>2.5000000000000001E-3</v>
      </c>
      <c r="E33">
        <f>+(C33-C$7)/C$8</f>
        <v>7087.5710110291157</v>
      </c>
      <c r="F33">
        <f>ROUND(2*E33,0)/2</f>
        <v>7087.5</v>
      </c>
      <c r="G33">
        <f>+C33-(C$7+F33*C$8)</f>
        <v>4.3975000000500586E-2</v>
      </c>
      <c r="K33">
        <f>+G33</f>
        <v>4.3975000000500586E-2</v>
      </c>
      <c r="O33">
        <f ca="1">+C$11+C$12*$F33</f>
        <v>4.4148690168230351E-2</v>
      </c>
      <c r="Q33" s="2">
        <f>+C33-15018.5</f>
        <v>44312.981399999997</v>
      </c>
    </row>
    <row r="34" spans="1:17" x14ac:dyDescent="0.2">
      <c r="A34" s="39" t="s">
        <v>52</v>
      </c>
      <c r="B34" s="40" t="s">
        <v>53</v>
      </c>
      <c r="C34" s="41">
        <v>59691.902800000003</v>
      </c>
      <c r="D34" s="41">
        <v>4.0000000000000002E-4</v>
      </c>
      <c r="E34">
        <f>+(C34-C$7)/C$8</f>
        <v>7669.5811197054709</v>
      </c>
      <c r="F34">
        <f>ROUND(2*E34,0)/2</f>
        <v>7669.5</v>
      </c>
      <c r="G34">
        <f>+C34-(C$7+F34*C$8)</f>
        <v>5.023500000970671E-2</v>
      </c>
      <c r="K34">
        <f>+G34</f>
        <v>5.023500000970671E-2</v>
      </c>
      <c r="O34">
        <f ca="1">+C$11+C$12*$F34</f>
        <v>4.7680697139436339E-2</v>
      </c>
      <c r="Q34" s="2">
        <f>+C34-15018.5</f>
        <v>44673.402800000003</v>
      </c>
    </row>
    <row r="35" spans="1:17" x14ac:dyDescent="0.2">
      <c r="A35" s="37" t="s">
        <v>54</v>
      </c>
      <c r="B35" s="38" t="s">
        <v>53</v>
      </c>
      <c r="C35" s="43">
        <v>60036.220789999999</v>
      </c>
      <c r="D35" s="43">
        <v>6.9999999999999994E-5</v>
      </c>
      <c r="E35">
        <f>+(C35-C$7)/C$8</f>
        <v>8225.5873689989876</v>
      </c>
      <c r="F35">
        <f>ROUND(2*E35,0)/2</f>
        <v>8225.5</v>
      </c>
      <c r="G35">
        <f>+C35-(C$7+F35*C$8)</f>
        <v>5.4105000002891757E-2</v>
      </c>
      <c r="K35">
        <f>+G35</f>
        <v>5.4105000002891757E-2</v>
      </c>
      <c r="O35">
        <f ca="1">+C$11+C$12*$F35</f>
        <v>5.1054916857633123E-2</v>
      </c>
      <c r="Q35" s="2">
        <f>+C35-15018.5</f>
        <v>45017.720789999999</v>
      </c>
    </row>
    <row r="36" spans="1:17" x14ac:dyDescent="0.2">
      <c r="B36" s="3"/>
      <c r="C36" s="10"/>
      <c r="D36" s="10"/>
    </row>
    <row r="37" spans="1:17" x14ac:dyDescent="0.2">
      <c r="B37" s="3"/>
      <c r="C37" s="10"/>
      <c r="D37" s="10"/>
    </row>
    <row r="38" spans="1:17" x14ac:dyDescent="0.2">
      <c r="B38" s="3"/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9:D30" name="Range1"/>
  </protectedRanges>
  <sortState xmlns:xlrd2="http://schemas.microsoft.com/office/spreadsheetml/2017/richdata2" ref="A21:W39">
    <sortCondition ref="C21:C39"/>
  </sortState>
  <phoneticPr fontId="8" type="noConversion"/>
  <hyperlinks>
    <hyperlink ref="H64455" r:id="rId1" display="http://vsolj.cetus-net.org/bulletin.html" xr:uid="{00000000-0004-0000-0000-000000000000}"/>
    <hyperlink ref="H64448" r:id="rId2" display="https://www.aavso.org/ejaavso" xr:uid="{00000000-0004-0000-0000-000001000000}"/>
    <hyperlink ref="AP599" r:id="rId3" display="http://cdsbib.u-strasbg.fr/cgi-bin/cdsbib?1990RMxAA..21..381G" xr:uid="{00000000-0004-0000-0000-000002000000}"/>
    <hyperlink ref="AP603" r:id="rId4" display="http://cdsbib.u-strasbg.fr/cgi-bin/cdsbib?1990RMxAA..21..381G" xr:uid="{00000000-0004-0000-0000-000003000000}"/>
    <hyperlink ref="AP602" r:id="rId5" display="http://cdsbib.u-strasbg.fr/cgi-bin/cdsbib?1990RMxAA..21..381G" xr:uid="{00000000-0004-0000-0000-000004000000}"/>
    <hyperlink ref="AP583" r:id="rId6" display="http://cdsbib.u-strasbg.fr/cgi-bin/cdsbib?1990RMxAA..21..381G" xr:uid="{00000000-0004-0000-0000-000005000000}"/>
    <hyperlink ref="I64455" r:id="rId7" display="http://vsolj.cetus-net.org/bulletin.html" xr:uid="{00000000-0004-0000-0000-000006000000}"/>
    <hyperlink ref="AQ739" r:id="rId8" display="http://cdsbib.u-strasbg.fr/cgi-bin/cdsbib?1990RMxAA..21..381G" xr:uid="{00000000-0004-0000-0000-000007000000}"/>
    <hyperlink ref="AQ55505" r:id="rId9" display="http://cdsbib.u-strasbg.fr/cgi-bin/cdsbib?1990RMxAA..21..381G" xr:uid="{00000000-0004-0000-0000-000008000000}"/>
    <hyperlink ref="AQ740" r:id="rId10" display="http://cdsbib.u-strasbg.fr/cgi-bin/cdsbib?1990RMxAA..21..381G" xr:uid="{00000000-0004-0000-0000-000009000000}"/>
    <hyperlink ref="H64452" r:id="rId11" display="https://www.aavso.org/ejaavso" xr:uid="{00000000-0004-0000-0000-00000A000000}"/>
    <hyperlink ref="H1625" r:id="rId12" display="http://vsolj.cetus-net.org/bulletin.html" xr:uid="{00000000-0004-0000-0000-00000B000000}"/>
    <hyperlink ref="AP2869" r:id="rId13" display="http://cdsbib.u-strasbg.fr/cgi-bin/cdsbib?1990RMxAA..21..381G" xr:uid="{00000000-0004-0000-0000-00000C000000}"/>
    <hyperlink ref="AP2872" r:id="rId14" display="http://cdsbib.u-strasbg.fr/cgi-bin/cdsbib?1990RMxAA..21..381G" xr:uid="{00000000-0004-0000-0000-00000D000000}"/>
    <hyperlink ref="AP2870" r:id="rId15" display="http://cdsbib.u-strasbg.fr/cgi-bin/cdsbib?1990RMxAA..21..381G" xr:uid="{00000000-0004-0000-0000-00000E000000}"/>
    <hyperlink ref="AP2854" r:id="rId16" display="http://cdsbib.u-strasbg.fr/cgi-bin/cdsbib?1990RMxAA..21..381G" xr:uid="{00000000-0004-0000-0000-00000F000000}"/>
    <hyperlink ref="I1625" r:id="rId17" display="http://vsolj.cetus-net.org/bulletin.html" xr:uid="{00000000-0004-0000-0000-000010000000}"/>
    <hyperlink ref="AQ3083" r:id="rId18" display="http://cdsbib.u-strasbg.fr/cgi-bin/cdsbib?1990RMxAA..21..381G" xr:uid="{00000000-0004-0000-0000-000011000000}"/>
    <hyperlink ref="AQ65320" r:id="rId19" display="http://cdsbib.u-strasbg.fr/cgi-bin/cdsbib?1990RMxAA..21..381G" xr:uid="{00000000-0004-0000-0000-000012000000}"/>
    <hyperlink ref="AQ30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2024-07-28T07:00:34Z</dcterms:modified>
</cp:coreProperties>
</file>