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80C57F5-DDF4-4DC7-94EE-6377363F3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2" i="1" l="1"/>
  <c r="C16" i="1"/>
  <c r="D18" i="1" s="1"/>
  <c r="C15" i="1"/>
  <c r="O21" i="1"/>
  <c r="H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<sst xmlns="http://schemas.openxmlformats.org/spreadsheetml/2006/main" count="56" uniqueCount="52">
  <si>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</si>
  <si>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</si>
  <si>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</si>
  <si>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</si>
  <si>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</si>
  <si>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</si>
  <si>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</si>
  <si>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</si>
  <si>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</si>
  <si>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</si>
  <si>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</si>
  <si>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</si>
  <si>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</si>
  <si>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</si>
  <si>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</si>
  <si>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</si>
  <si>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</si>
  <si>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</si>
  <si>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</si>
  <si>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</si>
  <si>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</si>
  <si>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</si>
  <si>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</si>
  <si>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</si>
  <si>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</si>
  <si>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</si>
  <si>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</si>
  <si>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</si>
  <si>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</si>
  <si>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</si>
  <si>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</si>
  <si>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</si>
  <si>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</si>
  <si>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</si>
  <si>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</si>
  <si>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</si>
  <si>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</si>
  <si>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</si>
  <si>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</si>
  <si>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</si>
  <si>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XX Xxx</t>
  </si>
  <si>
    <t>Local time</t>
  </si>
  <si>
    <t>Add Star</t>
  </si>
  <si>
    <t>V0377 Dra</t>
  </si>
  <si>
    <t>EW</t>
  </si>
  <si>
    <t>VSX</t>
  </si>
  <si>
    <t>JBAV, 76</t>
  </si>
  <si>
    <t>II</t>
  </si>
  <si>
    <t xml:space="preserve">Mag </t>
  </si>
  <si>
    <t>Next ToM-P</t>
  </si>
  <si>
    <t>Next ToM-S</t>
  </si>
  <si>
    <t>13.17-13.64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</si>
</sst>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19" fillId="0" borderId="8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V0377 Dra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3.9799999991373625E-2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3.9799999991373625E-2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ht="12.95" customHeight="1" x14ac:dyDescent="0.2">
      <c r="A2" t="s">
        <v>23</v>
      </c>
      <c r="B2" s="36" t="s">
        <v>44</v>
      </c>
      <c r="C2" s="30"/>
      <c r="D2" s="2"/>
    </row>
    <row r="3" spans="1:15" ht="12.95" customHeight="1" x14ac:dyDescent="0.2"/>
    <row r="4" spans="1:15" ht="12.95" customHeight="1" x14ac:dyDescent="0.2">
      <c r="A4" s="33" t="s">
        <v>0</v>
      </c>
      <c r="C4" s="2" t="s">
        <v>36</v>
      </c>
      <c r="D4" s="2" t="s">
        <v>36</v>
      </c>
    </row>
    <row r="5" spans="1:15" ht="12.95" customHeight="1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ht="12.95" customHeight="1" x14ac:dyDescent="0.2">
      <c r="A6" s="33" t="s">
        <v>1</v>
      </c>
    </row>
    <row r="7" spans="1:15" ht="12.95" customHeight="1" x14ac:dyDescent="0.2">
      <c r="A7" t="s">
        <v>2</v>
      </c>
      <c r="C7" s="40">
        <v>53579.859900000003</v>
      </c>
      <c r="D7" s="35" t="s">
        <v>45</v>
      </c>
    </row>
    <row r="8" spans="1:15" ht="12.95" customHeight="1" x14ac:dyDescent="0.2">
      <c r="A8" t="s">
        <v>3</v>
      </c>
      <c r="C8" s="40">
        <v>0.35260000000000002</v>
      </c>
      <c r="D8" s="35" t="s">
        <v>45</v>
      </c>
    </row>
    <row r="9" spans="1:15" ht="12.95" customHeight="1" x14ac:dyDescent="0.2">
      <c r="A9" s="18" t="s">
        <v>31</v>
      </c>
      <c r="B9" s="19">
        <v>21</v>
      </c>
      <c r="C9" s="16"/>
      <c r="D9" s="17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5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5">
        <f ca="1">SLOPE(INDIRECT($G$11):G992,INDIRECT($F$11):F992)</f>
        <v>2.4643199895590615E-6</v>
      </c>
      <c r="D12" s="2"/>
      <c r="E12" s="43" t="s">
        <v>48</v>
      </c>
      <c r="F12" s="44" t="s">
        <v>51</v>
      </c>
    </row>
    <row r="13" spans="1:15" ht="12.95" customHeight="1" x14ac:dyDescent="0.2">
      <c r="A13" s="7" t="s">
        <v>18</v>
      </c>
      <c r="B13" s="7"/>
      <c r="C13" s="2" t="s">
        <v>13</v>
      </c>
      <c r="E13" s="41" t="s">
        <v>33</v>
      </c>
      <c r="F13" s="48">
        <v>1</v>
      </c>
    </row>
    <row r="14" spans="1:15" ht="12.95" customHeight="1" x14ac:dyDescent="0.2">
      <c r="A14" s="7"/>
      <c r="B14" s="7"/>
      <c r="C14" s="7"/>
      <c r="E14" s="41" t="s">
        <v>30</v>
      </c>
      <c r="F14" s="45">
        <f ca="1">NOW()+15018.5+$C$5/24</f>
        <v>60534.754116666663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59274.389698767838</v>
      </c>
      <c r="E15" s="41" t="s">
        <v>34</v>
      </c>
      <c r="F15" s="45">
        <f ca="1">ROUND(2*($F$14-$C$7)/$C$8,0)/2+$F$13</f>
        <v>19725.5</v>
      </c>
    </row>
    <row r="16" spans="1:15" ht="12.95" customHeight="1" x14ac:dyDescent="0.2">
      <c r="A16" s="11" t="s">
        <v>4</v>
      </c>
      <c r="B16" s="7"/>
      <c r="C16" s="12">
        <f ca="1">+C8+C12</f>
        <v>0.35260246431998959</v>
      </c>
      <c r="E16" s="41" t="s">
        <v>35</v>
      </c>
      <c r="F16" s="45">
        <f ca="1">ROUND(2*($F$14-$C$15)/$C$16,0)/2+$F$13</f>
        <v>3575.5</v>
      </c>
    </row>
    <row r="17" spans="1:21" ht="12.95" customHeight="1" thickBot="1" x14ac:dyDescent="0.25">
      <c r="A17" s="10" t="s">
        <v>27</v>
      </c>
      <c r="B17" s="7"/>
      <c r="C17" s="7">
        <f>COUNT(C21:C2191)</f>
        <v>2</v>
      </c>
      <c r="E17" s="41" t="s">
        <v>49</v>
      </c>
      <c r="F17" s="47">
        <f ca="1">+$C$15+$C$16*$F$16-15018.5-$C$5/24</f>
        <v>45517.0156432773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59274.389698767838</v>
      </c>
      <c r="D18" s="14">
        <f ca="1">+C16</f>
        <v>0.35260246431998959</v>
      </c>
      <c r="E18" s="42" t="s">
        <v>50</v>
      </c>
      <c r="F18" s="46">
        <f ca="1">+($C$15+$C$16*$F$16)-($C$16/2)-15018.5-$C$5/24</f>
        <v>45516.839342045139</v>
      </c>
    </row>
    <row r="19" spans="1:21" ht="12.95" customHeight="1" thickTop="1" x14ac:dyDescent="0.2">
      <c r="F19" t="s">
        <v>41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45</v>
      </c>
      <c r="I20" s="5" t="s">
        <v>37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VSX</v>
      </c>
      <c r="C21" s="6">
        <f>C$7</f>
        <v>53579.859900000003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38561.359900000003</v>
      </c>
    </row>
    <row r="22" spans="1:21" ht="12.95" customHeight="1" x14ac:dyDescent="0.2">
      <c r="A22" s="37" t="s">
        <v>46</v>
      </c>
      <c r="B22" s="38" t="s">
        <v>47</v>
      </c>
      <c r="C22" s="39">
        <v>59274.565999999999</v>
      </c>
      <c r="D22" s="37">
        <v>1E-4</v>
      </c>
      <c r="E22">
        <f>+(C22-C$7)/C$8</f>
        <v>16150.612875779907</v>
      </c>
      <c r="F22">
        <f>ROUND(2*E22,0)/2</f>
        <v>16150.5</v>
      </c>
      <c r="G22">
        <f>+C22-(C$7+F22*C$8)</f>
        <v>3.9799999991373625E-2</v>
      </c>
      <c r="K22">
        <f>+G22</f>
        <v>3.9799999991373625E-2</v>
      </c>
      <c r="O22">
        <f ca="1">+C$11+C$12*$F22</f>
        <v>3.9799999991373625E-2</v>
      </c>
      <c r="Q22" s="1">
        <f>+C22-15018.5</f>
        <v>44256.065999999999</v>
      </c>
    </row>
    <row r="23" spans="1:21" ht="12.95" customHeight="1" x14ac:dyDescent="0.2">
      <c r="C23" s="6"/>
      <c r="D23" s="6"/>
      <c r="Q23" s="1"/>
    </row>
    <row r="24" spans="1:21" ht="12.95" customHeight="1" x14ac:dyDescent="0.2">
      <c r="C24" s="6"/>
      <c r="D24" s="6"/>
      <c r="Q24" s="1"/>
    </row>
    <row r="25" spans="1:21" ht="12.95" customHeight="1" x14ac:dyDescent="0.2">
      <c r="C25" s="6"/>
      <c r="D25" s="6"/>
      <c r="Q25" s="1"/>
    </row>
    <row r="26" spans="1:21" ht="12.95" customHeight="1" x14ac:dyDescent="0.2">
      <c r="C26" s="6"/>
      <c r="D26" s="6"/>
      <c r="Q26" s="1"/>
    </row>
    <row r="27" spans="1:21" ht="12.95" customHeight="1" x14ac:dyDescent="0.2">
      <c r="C27" s="6"/>
      <c r="D27" s="6"/>
      <c r="Q27" s="1"/>
    </row>
    <row r="28" spans="1:21" ht="12.95" customHeight="1" x14ac:dyDescent="0.2">
      <c r="C28" s="6"/>
      <c r="D28" s="6"/>
      <c r="Q28" s="1"/>
    </row>
    <row r="29" spans="1:21" ht="12.95" customHeight="1" x14ac:dyDescent="0.2">
      <c r="C29" s="6"/>
      <c r="D29" s="6"/>
      <c r="Q29" s="1"/>
    </row>
    <row r="30" spans="1:21" ht="12.95" customHeight="1" x14ac:dyDescent="0.2">
      <c r="C30" s="6"/>
      <c r="D30" s="6"/>
      <c r="Q30" s="1"/>
    </row>
    <row r="31" spans="1:21" ht="12.95" customHeight="1" x14ac:dyDescent="0.2">
      <c r="C31" s="6"/>
      <c r="D31" s="6"/>
      <c r="Q31" s="1"/>
    </row>
    <row r="32" spans="1:21" ht="12.95" customHeight="1" x14ac:dyDescent="0.2">
      <c r="C32" s="6"/>
      <c r="D32" s="6"/>
      <c r="Q32" s="1"/>
    </row>
    <row r="33" spans="3:17" ht="12.95" customHeight="1" x14ac:dyDescent="0.2">
      <c r="C33" s="6"/>
      <c r="D33" s="6"/>
      <c r="Q33" s="1"/>
    </row>
    <row r="34" spans="3:17" ht="12.95" customHeight="1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2024-08-12T06:05:55Z</dcterms:modified>
</cp:coreProperties>
</file>