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BDE493E5-8E03-4186-96CF-5927B6AEC4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51" i="1"/>
  <c r="F51" i="1"/>
  <c r="G51" i="1"/>
  <c r="K51" i="1"/>
  <c r="Q51" i="1"/>
  <c r="Q5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30" i="1"/>
  <c r="C9" i="1"/>
  <c r="D9" i="1"/>
  <c r="Q29" i="1"/>
  <c r="Q28" i="1"/>
  <c r="Q31" i="1"/>
  <c r="Q27" i="1"/>
  <c r="C17" i="1"/>
  <c r="Q22" i="1"/>
  <c r="Q23" i="1"/>
  <c r="Q24" i="1"/>
  <c r="Q25" i="1"/>
  <c r="Q26" i="1"/>
  <c r="C8" i="1"/>
  <c r="C7" i="1"/>
  <c r="E50" i="1"/>
  <c r="F50" i="1"/>
  <c r="Q21" i="1"/>
  <c r="E42" i="1"/>
  <c r="F42" i="1"/>
  <c r="E34" i="1"/>
  <c r="F34" i="1"/>
  <c r="G23" i="1"/>
  <c r="K23" i="1"/>
  <c r="E21" i="1"/>
  <c r="F21" i="1"/>
  <c r="E29" i="1"/>
  <c r="F29" i="1"/>
  <c r="E47" i="1"/>
  <c r="F47" i="1"/>
  <c r="E39" i="1"/>
  <c r="F39" i="1"/>
  <c r="G31" i="1"/>
  <c r="K31" i="1"/>
  <c r="E26" i="1"/>
  <c r="F26" i="1"/>
  <c r="E44" i="1"/>
  <c r="F44" i="1"/>
  <c r="G44" i="1"/>
  <c r="K44" i="1"/>
  <c r="E36" i="1"/>
  <c r="F36" i="1"/>
  <c r="G36" i="1"/>
  <c r="K36" i="1"/>
  <c r="G25" i="1"/>
  <c r="K25" i="1"/>
  <c r="E23" i="1"/>
  <c r="F23" i="1"/>
  <c r="G29" i="1"/>
  <c r="K29" i="1"/>
  <c r="E30" i="1"/>
  <c r="F30" i="1"/>
  <c r="G30" i="1"/>
  <c r="K30" i="1"/>
  <c r="E49" i="1"/>
  <c r="F49" i="1"/>
  <c r="G49" i="1"/>
  <c r="K49" i="1"/>
  <c r="E41" i="1"/>
  <c r="F41" i="1"/>
  <c r="G41" i="1"/>
  <c r="K41" i="1"/>
  <c r="E33" i="1"/>
  <c r="F33" i="1"/>
  <c r="G33" i="1"/>
  <c r="K33" i="1"/>
  <c r="E24" i="1"/>
  <c r="F24" i="1"/>
  <c r="E31" i="1"/>
  <c r="F31" i="1"/>
  <c r="G28" i="1"/>
  <c r="K28" i="1"/>
  <c r="E46" i="1"/>
  <c r="F46" i="1"/>
  <c r="G46" i="1"/>
  <c r="K46" i="1"/>
  <c r="G40" i="1"/>
  <c r="K40" i="1"/>
  <c r="E38" i="1"/>
  <c r="F38" i="1"/>
  <c r="G38" i="1"/>
  <c r="K38" i="1"/>
  <c r="E25" i="1"/>
  <c r="F25" i="1"/>
  <c r="E43" i="1"/>
  <c r="F43" i="1"/>
  <c r="G43" i="1"/>
  <c r="K43" i="1"/>
  <c r="E35" i="1"/>
  <c r="F35" i="1"/>
  <c r="G35" i="1"/>
  <c r="K35" i="1"/>
  <c r="G50" i="1"/>
  <c r="K50" i="1"/>
  <c r="G24" i="1"/>
  <c r="K24" i="1"/>
  <c r="E22" i="1"/>
  <c r="F22" i="1"/>
  <c r="G22" i="1"/>
  <c r="K22" i="1"/>
  <c r="E48" i="1"/>
  <c r="F48" i="1"/>
  <c r="G48" i="1"/>
  <c r="K48" i="1"/>
  <c r="G42" i="1"/>
  <c r="K42" i="1"/>
  <c r="E40" i="1"/>
  <c r="F40" i="1"/>
  <c r="G34" i="1"/>
  <c r="K34" i="1"/>
  <c r="G26" i="1"/>
  <c r="K26" i="1"/>
  <c r="E27" i="1"/>
  <c r="F27" i="1"/>
  <c r="G27" i="1"/>
  <c r="K27" i="1"/>
  <c r="G21" i="1"/>
  <c r="E28" i="1"/>
  <c r="F28" i="1"/>
  <c r="G47" i="1"/>
  <c r="K47" i="1"/>
  <c r="E45" i="1"/>
  <c r="F45" i="1"/>
  <c r="G45" i="1"/>
  <c r="K45" i="1"/>
  <c r="G39" i="1"/>
  <c r="K39" i="1"/>
  <c r="E37" i="1"/>
  <c r="F37" i="1"/>
  <c r="G37" i="1"/>
  <c r="K37" i="1"/>
  <c r="E32" i="1"/>
  <c r="F32" i="1"/>
  <c r="G32" i="1"/>
  <c r="K32" i="1"/>
  <c r="H21" i="1"/>
  <c r="C11" i="1"/>
  <c r="C12" i="1"/>
  <c r="F15" i="1" l="1"/>
  <c r="C16" i="1"/>
  <c r="D18" i="1" s="1"/>
  <c r="O24" i="1"/>
  <c r="O38" i="1"/>
  <c r="C15" i="1"/>
  <c r="O39" i="1"/>
  <c r="O33" i="1"/>
  <c r="O21" i="1"/>
  <c r="O44" i="1"/>
  <c r="O31" i="1"/>
  <c r="O45" i="1"/>
  <c r="O34" i="1"/>
  <c r="O37" i="1"/>
  <c r="O22" i="1"/>
  <c r="O47" i="1"/>
  <c r="O46" i="1"/>
  <c r="O41" i="1"/>
  <c r="O50" i="1"/>
  <c r="O36" i="1"/>
  <c r="O42" i="1"/>
  <c r="O23" i="1"/>
  <c r="O43" i="1"/>
  <c r="O27" i="1"/>
  <c r="O40" i="1"/>
  <c r="O28" i="1"/>
  <c r="O49" i="1"/>
  <c r="O30" i="1"/>
  <c r="O26" i="1"/>
  <c r="O35" i="1"/>
  <c r="O51" i="1"/>
  <c r="O25" i="1"/>
  <c r="O48" i="1"/>
  <c r="O29" i="1"/>
  <c r="O3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<sst xmlns="http://schemas.openxmlformats.org/spreadsheetml/2006/main" count="107" uniqueCount="57">
  <si>
    <t>BAD?</t>
  </si>
  <si>
    <t>V0380 Dra / GSC 4428-1574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</si>
  <si>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</si>
  <si>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</si>
  <si>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</si>
  <si>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</si>
  <si>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</si>
  <si>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</si>
  <si>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</si>
  <si>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</si>
  <si>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</si>
  <si>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</si>
  <si>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</si>
  <si>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</si>
  <si>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</si>
  <si>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</si>
  <si>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</si>
  <si>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</si>
  <si>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</si>
  <si>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</si>
  <si>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</si>
  <si>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</si>
  <si>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</si>
  <si>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</si>
  <si>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</si>
  <si>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</si>
  <si>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</si>
  <si>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</si>
  <si>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</si>
  <si>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</si>
  <si>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</si>
  <si>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</si>
  <si>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</si>
  <si>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</si>
  <si>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</si>
  <si>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</si>
  <si>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</si>
  <si>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EA</t>
  </si>
  <si>
    <t>IBVS 5700 Eph.</t>
  </si>
  <si>
    <t>IBVS 5700</t>
  </si>
  <si>
    <t>IBVS 5784</t>
  </si>
  <si>
    <t>I</t>
  </si>
  <si>
    <t>II</t>
  </si>
  <si>
    <t>Period confirmed by ToMcat (period-search software)</t>
  </si>
  <si>
    <t>Add cycle</t>
  </si>
  <si>
    <t>Old Cycle</t>
  </si>
  <si>
    <t>IBVS 6007</t>
  </si>
  <si>
    <t>IBVS 6039</t>
  </si>
  <si>
    <t>IBVS 6050</t>
  </si>
  <si>
    <t>vis</t>
  </si>
  <si>
    <t>OEJV 0179</t>
  </si>
  <si>
    <t>RHN 2018</t>
  </si>
  <si>
    <t>JAVSO 49, 106</t>
  </si>
  <si>
    <t xml:space="preserve">Mag </t>
  </si>
  <si>
    <t>Next ToM-P</t>
  </si>
  <si>
    <t>Next ToM-S</t>
  </si>
  <si>
    <t>12.28-13.33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</si>
</sst>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5" fillId="0" borderId="0"/>
    <xf numFmtId="0" fontId="15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0" xfId="0" applyFont="1" applyAlignment="1"/>
    <xf numFmtId="0" fontId="0" fillId="0" borderId="11" xfId="0" applyBorder="1" applyAlignment="1"/>
    <xf numFmtId="0" fontId="0" fillId="0" borderId="12" xfId="0" applyBorder="1" applyAlignment="1"/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0" xfId="0" applyFont="1" applyAlignment="1"/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24" borderId="0" xfId="0" applyFont="1" applyFill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8" xfId="0" applyFont="1" applyBorder="1" applyAlignment="1">
      <alignment horizontal="center"/>
    </xf>
    <xf numFmtId="0" fontId="16" fillId="0" borderId="0" xfId="41" applyFont="1"/>
    <xf numFmtId="0" fontId="33" fillId="0" borderId="0" xfId="0" applyFont="1" applyAlignment="1"/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36" fillId="0" borderId="15" xfId="0" applyFont="1" applyBorder="1" applyAlignment="1">
      <alignment horizontal="right" vertical="center"/>
    </xf>
    <xf numFmtId="0" fontId="36" fillId="0" borderId="18" xfId="0" applyFont="1" applyBorder="1" applyAlignment="1">
      <alignment horizontal="right" vertical="center"/>
    </xf>
    <xf numFmtId="0" fontId="6" fillId="25" borderId="13" xfId="0" applyFont="1" applyFill="1" applyBorder="1" applyAlignment="1">
      <alignment horizontal="right" vertical="center"/>
    </xf>
    <xf numFmtId="0" fontId="6" fillId="25" borderId="14" xfId="0" applyFont="1" applyFill="1" applyBorder="1" applyAlignment="1">
      <alignment horizontal="center" vertical="center"/>
    </xf>
    <xf numFmtId="0" fontId="37" fillId="0" borderId="16" xfId="0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22" fontId="38" fillId="0" borderId="16" xfId="0" applyNumberFormat="1" applyFont="1" applyBorder="1" applyAlignment="1">
      <alignment horizontal="right" vertical="center"/>
    </xf>
    <xf numFmtId="22" fontId="38" fillId="0" borderId="17" xfId="0" applyNumberFormat="1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V0380 Dra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117667333506626"/>
          <c:w val="0.825563909774436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02-44DC-A1D5-A2DB0F251B5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02-44DC-A1D5-A2DB0F251B5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02-44DC-A1D5-A2DB0F251B5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2.4400000002060551E-2</c:v>
                </c:pt>
                <c:pt idx="2">
                  <c:v>2.9249999999592546E-2</c:v>
                </c:pt>
                <c:pt idx="3">
                  <c:v>3.3900000002176967E-2</c:v>
                </c:pt>
                <c:pt idx="4">
                  <c:v>3.530000000318978E-2</c:v>
                </c:pt>
                <c:pt idx="5">
                  <c:v>4.6649999996589031E-2</c:v>
                </c:pt>
                <c:pt idx="6">
                  <c:v>7.9229999995732214E-2</c:v>
                </c:pt>
                <c:pt idx="7">
                  <c:v>0.1582499999931315</c:v>
                </c:pt>
                <c:pt idx="8">
                  <c:v>0.15600000000267755</c:v>
                </c:pt>
                <c:pt idx="9">
                  <c:v>0.15969999999651918</c:v>
                </c:pt>
                <c:pt idx="10">
                  <c:v>0.18649999999615829</c:v>
                </c:pt>
                <c:pt idx="11">
                  <c:v>0.26850999999442138</c:v>
                </c:pt>
                <c:pt idx="12">
                  <c:v>0.26851999999780674</c:v>
                </c:pt>
                <c:pt idx="13">
                  <c:v>0.26885999999649357</c:v>
                </c:pt>
                <c:pt idx="14">
                  <c:v>0.26939999999740394</c:v>
                </c:pt>
                <c:pt idx="15">
                  <c:v>0.26737999999750173</c:v>
                </c:pt>
                <c:pt idx="16">
                  <c:v>0.2687999999980093</c:v>
                </c:pt>
                <c:pt idx="17">
                  <c:v>0.26963000000250759</c:v>
                </c:pt>
                <c:pt idx="18">
                  <c:v>0.2847299999993993</c:v>
                </c:pt>
                <c:pt idx="19">
                  <c:v>0.28508999999758089</c:v>
                </c:pt>
                <c:pt idx="20">
                  <c:v>0.28600999999616761</c:v>
                </c:pt>
                <c:pt idx="21">
                  <c:v>0.28625999999349006</c:v>
                </c:pt>
                <c:pt idx="22">
                  <c:v>0.28678000000218162</c:v>
                </c:pt>
                <c:pt idx="23">
                  <c:v>0.2920700000031502</c:v>
                </c:pt>
                <c:pt idx="24">
                  <c:v>0.29226999999809777</c:v>
                </c:pt>
                <c:pt idx="25">
                  <c:v>0.29235999999946216</c:v>
                </c:pt>
                <c:pt idx="26">
                  <c:v>0.29288999999698717</c:v>
                </c:pt>
                <c:pt idx="27">
                  <c:v>0.29201999999349937</c:v>
                </c:pt>
                <c:pt idx="28">
                  <c:v>0.29245999999693595</c:v>
                </c:pt>
                <c:pt idx="29">
                  <c:v>0.34419999999954598</c:v>
                </c:pt>
                <c:pt idx="30">
                  <c:v>0.34428599999955622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02-44DC-A1D5-A2DB0F251B5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02-44DC-A1D5-A2DB0F251B5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02-44DC-A1D5-A2DB0F251B5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8.0000000000000004E-4</c:v>
                  </c:pt>
                  <c:pt idx="3">
                    <c:v>8.0000000000000004E-4</c:v>
                  </c:pt>
                  <c:pt idx="4">
                    <c:v>1.6999999999999999E-3</c:v>
                  </c:pt>
                  <c:pt idx="5">
                    <c:v>8.0000000000000004E-4</c:v>
                  </c:pt>
                  <c:pt idx="6">
                    <c:v>4.0000000000000003E-5</c:v>
                  </c:pt>
                  <c:pt idx="7">
                    <c:v>1.1999999999999999E-3</c:v>
                  </c:pt>
                  <c:pt idx="8">
                    <c:v>5.0000000000000001E-4</c:v>
                  </c:pt>
                  <c:pt idx="9">
                    <c:v>1E-4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1E-4</c:v>
                  </c:pt>
                  <c:pt idx="14">
                    <c:v>1E-4</c:v>
                  </c:pt>
                  <c:pt idx="15">
                    <c:v>4.0000000000000002E-4</c:v>
                  </c:pt>
                  <c:pt idx="16">
                    <c:v>2.0000000000000001E-4</c:v>
                  </c:pt>
                  <c:pt idx="17">
                    <c:v>2.0000000000000001E-4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5.0000000000000001E-4</c:v>
                  </c:pt>
                  <c:pt idx="27">
                    <c:v>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1.13E-4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02-44DC-A1D5-A2DB0F251B5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7.4620748450311691E-3</c:v>
                </c:pt>
                <c:pt idx="1">
                  <c:v>2.4820590728279805E-2</c:v>
                </c:pt>
                <c:pt idx="2">
                  <c:v>2.4838486105479028E-2</c:v>
                </c:pt>
                <c:pt idx="3">
                  <c:v>3.7884216083714339E-2</c:v>
                </c:pt>
                <c:pt idx="4">
                  <c:v>3.9852707575629136E-2</c:v>
                </c:pt>
                <c:pt idx="5">
                  <c:v>3.9870602952828363E-2</c:v>
                </c:pt>
                <c:pt idx="6">
                  <c:v>8.1012075133847547E-2</c:v>
                </c:pt>
                <c:pt idx="7">
                  <c:v>0.15422206325587864</c:v>
                </c:pt>
                <c:pt idx="8">
                  <c:v>0.15423995863307788</c:v>
                </c:pt>
                <c:pt idx="9">
                  <c:v>0.1574969172833369</c:v>
                </c:pt>
                <c:pt idx="10">
                  <c:v>0.18419682006458118</c:v>
                </c:pt>
                <c:pt idx="11">
                  <c:v>0.26680188121620563</c:v>
                </c:pt>
                <c:pt idx="12">
                  <c:v>0.26680188121620563</c:v>
                </c:pt>
                <c:pt idx="13">
                  <c:v>0.2678219177165615</c:v>
                </c:pt>
                <c:pt idx="14">
                  <c:v>0.2678219177165615</c:v>
                </c:pt>
                <c:pt idx="15">
                  <c:v>0.26817982526054596</c:v>
                </c:pt>
                <c:pt idx="16">
                  <c:v>0.26817982526054596</c:v>
                </c:pt>
                <c:pt idx="17">
                  <c:v>0.26817982526054596</c:v>
                </c:pt>
                <c:pt idx="18">
                  <c:v>0.28412460634505576</c:v>
                </c:pt>
                <c:pt idx="19">
                  <c:v>0.28412460634505576</c:v>
                </c:pt>
                <c:pt idx="20">
                  <c:v>0.28754262339010783</c:v>
                </c:pt>
                <c:pt idx="21">
                  <c:v>0.28754262339010783</c:v>
                </c:pt>
                <c:pt idx="22">
                  <c:v>0.2876857864077017</c:v>
                </c:pt>
                <c:pt idx="23">
                  <c:v>0.29160487401433199</c:v>
                </c:pt>
                <c:pt idx="24">
                  <c:v>0.29160487401433199</c:v>
                </c:pt>
                <c:pt idx="25">
                  <c:v>0.29160487401433199</c:v>
                </c:pt>
                <c:pt idx="26">
                  <c:v>0.29348388862025065</c:v>
                </c:pt>
                <c:pt idx="27">
                  <c:v>0.29384179616423522</c:v>
                </c:pt>
                <c:pt idx="28">
                  <c:v>0.29391337767303205</c:v>
                </c:pt>
                <c:pt idx="29">
                  <c:v>0.34765319540230599</c:v>
                </c:pt>
                <c:pt idx="30">
                  <c:v>0.34729528785832142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02-44DC-A1D5-A2DB0F251B5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485</c:v>
                </c:pt>
                <c:pt idx="2">
                  <c:v>485.5</c:v>
                </c:pt>
                <c:pt idx="3">
                  <c:v>850</c:v>
                </c:pt>
                <c:pt idx="4">
                  <c:v>905</c:v>
                </c:pt>
                <c:pt idx="5">
                  <c:v>905.5</c:v>
                </c:pt>
                <c:pt idx="6">
                  <c:v>2055</c:v>
                </c:pt>
                <c:pt idx="7">
                  <c:v>4100.5</c:v>
                </c:pt>
                <c:pt idx="8">
                  <c:v>4101</c:v>
                </c:pt>
                <c:pt idx="9">
                  <c:v>4192</c:v>
                </c:pt>
                <c:pt idx="10">
                  <c:v>4938</c:v>
                </c:pt>
                <c:pt idx="11">
                  <c:v>7246</c:v>
                </c:pt>
                <c:pt idx="12">
                  <c:v>7246</c:v>
                </c:pt>
                <c:pt idx="13">
                  <c:v>7274.5</c:v>
                </c:pt>
                <c:pt idx="14">
                  <c:v>7274.5</c:v>
                </c:pt>
                <c:pt idx="15">
                  <c:v>7284.5</c:v>
                </c:pt>
                <c:pt idx="16">
                  <c:v>7284.5</c:v>
                </c:pt>
                <c:pt idx="17">
                  <c:v>7284.5</c:v>
                </c:pt>
                <c:pt idx="18">
                  <c:v>7730</c:v>
                </c:pt>
                <c:pt idx="19">
                  <c:v>7730</c:v>
                </c:pt>
                <c:pt idx="20">
                  <c:v>7825.5</c:v>
                </c:pt>
                <c:pt idx="21">
                  <c:v>7825.5</c:v>
                </c:pt>
                <c:pt idx="22">
                  <c:v>7829.5</c:v>
                </c:pt>
                <c:pt idx="23">
                  <c:v>7939</c:v>
                </c:pt>
                <c:pt idx="24">
                  <c:v>7939</c:v>
                </c:pt>
                <c:pt idx="25">
                  <c:v>7939</c:v>
                </c:pt>
                <c:pt idx="26">
                  <c:v>7991.5</c:v>
                </c:pt>
                <c:pt idx="27">
                  <c:v>8001.5</c:v>
                </c:pt>
                <c:pt idx="28">
                  <c:v>8003.5</c:v>
                </c:pt>
                <c:pt idx="29">
                  <c:v>9505</c:v>
                </c:pt>
                <c:pt idx="30">
                  <c:v>9495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02-44DC-A1D5-A2DB0F251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8505632"/>
        <c:axId val="1"/>
      </c:scatterChart>
      <c:valAx>
        <c:axId val="658505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5056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200025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AC599F2-97F0-5D9B-0F49-61E75174C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1</v>
      </c>
    </row>
    <row r="2" spans="1:6" x14ac:dyDescent="0.2">
      <c r="A2" t="s">
        <v>27</v>
      </c>
      <c r="B2" s="25" t="s">
        <v>37</v>
      </c>
    </row>
    <row r="3" spans="1:6" ht="13.5" thickBot="1" x14ac:dyDescent="0.25"/>
    <row r="4" spans="1:6" ht="13.5" thickBot="1" x14ac:dyDescent="0.25">
      <c r="A4" s="26" t="s">
        <v>38</v>
      </c>
      <c r="C4" s="27">
        <v>53579.743000000002</v>
      </c>
      <c r="D4" s="28">
        <v>0.49370000000000003</v>
      </c>
    </row>
    <row r="5" spans="1:6" x14ac:dyDescent="0.2">
      <c r="A5" s="8" t="s">
        <v>32</v>
      </c>
      <c r="B5" s="9"/>
      <c r="C5" s="10">
        <v>-9.5</v>
      </c>
      <c r="D5" s="9" t="s">
        <v>33</v>
      </c>
    </row>
    <row r="6" spans="1:6" x14ac:dyDescent="0.2">
      <c r="A6" s="4" t="s">
        <v>5</v>
      </c>
    </row>
    <row r="7" spans="1:6" x14ac:dyDescent="0.2">
      <c r="A7" t="s">
        <v>6</v>
      </c>
      <c r="C7">
        <f>+C4</f>
        <v>53579.743000000002</v>
      </c>
    </row>
    <row r="8" spans="1:6" x14ac:dyDescent="0.2">
      <c r="A8" t="s">
        <v>7</v>
      </c>
      <c r="C8">
        <f>+D4</f>
        <v>0.49370000000000003</v>
      </c>
      <c r="D8" s="34" t="s">
        <v>43</v>
      </c>
    </row>
    <row r="9" spans="1:6" x14ac:dyDescent="0.2">
      <c r="A9" s="23" t="s">
        <v>36</v>
      </c>
      <c r="B9" s="24">
        <v>21</v>
      </c>
      <c r="C9" s="21" t="str">
        <f>"F"&amp;B9</f>
        <v>F21</v>
      </c>
      <c r="D9" s="22" t="str">
        <f>"G"&amp;B9</f>
        <v>G21</v>
      </c>
    </row>
    <row r="10" spans="1:6" ht="13.5" thickBot="1" x14ac:dyDescent="0.25">
      <c r="A10" s="9"/>
      <c r="B10" s="9"/>
      <c r="C10" s="3" t="s">
        <v>23</v>
      </c>
      <c r="D10" s="3" t="s">
        <v>24</v>
      </c>
      <c r="E10" s="9"/>
    </row>
    <row r="11" spans="1:6" x14ac:dyDescent="0.2">
      <c r="A11" s="9" t="s">
        <v>19</v>
      </c>
      <c r="B11" s="9"/>
      <c r="C11" s="20">
        <f ca="1">INTERCEPT(INDIRECT($D$9):G992,INDIRECT($C$9):F992)</f>
        <v>7.4620748450311691E-3</v>
      </c>
      <c r="D11" s="11"/>
      <c r="E11" s="9"/>
    </row>
    <row r="12" spans="1:6" x14ac:dyDescent="0.2">
      <c r="A12" s="9" t="s">
        <v>20</v>
      </c>
      <c r="B12" s="9"/>
      <c r="C12" s="20">
        <f ca="1">SLOPE(INDIRECT($D$9):G992,INDIRECT($C$9):F992)</f>
        <v>3.5790754398450794E-5</v>
      </c>
      <c r="D12" s="11"/>
      <c r="E12" s="54" t="s">
        <v>53</v>
      </c>
      <c r="F12" s="55" t="s">
        <v>56</v>
      </c>
    </row>
    <row r="13" spans="1:6" x14ac:dyDescent="0.2">
      <c r="A13" s="9" t="s">
        <v>22</v>
      </c>
      <c r="B13" s="9"/>
      <c r="C13" s="11" t="s">
        <v>17</v>
      </c>
      <c r="E13" s="52" t="s">
        <v>44</v>
      </c>
      <c r="F13" s="56">
        <v>1</v>
      </c>
    </row>
    <row r="14" spans="1:6" x14ac:dyDescent="0.2">
      <c r="A14" s="9"/>
      <c r="B14" s="9"/>
      <c r="C14" s="9"/>
      <c r="E14" s="52" t="s">
        <v>34</v>
      </c>
      <c r="F14" s="57">
        <f ca="1">NOW()+15018.5+$C$5/24</f>
        <v>60534.755723495371</v>
      </c>
    </row>
    <row r="15" spans="1:6" x14ac:dyDescent="0.2">
      <c r="A15" s="12" t="s">
        <v>21</v>
      </c>
      <c r="B15" s="9"/>
      <c r="C15" s="13">
        <f ca="1">(C7+C11)+(C8+C12)*INT(MAX(F21:F3533))</f>
        <v>58272.709153195399</v>
      </c>
      <c r="E15" s="52" t="s">
        <v>45</v>
      </c>
      <c r="F15" s="57">
        <f ca="1">ROUND(2*($F$14-$C$7)/$C$8,0)/2+$F$13</f>
        <v>14088.5</v>
      </c>
    </row>
    <row r="16" spans="1:6" x14ac:dyDescent="0.2">
      <c r="A16" s="15" t="s">
        <v>8</v>
      </c>
      <c r="B16" s="9"/>
      <c r="C16" s="16">
        <f ca="1">+C8+C12</f>
        <v>0.4937357907543985</v>
      </c>
      <c r="E16" s="52" t="s">
        <v>35</v>
      </c>
      <c r="F16" s="57">
        <f ca="1">ROUND(2*($F$14-$C$15)/$C$16,0)/2+$F$13</f>
        <v>4582.5</v>
      </c>
    </row>
    <row r="17" spans="1:21" ht="13.5" thickBot="1" x14ac:dyDescent="0.25">
      <c r="A17" s="14" t="s">
        <v>31</v>
      </c>
      <c r="B17" s="9"/>
      <c r="C17" s="9">
        <f>COUNT(C21:C2191)</f>
        <v>31</v>
      </c>
      <c r="E17" s="52" t="s">
        <v>54</v>
      </c>
      <c r="F17" s="58">
        <f ca="1">+$C$15+$C$16*$F$16-15018.5-$C$5/24</f>
        <v>45517.149247660767</v>
      </c>
    </row>
    <row r="18" spans="1:21" ht="14.25" thickTop="1" thickBot="1" x14ac:dyDescent="0.25">
      <c r="A18" s="15" t="s">
        <v>9</v>
      </c>
      <c r="B18" s="9"/>
      <c r="C18" s="18">
        <f ca="1">+C15</f>
        <v>58272.709153195399</v>
      </c>
      <c r="D18" s="19">
        <f ca="1">+C16</f>
        <v>0.4937357907543985</v>
      </c>
      <c r="E18" s="53" t="s">
        <v>55</v>
      </c>
      <c r="F18" s="59">
        <f ca="1">+($C$15+$C$16*$F$16)-($C$16/2)-15018.5-$C$5/24</f>
        <v>45516.902379765394</v>
      </c>
    </row>
    <row r="19" spans="1:21" ht="13.5" thickTop="1" x14ac:dyDescent="0.2">
      <c r="E19" s="14"/>
      <c r="F19" s="17"/>
    </row>
    <row r="20" spans="1:21" ht="13.5" thickBot="1" x14ac:dyDescent="0.25">
      <c r="A20" s="3" t="s">
        <v>10</v>
      </c>
      <c r="B20" s="3" t="s">
        <v>11</v>
      </c>
      <c r="C20" s="3" t="s">
        <v>12</v>
      </c>
      <c r="D20" s="3" t="s">
        <v>16</v>
      </c>
      <c r="E20" s="3" t="s">
        <v>13</v>
      </c>
      <c r="F20" s="3" t="s">
        <v>14</v>
      </c>
      <c r="G20" s="3" t="s">
        <v>15</v>
      </c>
      <c r="H20" s="6" t="s">
        <v>4</v>
      </c>
      <c r="I20" s="6" t="s">
        <v>49</v>
      </c>
      <c r="J20" s="6" t="s">
        <v>2</v>
      </c>
      <c r="K20" s="6" t="s">
        <v>3</v>
      </c>
      <c r="L20" s="6" t="s">
        <v>28</v>
      </c>
      <c r="M20" s="6" t="s">
        <v>29</v>
      </c>
      <c r="N20" s="6" t="s">
        <v>30</v>
      </c>
      <c r="O20" s="6" t="s">
        <v>26</v>
      </c>
      <c r="P20" s="5" t="s">
        <v>25</v>
      </c>
      <c r="Q20" s="3" t="s">
        <v>18</v>
      </c>
      <c r="U20" s="44" t="s">
        <v>0</v>
      </c>
    </row>
    <row r="21" spans="1:21" x14ac:dyDescent="0.2">
      <c r="A21" s="29" t="s">
        <v>39</v>
      </c>
      <c r="C21" s="7">
        <v>53579.743000000002</v>
      </c>
      <c r="D21" s="7" t="s">
        <v>17</v>
      </c>
      <c r="E21">
        <f t="shared" ref="E21:E31" si="0">+(C21-C$7)/C$8</f>
        <v>0</v>
      </c>
      <c r="F21">
        <f t="shared" ref="F21:F27" si="1">ROUND(2*E21,0)/2</f>
        <v>0</v>
      </c>
      <c r="G21">
        <f t="shared" ref="G21:G31" si="2">+C21-(C$7+F21*C$8)</f>
        <v>0</v>
      </c>
      <c r="H21">
        <f>+G21</f>
        <v>0</v>
      </c>
      <c r="O21">
        <f t="shared" ref="O21:O31" ca="1" si="3">+C$11+C$12*$F21</f>
        <v>7.4620748450311691E-3</v>
      </c>
      <c r="Q21" s="2">
        <f t="shared" ref="Q21:Q31" si="4">+C21-15018.5</f>
        <v>38561.243000000002</v>
      </c>
    </row>
    <row r="22" spans="1:21" x14ac:dyDescent="0.2">
      <c r="A22" s="30" t="s">
        <v>40</v>
      </c>
      <c r="B22" s="31" t="s">
        <v>41</v>
      </c>
      <c r="C22" s="32">
        <v>53819.211900000002</v>
      </c>
      <c r="D22" s="33">
        <v>1.1000000000000001E-3</v>
      </c>
      <c r="E22">
        <f t="shared" si="0"/>
        <v>485.04942272635168</v>
      </c>
      <c r="F22">
        <f t="shared" si="1"/>
        <v>485</v>
      </c>
      <c r="G22">
        <f t="shared" si="2"/>
        <v>2.4400000002060551E-2</v>
      </c>
      <c r="K22">
        <f t="shared" ref="K22:K49" si="5">+G22</f>
        <v>2.4400000002060551E-2</v>
      </c>
      <c r="O22">
        <f t="shared" ca="1" si="3"/>
        <v>2.4820590728279805E-2</v>
      </c>
      <c r="Q22" s="2">
        <f t="shared" si="4"/>
        <v>38800.711900000002</v>
      </c>
    </row>
    <row r="23" spans="1:21" x14ac:dyDescent="0.2">
      <c r="A23" s="30" t="s">
        <v>40</v>
      </c>
      <c r="B23" s="31" t="s">
        <v>42</v>
      </c>
      <c r="C23" s="32">
        <v>53819.463600000003</v>
      </c>
      <c r="D23" s="33">
        <v>8.0000000000000004E-4</v>
      </c>
      <c r="E23">
        <f t="shared" si="0"/>
        <v>485.55924650597638</v>
      </c>
      <c r="F23">
        <f t="shared" si="1"/>
        <v>485.5</v>
      </c>
      <c r="G23">
        <f t="shared" si="2"/>
        <v>2.9249999999592546E-2</v>
      </c>
      <c r="K23">
        <f t="shared" si="5"/>
        <v>2.9249999999592546E-2</v>
      </c>
      <c r="O23">
        <f t="shared" ca="1" si="3"/>
        <v>2.4838486105479028E-2</v>
      </c>
      <c r="Q23" s="2">
        <f t="shared" si="4"/>
        <v>38800.963600000003</v>
      </c>
    </row>
    <row r="24" spans="1:21" x14ac:dyDescent="0.2">
      <c r="A24" s="30" t="s">
        <v>40</v>
      </c>
      <c r="B24" s="31" t="s">
        <v>41</v>
      </c>
      <c r="C24" s="32">
        <v>53999.421900000001</v>
      </c>
      <c r="D24" s="33">
        <v>8.0000000000000004E-4</v>
      </c>
      <c r="E24">
        <f t="shared" si="0"/>
        <v>850.06866518128209</v>
      </c>
      <c r="F24">
        <f t="shared" si="1"/>
        <v>850</v>
      </c>
      <c r="G24">
        <f t="shared" si="2"/>
        <v>3.3900000002176967E-2</v>
      </c>
      <c r="K24">
        <f t="shared" si="5"/>
        <v>3.3900000002176967E-2</v>
      </c>
      <c r="O24">
        <f t="shared" ca="1" si="3"/>
        <v>3.7884216083714339E-2</v>
      </c>
      <c r="Q24" s="2">
        <f t="shared" si="4"/>
        <v>38980.921900000001</v>
      </c>
    </row>
    <row r="25" spans="1:21" x14ac:dyDescent="0.2">
      <c r="A25" s="30" t="s">
        <v>40</v>
      </c>
      <c r="B25" s="31" t="s">
        <v>41</v>
      </c>
      <c r="C25" s="32">
        <v>54026.576800000003</v>
      </c>
      <c r="D25" s="33">
        <v>1.6999999999999999E-3</v>
      </c>
      <c r="E25">
        <f t="shared" si="0"/>
        <v>905.07150091148537</v>
      </c>
      <c r="F25">
        <f t="shared" si="1"/>
        <v>905</v>
      </c>
      <c r="G25">
        <f t="shared" si="2"/>
        <v>3.530000000318978E-2</v>
      </c>
      <c r="K25">
        <f t="shared" si="5"/>
        <v>3.530000000318978E-2</v>
      </c>
      <c r="O25">
        <f t="shared" ca="1" si="3"/>
        <v>3.9852707575629136E-2</v>
      </c>
      <c r="Q25" s="2">
        <f t="shared" si="4"/>
        <v>39008.076800000003</v>
      </c>
    </row>
    <row r="26" spans="1:21" x14ac:dyDescent="0.2">
      <c r="A26" s="30" t="s">
        <v>40</v>
      </c>
      <c r="B26" s="31" t="s">
        <v>42</v>
      </c>
      <c r="C26" s="32">
        <v>54026.834999999999</v>
      </c>
      <c r="D26" s="33">
        <v>8.0000000000000004E-4</v>
      </c>
      <c r="E26">
        <f t="shared" si="0"/>
        <v>905.59449058131838</v>
      </c>
      <c r="F26">
        <f t="shared" si="1"/>
        <v>905.5</v>
      </c>
      <c r="G26">
        <f t="shared" si="2"/>
        <v>4.6649999996589031E-2</v>
      </c>
      <c r="K26">
        <f t="shared" si="5"/>
        <v>4.6649999996589031E-2</v>
      </c>
      <c r="O26">
        <f t="shared" ca="1" si="3"/>
        <v>3.9870602952828363E-2</v>
      </c>
      <c r="Q26" s="2">
        <f t="shared" si="4"/>
        <v>39008.334999999999</v>
      </c>
    </row>
    <row r="27" spans="1:21" x14ac:dyDescent="0.2">
      <c r="A27" s="30" t="s">
        <v>46</v>
      </c>
      <c r="B27" s="36" t="s">
        <v>41</v>
      </c>
      <c r="C27" s="30">
        <v>54594.37573</v>
      </c>
      <c r="D27" s="30">
        <v>4.0000000000000003E-5</v>
      </c>
      <c r="E27">
        <f t="shared" si="0"/>
        <v>2055.160482074129</v>
      </c>
      <c r="F27">
        <f t="shared" si="1"/>
        <v>2055</v>
      </c>
      <c r="G27">
        <f t="shared" si="2"/>
        <v>7.9229999995732214E-2</v>
      </c>
      <c r="K27">
        <f t="shared" si="5"/>
        <v>7.9229999995732214E-2</v>
      </c>
      <c r="O27">
        <f t="shared" ca="1" si="3"/>
        <v>8.1012075133847547E-2</v>
      </c>
      <c r="Q27" s="2">
        <f t="shared" si="4"/>
        <v>39575.87573</v>
      </c>
    </row>
    <row r="28" spans="1:21" x14ac:dyDescent="0.2">
      <c r="A28" s="38" t="s">
        <v>47</v>
      </c>
      <c r="B28" s="39" t="s">
        <v>42</v>
      </c>
      <c r="C28" s="40">
        <v>55604.318099999997</v>
      </c>
      <c r="D28" s="40">
        <v>1.1999999999999999E-3</v>
      </c>
      <c r="E28">
        <f t="shared" si="0"/>
        <v>4100.8205387887265</v>
      </c>
      <c r="F28" s="37">
        <f>ROUND(2*E28,0)/2-0.5</f>
        <v>4100.5</v>
      </c>
      <c r="G28">
        <f t="shared" si="2"/>
        <v>0.1582499999931315</v>
      </c>
      <c r="K28">
        <f t="shared" si="5"/>
        <v>0.1582499999931315</v>
      </c>
      <c r="O28">
        <f t="shared" ca="1" si="3"/>
        <v>0.15422206325587864</v>
      </c>
      <c r="Q28" s="2">
        <f t="shared" si="4"/>
        <v>40585.818099999997</v>
      </c>
    </row>
    <row r="29" spans="1:21" x14ac:dyDescent="0.2">
      <c r="A29" s="38" t="s">
        <v>47</v>
      </c>
      <c r="B29" s="39" t="s">
        <v>41</v>
      </c>
      <c r="C29" s="40">
        <v>55604.562700000002</v>
      </c>
      <c r="D29" s="40">
        <v>5.0000000000000001E-4</v>
      </c>
      <c r="E29">
        <f t="shared" si="0"/>
        <v>4101.315981365201</v>
      </c>
      <c r="F29" s="37">
        <f>ROUND(2*E29,0)/2-0.5</f>
        <v>4101</v>
      </c>
      <c r="G29">
        <f t="shared" si="2"/>
        <v>0.15600000000267755</v>
      </c>
      <c r="K29">
        <f t="shared" si="5"/>
        <v>0.15600000000267755</v>
      </c>
      <c r="O29">
        <f t="shared" ca="1" si="3"/>
        <v>0.15423995863307788</v>
      </c>
      <c r="Q29" s="2">
        <f t="shared" si="4"/>
        <v>40586.062700000002</v>
      </c>
    </row>
    <row r="30" spans="1:21" x14ac:dyDescent="0.2">
      <c r="A30" s="38" t="s">
        <v>47</v>
      </c>
      <c r="B30" s="39" t="s">
        <v>42</v>
      </c>
      <c r="C30" s="40">
        <v>55649.4931</v>
      </c>
      <c r="D30" s="40">
        <v>1E-4</v>
      </c>
      <c r="E30">
        <f t="shared" si="0"/>
        <v>4192.3234757950122</v>
      </c>
      <c r="F30" s="37">
        <f>ROUND(2*E30,0)/2-0.5</f>
        <v>4192</v>
      </c>
      <c r="G30">
        <f t="shared" si="2"/>
        <v>0.15969999999651918</v>
      </c>
      <c r="K30">
        <f t="shared" si="5"/>
        <v>0.15969999999651918</v>
      </c>
      <c r="O30">
        <f t="shared" ca="1" si="3"/>
        <v>0.1574969172833369</v>
      </c>
      <c r="Q30" s="2">
        <f t="shared" si="4"/>
        <v>40630.9931</v>
      </c>
    </row>
    <row r="31" spans="1:21" x14ac:dyDescent="0.2">
      <c r="A31" s="35" t="s">
        <v>48</v>
      </c>
      <c r="C31" s="7">
        <v>56017.820099999997</v>
      </c>
      <c r="D31" s="7">
        <v>1E-4</v>
      </c>
      <c r="E31">
        <f t="shared" si="0"/>
        <v>4938.3777597731314</v>
      </c>
      <c r="F31">
        <f>ROUND(2*E31,0)/2-0.5</f>
        <v>4938</v>
      </c>
      <c r="G31">
        <f t="shared" si="2"/>
        <v>0.18649999999615829</v>
      </c>
      <c r="K31">
        <f t="shared" si="5"/>
        <v>0.18649999999615829</v>
      </c>
      <c r="O31">
        <f t="shared" ca="1" si="3"/>
        <v>0.18419682006458118</v>
      </c>
      <c r="Q31" s="2">
        <f t="shared" si="4"/>
        <v>40999.320099999997</v>
      </c>
    </row>
    <row r="32" spans="1:21" x14ac:dyDescent="0.2">
      <c r="A32" s="41" t="s">
        <v>50</v>
      </c>
      <c r="B32" s="42" t="s">
        <v>41</v>
      </c>
      <c r="C32" s="43">
        <v>57157.361709999997</v>
      </c>
      <c r="D32" s="43">
        <v>1E-4</v>
      </c>
      <c r="E32">
        <f t="shared" ref="E32:E49" si="6">+(C32-C$7)/C$8</f>
        <v>7246.5438727972351</v>
      </c>
      <c r="F32">
        <f t="shared" ref="F32:F50" si="7">ROUND(2*E32,0)/2-0.5</f>
        <v>7246</v>
      </c>
      <c r="G32">
        <f t="shared" ref="G32:G49" si="8">+C32-(C$7+F32*C$8)</f>
        <v>0.26850999999442138</v>
      </c>
      <c r="K32">
        <f t="shared" si="5"/>
        <v>0.26850999999442138</v>
      </c>
      <c r="O32">
        <f t="shared" ref="O32:O49" ca="1" si="9">+C$11+C$12*$F32</f>
        <v>0.26680188121620563</v>
      </c>
      <c r="Q32" s="2">
        <f t="shared" ref="Q32:Q49" si="10">+C32-15018.5</f>
        <v>42138.861709999997</v>
      </c>
    </row>
    <row r="33" spans="1:17" x14ac:dyDescent="0.2">
      <c r="A33" s="41" t="s">
        <v>50</v>
      </c>
      <c r="B33" s="42" t="s">
        <v>41</v>
      </c>
      <c r="C33" s="43">
        <v>57157.361720000001</v>
      </c>
      <c r="D33" s="43">
        <v>2.0000000000000001E-4</v>
      </c>
      <c r="E33">
        <f t="shared" si="6"/>
        <v>7246.5438930524579</v>
      </c>
      <c r="F33">
        <f t="shared" si="7"/>
        <v>7246</v>
      </c>
      <c r="G33">
        <f t="shared" si="8"/>
        <v>0.26851999999780674</v>
      </c>
      <c r="K33">
        <f t="shared" si="5"/>
        <v>0.26851999999780674</v>
      </c>
      <c r="O33">
        <f t="shared" ca="1" si="9"/>
        <v>0.26680188121620563</v>
      </c>
      <c r="Q33" s="2">
        <f t="shared" si="10"/>
        <v>42138.861720000001</v>
      </c>
    </row>
    <row r="34" spans="1:17" x14ac:dyDescent="0.2">
      <c r="A34" s="41" t="s">
        <v>50</v>
      </c>
      <c r="B34" s="42" t="s">
        <v>42</v>
      </c>
      <c r="C34" s="43">
        <v>57171.432509999999</v>
      </c>
      <c r="D34" s="43">
        <v>1E-4</v>
      </c>
      <c r="E34">
        <f t="shared" si="6"/>
        <v>7275.0445817297878</v>
      </c>
      <c r="F34">
        <f t="shared" si="7"/>
        <v>7274.5</v>
      </c>
      <c r="G34">
        <f t="shared" si="8"/>
        <v>0.26885999999649357</v>
      </c>
      <c r="K34">
        <f t="shared" si="5"/>
        <v>0.26885999999649357</v>
      </c>
      <c r="O34">
        <f t="shared" ca="1" si="9"/>
        <v>0.2678219177165615</v>
      </c>
      <c r="Q34" s="2">
        <f t="shared" si="10"/>
        <v>42152.932509999999</v>
      </c>
    </row>
    <row r="35" spans="1:17" x14ac:dyDescent="0.2">
      <c r="A35" s="41" t="s">
        <v>50</v>
      </c>
      <c r="B35" s="42" t="s">
        <v>42</v>
      </c>
      <c r="C35" s="43">
        <v>57171.43305</v>
      </c>
      <c r="D35" s="43">
        <v>1E-4</v>
      </c>
      <c r="E35">
        <f t="shared" si="6"/>
        <v>7275.0456755114383</v>
      </c>
      <c r="F35">
        <f t="shared" si="7"/>
        <v>7274.5</v>
      </c>
      <c r="G35">
        <f t="shared" si="8"/>
        <v>0.26939999999740394</v>
      </c>
      <c r="K35">
        <f t="shared" si="5"/>
        <v>0.26939999999740394</v>
      </c>
      <c r="O35">
        <f t="shared" ca="1" si="9"/>
        <v>0.2678219177165615</v>
      </c>
      <c r="Q35" s="2">
        <f t="shared" si="10"/>
        <v>42152.93305</v>
      </c>
    </row>
    <row r="36" spans="1:17" x14ac:dyDescent="0.2">
      <c r="A36" s="41" t="s">
        <v>50</v>
      </c>
      <c r="B36" s="42" t="s">
        <v>42</v>
      </c>
      <c r="C36" s="43">
        <v>57176.368029999998</v>
      </c>
      <c r="D36" s="43">
        <v>4.0000000000000002E-4</v>
      </c>
      <c r="E36">
        <f t="shared" si="6"/>
        <v>7285.04158395786</v>
      </c>
      <c r="F36">
        <f t="shared" si="7"/>
        <v>7284.5</v>
      </c>
      <c r="G36">
        <f t="shared" si="8"/>
        <v>0.26737999999750173</v>
      </c>
      <c r="K36">
        <f t="shared" si="5"/>
        <v>0.26737999999750173</v>
      </c>
      <c r="O36">
        <f t="shared" ca="1" si="9"/>
        <v>0.26817982526054596</v>
      </c>
      <c r="Q36" s="2">
        <f t="shared" si="10"/>
        <v>42157.868029999998</v>
      </c>
    </row>
    <row r="37" spans="1:17" x14ac:dyDescent="0.2">
      <c r="A37" s="41" t="s">
        <v>50</v>
      </c>
      <c r="B37" s="42" t="s">
        <v>42</v>
      </c>
      <c r="C37" s="43">
        <v>57176.369449999998</v>
      </c>
      <c r="D37" s="43">
        <v>2.0000000000000001E-4</v>
      </c>
      <c r="E37">
        <f t="shared" si="6"/>
        <v>7285.0444601984927</v>
      </c>
      <c r="F37">
        <f t="shared" si="7"/>
        <v>7284.5</v>
      </c>
      <c r="G37">
        <f t="shared" si="8"/>
        <v>0.2687999999980093</v>
      </c>
      <c r="K37">
        <f t="shared" si="5"/>
        <v>0.2687999999980093</v>
      </c>
      <c r="O37">
        <f t="shared" ca="1" si="9"/>
        <v>0.26817982526054596</v>
      </c>
      <c r="Q37" s="2">
        <f t="shared" si="10"/>
        <v>42157.869449999998</v>
      </c>
    </row>
    <row r="38" spans="1:17" x14ac:dyDescent="0.2">
      <c r="A38" s="41" t="s">
        <v>50</v>
      </c>
      <c r="B38" s="42" t="s">
        <v>42</v>
      </c>
      <c r="C38" s="43">
        <v>57176.370280000003</v>
      </c>
      <c r="D38" s="43">
        <v>2.0000000000000001E-4</v>
      </c>
      <c r="E38">
        <f t="shared" si="6"/>
        <v>7285.0461413814064</v>
      </c>
      <c r="F38">
        <f t="shared" si="7"/>
        <v>7284.5</v>
      </c>
      <c r="G38">
        <f t="shared" si="8"/>
        <v>0.26963000000250759</v>
      </c>
      <c r="K38">
        <f t="shared" si="5"/>
        <v>0.26963000000250759</v>
      </c>
      <c r="O38">
        <f t="shared" ca="1" si="9"/>
        <v>0.26817982526054596</v>
      </c>
      <c r="Q38" s="2">
        <f t="shared" si="10"/>
        <v>42157.870280000003</v>
      </c>
    </row>
    <row r="39" spans="1:17" x14ac:dyDescent="0.2">
      <c r="A39" s="41" t="s">
        <v>50</v>
      </c>
      <c r="B39" s="42" t="s">
        <v>41</v>
      </c>
      <c r="C39" s="43">
        <v>57396.328730000001</v>
      </c>
      <c r="D39" s="43">
        <v>1E-4</v>
      </c>
      <c r="E39">
        <f t="shared" si="6"/>
        <v>7730.5767267571373</v>
      </c>
      <c r="F39">
        <f t="shared" si="7"/>
        <v>7730</v>
      </c>
      <c r="G39">
        <f t="shared" si="8"/>
        <v>0.2847299999993993</v>
      </c>
      <c r="K39">
        <f t="shared" si="5"/>
        <v>0.2847299999993993</v>
      </c>
      <c r="O39">
        <f t="shared" ca="1" si="9"/>
        <v>0.28412460634505576</v>
      </c>
      <c r="Q39" s="2">
        <f t="shared" si="10"/>
        <v>42377.828730000001</v>
      </c>
    </row>
    <row r="40" spans="1:17" x14ac:dyDescent="0.2">
      <c r="A40" s="41" t="s">
        <v>50</v>
      </c>
      <c r="B40" s="42" t="s">
        <v>41</v>
      </c>
      <c r="C40" s="43">
        <v>57396.329089999999</v>
      </c>
      <c r="D40" s="43">
        <v>1E-4</v>
      </c>
      <c r="E40">
        <f t="shared" si="6"/>
        <v>7730.5774559448992</v>
      </c>
      <c r="F40">
        <f t="shared" si="7"/>
        <v>7730</v>
      </c>
      <c r="G40">
        <f t="shared" si="8"/>
        <v>0.28508999999758089</v>
      </c>
      <c r="K40">
        <f t="shared" si="5"/>
        <v>0.28508999999758089</v>
      </c>
      <c r="O40">
        <f t="shared" ca="1" si="9"/>
        <v>0.28412460634505576</v>
      </c>
      <c r="Q40" s="2">
        <f t="shared" si="10"/>
        <v>42377.829089999999</v>
      </c>
    </row>
    <row r="41" spans="1:17" x14ac:dyDescent="0.2">
      <c r="A41" s="41" t="s">
        <v>50</v>
      </c>
      <c r="B41" s="42" t="s">
        <v>42</v>
      </c>
      <c r="C41" s="43">
        <v>57443.478360000001</v>
      </c>
      <c r="D41" s="43">
        <v>1E-4</v>
      </c>
      <c r="E41">
        <f t="shared" si="6"/>
        <v>7826.079319424749</v>
      </c>
      <c r="F41">
        <f t="shared" si="7"/>
        <v>7825.5</v>
      </c>
      <c r="G41">
        <f t="shared" si="8"/>
        <v>0.28600999999616761</v>
      </c>
      <c r="K41">
        <f t="shared" si="5"/>
        <v>0.28600999999616761</v>
      </c>
      <c r="O41">
        <f t="shared" ca="1" si="9"/>
        <v>0.28754262339010783</v>
      </c>
      <c r="Q41" s="2">
        <f t="shared" si="10"/>
        <v>42424.978360000001</v>
      </c>
    </row>
    <row r="42" spans="1:17" x14ac:dyDescent="0.2">
      <c r="A42" s="41" t="s">
        <v>50</v>
      </c>
      <c r="B42" s="42" t="s">
        <v>42</v>
      </c>
      <c r="C42" s="43">
        <v>57443.478609999998</v>
      </c>
      <c r="D42" s="43">
        <v>1E-4</v>
      </c>
      <c r="E42">
        <f t="shared" si="6"/>
        <v>7826.0798258051364</v>
      </c>
      <c r="F42">
        <f t="shared" si="7"/>
        <v>7825.5</v>
      </c>
      <c r="G42">
        <f t="shared" si="8"/>
        <v>0.28625999999349006</v>
      </c>
      <c r="K42">
        <f t="shared" si="5"/>
        <v>0.28625999999349006</v>
      </c>
      <c r="O42">
        <f t="shared" ca="1" si="9"/>
        <v>0.28754262339010783</v>
      </c>
      <c r="Q42" s="2">
        <f t="shared" si="10"/>
        <v>42424.978609999998</v>
      </c>
    </row>
    <row r="43" spans="1:17" x14ac:dyDescent="0.2">
      <c r="A43" s="41" t="s">
        <v>50</v>
      </c>
      <c r="B43" s="42" t="s">
        <v>42</v>
      </c>
      <c r="C43" s="43">
        <v>57445.453930000003</v>
      </c>
      <c r="D43" s="43">
        <v>1E-4</v>
      </c>
      <c r="E43">
        <f t="shared" si="6"/>
        <v>7830.080879076364</v>
      </c>
      <c r="F43">
        <f t="shared" si="7"/>
        <v>7829.5</v>
      </c>
      <c r="G43">
        <f t="shared" si="8"/>
        <v>0.28678000000218162</v>
      </c>
      <c r="K43">
        <f t="shared" si="5"/>
        <v>0.28678000000218162</v>
      </c>
      <c r="O43">
        <f t="shared" ca="1" si="9"/>
        <v>0.2876857864077017</v>
      </c>
      <c r="Q43" s="2">
        <f t="shared" si="10"/>
        <v>42426.953930000003</v>
      </c>
    </row>
    <row r="44" spans="1:17" x14ac:dyDescent="0.2">
      <c r="A44" s="41" t="s">
        <v>50</v>
      </c>
      <c r="B44" s="42" t="s">
        <v>41</v>
      </c>
      <c r="C44" s="43">
        <v>57499.519370000002</v>
      </c>
      <c r="D44" s="43">
        <v>1E-4</v>
      </c>
      <c r="E44">
        <f t="shared" si="6"/>
        <v>7939.5915940854757</v>
      </c>
      <c r="F44">
        <f t="shared" si="7"/>
        <v>7939</v>
      </c>
      <c r="G44">
        <f t="shared" si="8"/>
        <v>0.2920700000031502</v>
      </c>
      <c r="K44">
        <f t="shared" si="5"/>
        <v>0.2920700000031502</v>
      </c>
      <c r="O44">
        <f t="shared" ca="1" si="9"/>
        <v>0.29160487401433199</v>
      </c>
      <c r="Q44" s="2">
        <f t="shared" si="10"/>
        <v>42481.019370000002</v>
      </c>
    </row>
    <row r="45" spans="1:17" x14ac:dyDescent="0.2">
      <c r="A45" s="41" t="s">
        <v>50</v>
      </c>
      <c r="B45" s="42" t="s">
        <v>41</v>
      </c>
      <c r="C45" s="43">
        <v>57499.519569999997</v>
      </c>
      <c r="D45" s="43">
        <v>1E-4</v>
      </c>
      <c r="E45">
        <f t="shared" si="6"/>
        <v>7939.5919991897799</v>
      </c>
      <c r="F45">
        <f t="shared" si="7"/>
        <v>7939</v>
      </c>
      <c r="G45">
        <f t="shared" si="8"/>
        <v>0.29226999999809777</v>
      </c>
      <c r="K45">
        <f t="shared" si="5"/>
        <v>0.29226999999809777</v>
      </c>
      <c r="O45">
        <f t="shared" ca="1" si="9"/>
        <v>0.29160487401433199</v>
      </c>
      <c r="Q45" s="2">
        <f t="shared" si="10"/>
        <v>42481.019569999997</v>
      </c>
    </row>
    <row r="46" spans="1:17" x14ac:dyDescent="0.2">
      <c r="A46" s="41" t="s">
        <v>50</v>
      </c>
      <c r="B46" s="42" t="s">
        <v>41</v>
      </c>
      <c r="C46" s="43">
        <v>57499.519659999998</v>
      </c>
      <c r="D46" s="43">
        <v>1E-4</v>
      </c>
      <c r="E46">
        <f t="shared" si="6"/>
        <v>7939.5921814867243</v>
      </c>
      <c r="F46">
        <f t="shared" si="7"/>
        <v>7939</v>
      </c>
      <c r="G46">
        <f t="shared" si="8"/>
        <v>0.29235999999946216</v>
      </c>
      <c r="K46">
        <f t="shared" si="5"/>
        <v>0.29235999999946216</v>
      </c>
      <c r="O46">
        <f t="shared" ca="1" si="9"/>
        <v>0.29160487401433199</v>
      </c>
      <c r="Q46" s="2">
        <f t="shared" si="10"/>
        <v>42481.019659999998</v>
      </c>
    </row>
    <row r="47" spans="1:17" x14ac:dyDescent="0.2">
      <c r="A47" s="41" t="s">
        <v>50</v>
      </c>
      <c r="B47" s="42" t="s">
        <v>42</v>
      </c>
      <c r="C47" s="43">
        <v>57525.439440000002</v>
      </c>
      <c r="D47" s="43">
        <v>5.0000000000000001E-4</v>
      </c>
      <c r="E47">
        <f t="shared" si="6"/>
        <v>7992.0932550131647</v>
      </c>
      <c r="F47">
        <f t="shared" si="7"/>
        <v>7991.5</v>
      </c>
      <c r="G47">
        <f t="shared" si="8"/>
        <v>0.29288999999698717</v>
      </c>
      <c r="K47">
        <f t="shared" si="5"/>
        <v>0.29288999999698717</v>
      </c>
      <c r="O47">
        <f t="shared" ca="1" si="9"/>
        <v>0.29348388862025065</v>
      </c>
      <c r="Q47" s="2">
        <f t="shared" si="10"/>
        <v>42506.939440000002</v>
      </c>
    </row>
    <row r="48" spans="1:17" x14ac:dyDescent="0.2">
      <c r="A48" s="41" t="s">
        <v>50</v>
      </c>
      <c r="B48" s="42" t="s">
        <v>42</v>
      </c>
      <c r="C48" s="43">
        <v>57530.375569999997</v>
      </c>
      <c r="D48" s="43">
        <v>1E-4</v>
      </c>
      <c r="E48">
        <f t="shared" si="6"/>
        <v>8002.0914928093862</v>
      </c>
      <c r="F48">
        <f t="shared" si="7"/>
        <v>8001.5</v>
      </c>
      <c r="G48">
        <f t="shared" si="8"/>
        <v>0.29201999999349937</v>
      </c>
      <c r="K48">
        <f t="shared" si="5"/>
        <v>0.29201999999349937</v>
      </c>
      <c r="O48">
        <f t="shared" ca="1" si="9"/>
        <v>0.29384179616423522</v>
      </c>
      <c r="Q48" s="2">
        <f t="shared" si="10"/>
        <v>42511.875569999997</v>
      </c>
    </row>
    <row r="49" spans="1:17" x14ac:dyDescent="0.2">
      <c r="A49" s="41" t="s">
        <v>50</v>
      </c>
      <c r="B49" s="42" t="s">
        <v>42</v>
      </c>
      <c r="C49" s="43">
        <v>57531.363409999998</v>
      </c>
      <c r="D49" s="43">
        <v>1E-4</v>
      </c>
      <c r="E49">
        <f t="shared" si="6"/>
        <v>8004.0923840388814</v>
      </c>
      <c r="F49">
        <f t="shared" si="7"/>
        <v>8003.5</v>
      </c>
      <c r="G49">
        <f t="shared" si="8"/>
        <v>0.29245999999693595</v>
      </c>
      <c r="K49">
        <f t="shared" si="5"/>
        <v>0.29245999999693595</v>
      </c>
      <c r="O49">
        <f t="shared" ca="1" si="9"/>
        <v>0.29391337767303205</v>
      </c>
      <c r="Q49" s="2">
        <f t="shared" si="10"/>
        <v>42512.863409999998</v>
      </c>
    </row>
    <row r="50" spans="1:17" x14ac:dyDescent="0.2">
      <c r="A50" s="45" t="s">
        <v>51</v>
      </c>
      <c r="C50" s="7">
        <v>58272.705699999999</v>
      </c>
      <c r="D50" s="7">
        <v>2.0000000000000001E-4</v>
      </c>
      <c r="E50">
        <f>+(C50-C$7)/C$8</f>
        <v>9505.6971845250082</v>
      </c>
      <c r="F50">
        <f t="shared" si="7"/>
        <v>9505</v>
      </c>
      <c r="G50">
        <f>+C50-(C$7+F50*C$8)</f>
        <v>0.34419999999954598</v>
      </c>
      <c r="K50">
        <f>+G50</f>
        <v>0.34419999999954598</v>
      </c>
      <c r="O50">
        <f ca="1">+C$11+C$12*$F50</f>
        <v>0.34765319540230599</v>
      </c>
      <c r="Q50" s="2">
        <f>+C50-15018.5</f>
        <v>43254.205699999999</v>
      </c>
    </row>
    <row r="51" spans="1:17" x14ac:dyDescent="0.2">
      <c r="A51" s="46" t="s">
        <v>52</v>
      </c>
      <c r="B51" s="47" t="s">
        <v>41</v>
      </c>
      <c r="C51" s="48">
        <v>58267.768786000001</v>
      </c>
      <c r="D51" s="48">
        <v>1.13E-4</v>
      </c>
      <c r="E51">
        <f>+(C51-C$7)/C$8</f>
        <v>9495.6973587198663</v>
      </c>
      <c r="F51">
        <f>ROUND(2*E51,0)/2-0.5</f>
        <v>9495</v>
      </c>
      <c r="G51">
        <f>+C51-(C$7+F51*C$8)</f>
        <v>0.34428599999955622</v>
      </c>
      <c r="K51">
        <f>+G51</f>
        <v>0.34428599999955622</v>
      </c>
      <c r="O51">
        <f ca="1">+C$11+C$12*$F51</f>
        <v>0.34729528785832142</v>
      </c>
      <c r="Q51" s="2">
        <f>+C51-15018.5</f>
        <v>43249.268786000001</v>
      </c>
    </row>
    <row r="52" spans="1:17" x14ac:dyDescent="0.2">
      <c r="A52" s="49"/>
      <c r="B52" s="50"/>
      <c r="C52" s="51"/>
      <c r="D52" s="49"/>
      <c r="Q52" s="2"/>
    </row>
    <row r="53" spans="1:17" x14ac:dyDescent="0.2">
      <c r="C53" s="7"/>
      <c r="D53" s="7"/>
    </row>
    <row r="54" spans="1:17" x14ac:dyDescent="0.2">
      <c r="C54" s="7"/>
      <c r="D54" s="7"/>
    </row>
    <row r="55" spans="1:17" x14ac:dyDescent="0.2">
      <c r="C55" s="7"/>
      <c r="D55" s="7"/>
    </row>
    <row r="56" spans="1:17" x14ac:dyDescent="0.2">
      <c r="C56" s="7"/>
      <c r="D56" s="7"/>
    </row>
    <row r="57" spans="1:17" x14ac:dyDescent="0.2">
      <c r="C57" s="7"/>
      <c r="D57" s="7"/>
    </row>
    <row r="58" spans="1:17" x14ac:dyDescent="0.2">
      <c r="C58" s="7"/>
      <c r="D58" s="7"/>
    </row>
    <row r="59" spans="1:17" x14ac:dyDescent="0.2">
      <c r="C59" s="7"/>
      <c r="D59" s="7"/>
    </row>
    <row r="60" spans="1:17" x14ac:dyDescent="0.2">
      <c r="C60" s="7"/>
      <c r="D60" s="7"/>
    </row>
    <row r="61" spans="1:17" x14ac:dyDescent="0.2">
      <c r="C61" s="7"/>
      <c r="D61" s="7"/>
    </row>
    <row r="62" spans="1:17" x14ac:dyDescent="0.2">
      <c r="C62" s="7"/>
      <c r="D62" s="7"/>
    </row>
    <row r="63" spans="1:17" x14ac:dyDescent="0.2">
      <c r="C63" s="7"/>
      <c r="D63" s="7"/>
    </row>
    <row r="64" spans="1:17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8" type="noConversion"/>
  <hyperlinks>
    <hyperlink ref="H584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2024-08-12T06:08:14Z</dcterms:modified>
</cp:coreProperties>
</file>