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6CD1024-7DE7-4BF1-B70A-22AF81908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4" i="1"/>
  <c r="F24" i="1"/>
  <c r="G24" i="1"/>
  <c r="I24" i="1" s="1"/>
  <c r="Q24" i="1"/>
  <c r="E23" i="1"/>
  <c r="F23" i="1"/>
  <c r="G23" i="1"/>
  <c r="I23" i="1"/>
  <c r="D9" i="1"/>
  <c r="C9" i="1"/>
  <c r="C21" i="1"/>
  <c r="E21" i="1"/>
  <c r="F21" i="1"/>
  <c r="E22" i="1"/>
  <c r="F22" i="1"/>
  <c r="G22" i="1"/>
  <c r="I22" i="1"/>
  <c r="Q23" i="1"/>
  <c r="Q22" i="1"/>
  <c r="C17" i="1"/>
  <c r="Q21" i="1"/>
  <c r="G21" i="1"/>
  <c r="H21" i="1"/>
  <c r="C11" i="1"/>
  <c r="C12" i="1"/>
  <c r="O24" i="1" l="1"/>
  <c r="C15" i="1"/>
  <c r="O22" i="1"/>
  <c r="O21" i="1"/>
  <c r="O23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<sst xmlns="http://schemas.openxmlformats.org/spreadsheetml/2006/main" count="61" uniqueCount="52">
  <si>
    <t>IBVS 6244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</si>
  <si>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</si>
  <si>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</si>
  <si>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</si>
  <si>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</si>
  <si>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</si>
  <si>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</si>
  <si>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</si>
  <si>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</si>
  <si>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</si>
  <si>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</si>
  <si>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</si>
  <si>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</si>
  <si>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</si>
  <si>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</si>
  <si>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</si>
  <si>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</si>
  <si>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</si>
  <si>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</si>
  <si>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</si>
  <si>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</si>
  <si>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</si>
  <si>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</si>
  <si>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</si>
  <si>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</si>
  <si>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</si>
  <si>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</si>
  <si>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</si>
  <si>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</si>
  <si>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</si>
  <si>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</si>
  <si>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</si>
  <si>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</si>
  <si>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</si>
  <si>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</si>
  <si>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</si>
  <si>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</si>
  <si>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</si>
  <si>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</si>
  <si>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</si>
  <si>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</si>
  <si>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</si>
  <si>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</si>
  <si>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EA+DSCT </t>
  </si>
  <si>
    <t>IBVS 6118</t>
  </si>
  <si>
    <t>JBAV, 60</t>
  </si>
  <si>
    <t>V0381 Dra / GSC 3889-0202</t>
  </si>
  <si>
    <t>CCD?</t>
  </si>
  <si>
    <t>Next ToM-P</t>
  </si>
  <si>
    <t>Next ToM-S</t>
  </si>
  <si>
    <t>10.60-11.10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</si>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</sst>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41" applyFont="1" applyAlignment="1">
      <alignment horizontal="center" wrapText="1"/>
    </xf>
    <xf numFmtId="0" fontId="14" fillId="0" borderId="0" xfId="0" applyFont="1" applyAlignment="1"/>
    <xf numFmtId="0" fontId="33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14" fillId="24" borderId="11" xfId="0" applyFont="1" applyFill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14" fillId="24" borderId="12" xfId="0" applyFont="1" applyFill="1" applyBorder="1" applyAlignment="1">
      <alignment horizontal="center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0" fontId="14" fillId="0" borderId="5" xfId="0" applyNumberFormat="1" applyFont="1" applyBorder="1" applyAlignment="1">
      <alignment horizontal="left"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V0381 Dra - O-C Diagr.</a:t>
            </a:r>
          </a:p>
        </c:rich>
      </c:tx>
      <c:layout>
        <c:manualLayout>
          <c:xMode val="edge"/>
          <c:yMode val="edge"/>
          <c:x val="0.3852573018080667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0E-4A8C-A326-6F0FF67701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9.9800000025425106E-3</c:v>
                </c:pt>
                <c:pt idx="2">
                  <c:v>6.3200000004144385E-3</c:v>
                </c:pt>
                <c:pt idx="3">
                  <c:v>-1.7059999991033692E-2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E-4A8C-A326-6F0FF67701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0E-4A8C-A326-6F0FF67701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0E-4A8C-A326-6F0FF67701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0E-4A8C-A326-6F0FF67701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0E-4A8C-A326-6F0FF67701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3.2000000000000002E-3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0E-4A8C-A326-6F0FF67701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7.8374852802585559E-3</c:v>
                </c:pt>
                <c:pt idx="1">
                  <c:v>1.6990790945618081E-3</c:v>
                </c:pt>
                <c:pt idx="2">
                  <c:v>-2.7131755668930984E-3</c:v>
                </c:pt>
                <c:pt idx="3">
                  <c:v>-7.5833887960040057E-3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0E-4A8C-A326-6F0FF67701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697</c:v>
                </c:pt>
                <c:pt idx="2">
                  <c:v>1198</c:v>
                </c:pt>
                <c:pt idx="3">
                  <c:v>1751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0E-4A8C-A326-6F0FF677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72384"/>
        <c:axId val="1"/>
      </c:scatterChart>
      <c:valAx>
        <c:axId val="531472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47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18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ED649A-2538-8E23-5F58-0B974A175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1" sqref="J31"/>
    </sheetView>
  </sheetViews>
  <sheetFormatPr defaultColWidth="10.28515625" defaultRowHeight="12.75" x14ac:dyDescent="0.2"/>
  <cols>
    <col min="1" max="1" width="14.42578125" customWidth="1"/>
    <col min="2" max="2" width="4.57031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</row>
    <row r="2" spans="1:6" ht="12.95" customHeight="1" x14ac:dyDescent="0.2">
      <c r="A2" t="s">
        <v>28</v>
      </c>
      <c r="B2" s="50" t="s">
        <v>43</v>
      </c>
      <c r="C2" s="3"/>
      <c r="D2" s="3"/>
    </row>
    <row r="3" spans="1:6" ht="12.95" customHeight="1" thickBot="1" x14ac:dyDescent="0.25">
      <c r="F3" s="8"/>
    </row>
    <row r="4" spans="1:6" ht="12.95" customHeight="1" thickTop="1" thickBot="1" x14ac:dyDescent="0.25">
      <c r="A4" s="5" t="s">
        <v>5</v>
      </c>
      <c r="C4" s="26" t="s">
        <v>41</v>
      </c>
      <c r="D4" s="27" t="s">
        <v>41</v>
      </c>
    </row>
    <row r="5" spans="1:6" ht="12.95" customHeight="1" thickTop="1" x14ac:dyDescent="0.2">
      <c r="A5" s="9" t="s">
        <v>33</v>
      </c>
      <c r="B5" s="10"/>
      <c r="C5" s="11">
        <v>-9.5</v>
      </c>
      <c r="D5" s="10" t="s">
        <v>34</v>
      </c>
    </row>
    <row r="6" spans="1:6" ht="12.95" customHeight="1" x14ac:dyDescent="0.2">
      <c r="A6" s="5" t="s">
        <v>6</v>
      </c>
    </row>
    <row r="7" spans="1:6" ht="12.95" customHeight="1" x14ac:dyDescent="0.2">
      <c r="A7" t="s">
        <v>7</v>
      </c>
      <c r="C7" s="37">
        <v>54620.150999999998</v>
      </c>
      <c r="D7" s="28" t="s">
        <v>42</v>
      </c>
    </row>
    <row r="8" spans="1:6" ht="12.95" customHeight="1" x14ac:dyDescent="0.2">
      <c r="A8" t="s">
        <v>8</v>
      </c>
      <c r="C8" s="37">
        <v>2.7106599999999998</v>
      </c>
      <c r="D8" s="28" t="s">
        <v>42</v>
      </c>
    </row>
    <row r="9" spans="1:6" ht="12.95" customHeight="1" x14ac:dyDescent="0.2">
      <c r="A9" s="23" t="s">
        <v>36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2.95" customHeight="1" thickBot="1" x14ac:dyDescent="0.25">
      <c r="A10" s="10"/>
      <c r="B10" s="10"/>
      <c r="C10" s="4" t="s">
        <v>24</v>
      </c>
      <c r="D10" s="4" t="s">
        <v>25</v>
      </c>
      <c r="E10" s="10"/>
    </row>
    <row r="11" spans="1:6" ht="12.95" customHeight="1" x14ac:dyDescent="0.2">
      <c r="A11" s="10" t="s">
        <v>20</v>
      </c>
      <c r="B11" s="10"/>
      <c r="C11" s="20">
        <f ca="1">INTERCEPT(INDIRECT($D$9):G992,INDIRECT($C$9):F992)</f>
        <v>7.8374852802585559E-3</v>
      </c>
      <c r="D11" s="3"/>
      <c r="E11" s="10"/>
    </row>
    <row r="12" spans="1:6" ht="12.95" customHeight="1" x14ac:dyDescent="0.2">
      <c r="A12" s="10" t="s">
        <v>21</v>
      </c>
      <c r="B12" s="10"/>
      <c r="C12" s="20">
        <f ca="1">SLOPE(INDIRECT($D$9):G992,INDIRECT($C$9):F992)</f>
        <v>-8.8068955318461227E-6</v>
      </c>
      <c r="D12" s="3"/>
      <c r="E12" s="44" t="s">
        <v>51</v>
      </c>
      <c r="F12" s="47" t="s">
        <v>50</v>
      </c>
    </row>
    <row r="13" spans="1:6" ht="12.95" customHeight="1" x14ac:dyDescent="0.2">
      <c r="A13" s="10" t="s">
        <v>23</v>
      </c>
      <c r="B13" s="10"/>
      <c r="C13" s="3" t="s">
        <v>18</v>
      </c>
      <c r="E13" s="42" t="s">
        <v>38</v>
      </c>
      <c r="F13" s="46">
        <v>1</v>
      </c>
    </row>
    <row r="14" spans="1:6" ht="12.95" customHeight="1" x14ac:dyDescent="0.2">
      <c r="A14" s="10"/>
      <c r="B14" s="10"/>
      <c r="C14" s="10"/>
      <c r="E14" s="42" t="s">
        <v>35</v>
      </c>
      <c r="F14" s="45">
        <f ca="1">NOW()+15018.5+$C$5/24</f>
        <v>60534.758175462957</v>
      </c>
    </row>
    <row r="15" spans="1:6" ht="12.95" customHeight="1" x14ac:dyDescent="0.2">
      <c r="A15" s="12" t="s">
        <v>22</v>
      </c>
      <c r="B15" s="10"/>
      <c r="C15" s="13">
        <f ca="1">(C7+C11)+(C8+C12)*INT(MAX(F21:F3533))</f>
        <v>59366.509076611204</v>
      </c>
      <c r="E15" s="42" t="s">
        <v>39</v>
      </c>
      <c r="F15" s="45">
        <f ca="1">ROUND(2*($F$14-$C$7)/$C$8,0)/2+$F$13</f>
        <v>2183</v>
      </c>
    </row>
    <row r="16" spans="1:6" ht="12.95" customHeight="1" x14ac:dyDescent="0.2">
      <c r="A16" s="15" t="s">
        <v>9</v>
      </c>
      <c r="B16" s="10"/>
      <c r="C16" s="16">
        <f ca="1">+C8+C12</f>
        <v>2.7106511931044679</v>
      </c>
      <c r="E16" s="42" t="s">
        <v>40</v>
      </c>
      <c r="F16" s="45">
        <f ca="1">ROUND(2*($F$14-$C$15)/$C$16,0)/2+$F$13</f>
        <v>432</v>
      </c>
    </row>
    <row r="17" spans="1:21" ht="12.95" customHeight="1" thickBot="1" x14ac:dyDescent="0.25">
      <c r="A17" s="14" t="s">
        <v>32</v>
      </c>
      <c r="B17" s="10"/>
      <c r="C17" s="10">
        <f>COUNT(C21:C2191)</f>
        <v>4</v>
      </c>
      <c r="E17" s="42" t="s">
        <v>48</v>
      </c>
      <c r="F17" s="48">
        <f ca="1">+$C$15+$C$16*$F$16-15018.5-$C$5/24</f>
        <v>45519.406225365667</v>
      </c>
    </row>
    <row r="18" spans="1:21" ht="12.95" customHeight="1" thickTop="1" thickBot="1" x14ac:dyDescent="0.25">
      <c r="A18" s="15" t="s">
        <v>10</v>
      </c>
      <c r="B18" s="10"/>
      <c r="C18" s="18">
        <f ca="1">+C15</f>
        <v>59366.509076611204</v>
      </c>
      <c r="D18" s="19">
        <f ca="1">+C16</f>
        <v>2.7106511931044679</v>
      </c>
      <c r="E18" s="43" t="s">
        <v>49</v>
      </c>
      <c r="F18" s="49">
        <f ca="1">+($C$15+$C$16*$F$16)-($C$16/2)-15018.5-$C$5/24</f>
        <v>45518.050899769114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47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5" t="s">
        <v>37</v>
      </c>
    </row>
    <row r="21" spans="1:21" ht="12.95" customHeight="1" x14ac:dyDescent="0.2">
      <c r="A21" t="s">
        <v>42</v>
      </c>
      <c r="B21" s="3"/>
      <c r="C21" s="8">
        <f>C$7</f>
        <v>54620.150999999998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7.8374852802585559E-3</v>
      </c>
      <c r="Q21" s="2">
        <f>+C21-15018.5</f>
        <v>39601.650999999998</v>
      </c>
    </row>
    <row r="22" spans="1:21" ht="12.95" customHeight="1" x14ac:dyDescent="0.2">
      <c r="A22" s="29" t="s">
        <v>44</v>
      </c>
      <c r="B22" s="30" t="s">
        <v>2</v>
      </c>
      <c r="C22" s="31">
        <v>56509.491000000002</v>
      </c>
      <c r="D22" s="32">
        <v>4.0000000000000002E-4</v>
      </c>
      <c r="E22">
        <f>+(C22-C$7)/C$8</f>
        <v>697.0036817601632</v>
      </c>
      <c r="F22">
        <f>ROUND(2*E22,0)/2</f>
        <v>697</v>
      </c>
      <c r="G22">
        <f>+C22-(C$7+F22*C$8)</f>
        <v>9.9800000025425106E-3</v>
      </c>
      <c r="I22">
        <f>+G22</f>
        <v>9.9800000025425106E-3</v>
      </c>
      <c r="O22">
        <f ca="1">+C$11+C$12*$F22</f>
        <v>1.6990790945618081E-3</v>
      </c>
      <c r="Q22" s="2">
        <f>+C22-15018.5</f>
        <v>41490.991000000002</v>
      </c>
      <c r="R22" s="41" t="s">
        <v>47</v>
      </c>
    </row>
    <row r="23" spans="1:21" ht="12.95" customHeight="1" x14ac:dyDescent="0.2">
      <c r="A23" s="33" t="s">
        <v>0</v>
      </c>
      <c r="B23" s="40" t="s">
        <v>2</v>
      </c>
      <c r="C23" s="34">
        <v>57867.527999999998</v>
      </c>
      <c r="D23" s="34">
        <v>3.2000000000000002E-3</v>
      </c>
      <c r="E23">
        <f>+(C23-C$7)/C$8</f>
        <v>1198.0023315354933</v>
      </c>
      <c r="F23">
        <f>ROUND(2*E23,0)/2</f>
        <v>1198</v>
      </c>
      <c r="G23">
        <f>+C23-(C$7+F23*C$8)</f>
        <v>6.3200000004144385E-3</v>
      </c>
      <c r="I23">
        <f>+G23</f>
        <v>6.3200000004144385E-3</v>
      </c>
      <c r="O23">
        <f ca="1">+C$11+C$12*$F23</f>
        <v>-2.7131755668930984E-3</v>
      </c>
      <c r="Q23" s="2">
        <f>+C23-15018.5</f>
        <v>42849.027999999998</v>
      </c>
      <c r="R23" s="41" t="s">
        <v>47</v>
      </c>
    </row>
    <row r="24" spans="1:21" ht="12.95" customHeight="1" x14ac:dyDescent="0.2">
      <c r="A24" s="35" t="s">
        <v>45</v>
      </c>
      <c r="B24" s="36" t="s">
        <v>2</v>
      </c>
      <c r="C24" s="38">
        <v>59366.499600000003</v>
      </c>
      <c r="D24" s="39">
        <v>1.1999999999999999E-3</v>
      </c>
      <c r="E24">
        <f>+(C24-C$7)/C$8</f>
        <v>1750.9937063298255</v>
      </c>
      <c r="F24">
        <f>ROUND(2*E24,0)/2</f>
        <v>1751</v>
      </c>
      <c r="G24">
        <f>+C24-(C$7+F24*C$8)</f>
        <v>-1.7059999991033692E-2</v>
      </c>
      <c r="I24">
        <f>+G24</f>
        <v>-1.7059999991033692E-2</v>
      </c>
      <c r="O24">
        <f ca="1">+C$11+C$12*$F24</f>
        <v>-7.5833887960040057E-3</v>
      </c>
      <c r="Q24" s="2">
        <f>+C24-15018.5</f>
        <v>44347.999600000003</v>
      </c>
      <c r="R24" s="41" t="s">
        <v>47</v>
      </c>
    </row>
    <row r="25" spans="1:21" ht="12.95" customHeight="1" x14ac:dyDescent="0.2">
      <c r="B25" s="3"/>
      <c r="C25" s="8"/>
      <c r="D25" s="8"/>
      <c r="Q25" s="2"/>
    </row>
    <row r="26" spans="1:21" ht="12.95" customHeight="1" x14ac:dyDescent="0.2">
      <c r="B26" s="3"/>
      <c r="C26" s="8"/>
      <c r="D26" s="8"/>
      <c r="Q26" s="2"/>
    </row>
    <row r="27" spans="1:21" ht="12.95" customHeight="1" x14ac:dyDescent="0.2">
      <c r="B27" s="3"/>
      <c r="C27" s="8"/>
      <c r="D27" s="8"/>
      <c r="Q27" s="2"/>
    </row>
    <row r="28" spans="1:21" ht="12.95" customHeight="1" x14ac:dyDescent="0.2">
      <c r="B28" s="3"/>
      <c r="C28" s="8"/>
      <c r="D28" s="8"/>
      <c r="Q28" s="2"/>
    </row>
    <row r="29" spans="1:21" ht="12.95" customHeight="1" x14ac:dyDescent="0.2">
      <c r="B29" s="3"/>
      <c r="C29" s="8"/>
      <c r="D29" s="8"/>
      <c r="Q29" s="2"/>
    </row>
    <row r="30" spans="1:21" ht="12.95" customHeight="1" x14ac:dyDescent="0.2">
      <c r="B30" s="3"/>
      <c r="C30" s="8"/>
      <c r="D30" s="8"/>
      <c r="Q30" s="2"/>
    </row>
    <row r="31" spans="1:21" ht="12.95" customHeight="1" x14ac:dyDescent="0.2">
      <c r="B31" s="3"/>
      <c r="C31" s="8"/>
      <c r="D31" s="8"/>
      <c r="Q31" s="2"/>
    </row>
    <row r="32" spans="1:21" ht="12.95" customHeight="1" x14ac:dyDescent="0.2">
      <c r="B32" s="3"/>
      <c r="C32" s="8"/>
      <c r="D32" s="8"/>
      <c r="Q32" s="2"/>
    </row>
    <row r="33" spans="2:17" ht="12.95" customHeight="1" x14ac:dyDescent="0.2">
      <c r="B33" s="3"/>
      <c r="C33" s="8"/>
      <c r="D33" s="8"/>
      <c r="Q33" s="2"/>
    </row>
    <row r="34" spans="2:17" ht="12.95" customHeight="1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C36" s="8"/>
      <c r="D36" s="8"/>
    </row>
    <row r="37" spans="2:17" x14ac:dyDescent="0.2">
      <c r="C37" s="8"/>
      <c r="D37" s="8"/>
    </row>
    <row r="38" spans="2:17" x14ac:dyDescent="0.2">
      <c r="C38" s="8"/>
      <c r="D38" s="8"/>
    </row>
    <row r="39" spans="2:17" x14ac:dyDescent="0.2">
      <c r="C39" s="8"/>
      <c r="D39" s="8"/>
    </row>
    <row r="40" spans="2:17" x14ac:dyDescent="0.2">
      <c r="C40" s="8"/>
      <c r="D40" s="8"/>
    </row>
    <row r="41" spans="2:17" x14ac:dyDescent="0.2">
      <c r="C41" s="8"/>
      <c r="D41" s="8"/>
    </row>
    <row r="42" spans="2:17" x14ac:dyDescent="0.2"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446" r:id="rId1" display="http://vsolj.cetus-net.org/bulletin.html" xr:uid="{00000000-0004-0000-0000-000000000000}"/>
    <hyperlink ref="H64439" r:id="rId2" display="https://www.aavso.org/ejaavso" xr:uid="{00000000-0004-0000-0000-000001000000}"/>
    <hyperlink ref="AP590" r:id="rId3" display="http://cdsbib.u-strasbg.fr/cgi-bin/cdsbib?1990RMxAA..21..381G" xr:uid="{00000000-0004-0000-0000-000002000000}"/>
    <hyperlink ref="AP594" r:id="rId4" display="http://cdsbib.u-strasbg.fr/cgi-bin/cdsbib?1990RMxAA..21..381G" xr:uid="{00000000-0004-0000-0000-000003000000}"/>
    <hyperlink ref="AP593" r:id="rId5" display="http://cdsbib.u-strasbg.fr/cgi-bin/cdsbib?1990RMxAA..21..381G" xr:uid="{00000000-0004-0000-0000-000004000000}"/>
    <hyperlink ref="AP574" r:id="rId6" display="http://cdsbib.u-strasbg.fr/cgi-bin/cdsbib?1990RMxAA..21..381G" xr:uid="{00000000-0004-0000-0000-000005000000}"/>
    <hyperlink ref="I64446" r:id="rId7" display="http://vsolj.cetus-net.org/bulletin.html" xr:uid="{00000000-0004-0000-0000-000006000000}"/>
    <hyperlink ref="AQ730" r:id="rId8" display="http://cdsbib.u-strasbg.fr/cgi-bin/cdsbib?1990RMxAA..21..381G" xr:uid="{00000000-0004-0000-0000-000007000000}"/>
    <hyperlink ref="AQ55496" r:id="rId9" display="http://cdsbib.u-strasbg.fr/cgi-bin/cdsbib?1990RMxAA..21..381G" xr:uid="{00000000-0004-0000-0000-000008000000}"/>
    <hyperlink ref="AQ731" r:id="rId10" display="http://cdsbib.u-strasbg.fr/cgi-bin/cdsbib?1990RMxAA..21..381G" xr:uid="{00000000-0004-0000-0000-000009000000}"/>
    <hyperlink ref="H64443" r:id="rId11" display="https://www.aavso.org/ejaavso" xr:uid="{00000000-0004-0000-0000-00000A000000}"/>
    <hyperlink ref="H1616" r:id="rId12" display="http://vsolj.cetus-net.org/bulletin.html" xr:uid="{00000000-0004-0000-0000-00000B000000}"/>
    <hyperlink ref="AP2860" r:id="rId13" display="http://cdsbib.u-strasbg.fr/cgi-bin/cdsbib?1990RMxAA..21..381G" xr:uid="{00000000-0004-0000-0000-00000C000000}"/>
    <hyperlink ref="AP2863" r:id="rId14" display="http://cdsbib.u-strasbg.fr/cgi-bin/cdsbib?1990RMxAA..21..381G" xr:uid="{00000000-0004-0000-0000-00000D000000}"/>
    <hyperlink ref="AP2861" r:id="rId15" display="http://cdsbib.u-strasbg.fr/cgi-bin/cdsbib?1990RMxAA..21..381G" xr:uid="{00000000-0004-0000-0000-00000E000000}"/>
    <hyperlink ref="AP2845" r:id="rId16" display="http://cdsbib.u-strasbg.fr/cgi-bin/cdsbib?1990RMxAA..21..381G" xr:uid="{00000000-0004-0000-0000-00000F000000}"/>
    <hyperlink ref="I1616" r:id="rId17" display="http://vsolj.cetus-net.org/bulletin.html" xr:uid="{00000000-0004-0000-0000-000010000000}"/>
    <hyperlink ref="AQ3074" r:id="rId18" display="http://cdsbib.u-strasbg.fr/cgi-bin/cdsbib?1990RMxAA..21..381G" xr:uid="{00000000-0004-0000-0000-000011000000}"/>
    <hyperlink ref="AQ65311" r:id="rId19" display="http://cdsbib.u-strasbg.fr/cgi-bin/cdsbib?1990RMxAA..21..381G" xr:uid="{00000000-0004-0000-0000-000012000000}"/>
    <hyperlink ref="AQ30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2024-08-12T06:11:46Z</dcterms:modified>
</cp:coreProperties>
</file>