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CD9C694-0FB7-4DE7-B514-280735372E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Q35" i="1"/>
  <c r="D9" i="1"/>
  <c r="C9" i="1"/>
  <c r="Q34" i="1"/>
  <c r="Q32" i="1"/>
  <c r="Q33" i="1"/>
  <c r="C7" i="1"/>
  <c r="E34" i="1"/>
  <c r="F34" i="1"/>
  <c r="C8" i="1"/>
  <c r="C17" i="1"/>
  <c r="Q31" i="1"/>
  <c r="Q30" i="1"/>
  <c r="Q29" i="1"/>
  <c r="Q28" i="1"/>
  <c r="Q21" i="1"/>
  <c r="Q22" i="1"/>
  <c r="Q24" i="1"/>
  <c r="Q25" i="1"/>
  <c r="Q26" i="1"/>
  <c r="Q27" i="1"/>
  <c r="Q23" i="1"/>
  <c r="E32" i="1"/>
  <c r="F32" i="1"/>
  <c r="E24" i="1"/>
  <c r="F24" i="1"/>
  <c r="E35" i="1"/>
  <c r="F35" i="1"/>
  <c r="G35" i="1"/>
  <c r="K35" i="1"/>
  <c r="E29" i="1"/>
  <c r="F29" i="1"/>
  <c r="G29" i="1"/>
  <c r="J29" i="1"/>
  <c r="E21" i="1"/>
  <c r="F21" i="1"/>
  <c r="G21" i="1"/>
  <c r="E26" i="1"/>
  <c r="F26" i="1"/>
  <c r="G26" i="1"/>
  <c r="J26" i="1"/>
  <c r="G25" i="1"/>
  <c r="J25" i="1"/>
  <c r="E28" i="1"/>
  <c r="F28" i="1"/>
  <c r="G28" i="1"/>
  <c r="K28" i="1"/>
  <c r="E33" i="1"/>
  <c r="F33" i="1"/>
  <c r="G33" i="1"/>
  <c r="J33" i="1"/>
  <c r="E25" i="1"/>
  <c r="F25" i="1"/>
  <c r="G34" i="1"/>
  <c r="K34" i="1"/>
  <c r="E31" i="1"/>
  <c r="F31" i="1"/>
  <c r="G31" i="1"/>
  <c r="K31" i="1"/>
  <c r="E23" i="1"/>
  <c r="F23" i="1"/>
  <c r="G23" i="1"/>
  <c r="K23" i="1"/>
  <c r="G32" i="1"/>
  <c r="J32" i="1"/>
  <c r="E30" i="1"/>
  <c r="F30" i="1"/>
  <c r="G30" i="1"/>
  <c r="K30" i="1"/>
  <c r="G24" i="1"/>
  <c r="J24" i="1"/>
  <c r="E22" i="1"/>
  <c r="F22" i="1"/>
  <c r="G22" i="1"/>
  <c r="J22" i="1"/>
  <c r="E27" i="1"/>
  <c r="F27" i="1"/>
  <c r="G27" i="1"/>
  <c r="J27" i="1"/>
  <c r="J21" i="1"/>
  <c r="C11" i="1"/>
  <c r="C12" i="1"/>
  <c r="F15" i="1" l="1"/>
  <c r="C16" i="1"/>
  <c r="D18" i="1" s="1"/>
  <c r="O28" i="1"/>
  <c r="C15" i="1"/>
  <c r="O31" i="1"/>
  <c r="O33" i="1"/>
  <c r="O32" i="1"/>
  <c r="O22" i="1"/>
  <c r="O26" i="1"/>
  <c r="O34" i="1"/>
  <c r="O30" i="1"/>
  <c r="O25" i="1"/>
  <c r="O27" i="1"/>
  <c r="O23" i="1"/>
  <c r="O21" i="1"/>
  <c r="O29" i="1"/>
  <c r="O24" i="1"/>
  <c r="O35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<sst xmlns="http://schemas.openxmlformats.org/spreadsheetml/2006/main" count="73" uniqueCount="59">
  <si>
    <t>PE</t>
  </si>
  <si>
    <t>IBVS 6195</t>
  </si>
  <si>
    <t>CCD</t>
  </si>
  <si>
    <t>pg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</si>
  <si>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</si>
  <si>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</si>
  <si>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</si>
  <si>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</si>
  <si>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</si>
  <si>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</si>
  <si>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</si>
  <si>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</si>
  <si>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</si>
  <si>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</si>
  <si>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</si>
  <si>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</si>
  <si>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</si>
  <si>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</si>
  <si>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</si>
  <si>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</si>
  <si>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</si>
  <si>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</si>
  <si>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</si>
  <si>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</si>
  <si>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</si>
  <si>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</si>
  <si>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</si>
  <si>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</si>
  <si>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</si>
  <si>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</si>
  <si>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</si>
  <si>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</si>
  <si>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</si>
  <si>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</si>
  <si>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</si>
  <si>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</si>
  <si>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IBVS 5699 Eph.</t>
  </si>
  <si>
    <t>IBVS 5699</t>
  </si>
  <si>
    <t>EW</t>
  </si>
  <si>
    <t>IBVS 5781</t>
  </si>
  <si>
    <t>I</t>
  </si>
  <si>
    <t>IBVS 5713</t>
  </si>
  <si>
    <t>II</t>
  </si>
  <si>
    <t>IBVS 5837</t>
  </si>
  <si>
    <t>IBVS 5929</t>
  </si>
  <si>
    <t>IBVS 5920</t>
  </si>
  <si>
    <t>Period verified by ToMcat 2010-12-13</t>
  </si>
  <si>
    <t>(Period search software)</t>
  </si>
  <si>
    <t>Add cycle</t>
  </si>
  <si>
    <t>Old Cycle</t>
  </si>
  <si>
    <t>IBVS 6152</t>
  </si>
  <si>
    <t>V0415 Dra / GSC 3552-0321</t>
  </si>
  <si>
    <t>Also VSX</t>
  </si>
  <si>
    <t>vis</t>
  </si>
  <si>
    <t>RHN 2019</t>
  </si>
  <si>
    <t xml:space="preserve">Mag </t>
  </si>
  <si>
    <t>Next ToM-P</t>
  </si>
  <si>
    <t>Next ToM-S</t>
  </si>
  <si>
    <t>12.53-12.82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</si>
</sst>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6" fillId="0" borderId="0"/>
    <xf numFmtId="0" fontId="15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0" fillId="0" borderId="11" xfId="0" applyBorder="1" applyAlignment="1"/>
    <xf numFmtId="0" fontId="0" fillId="0" borderId="12" xfId="0" applyBorder="1" applyAlignment="1"/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3" fillId="0" borderId="0" xfId="0" applyFont="1" applyAlignment="1"/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center"/>
    </xf>
    <xf numFmtId="0" fontId="11" fillId="0" borderId="0" xfId="0" applyFont="1" applyAlignment="1"/>
    <xf numFmtId="0" fontId="15" fillId="0" borderId="0" xfId="41" applyFont="1" applyAlignment="1">
      <alignment horizontal="left"/>
    </xf>
    <xf numFmtId="0" fontId="15" fillId="0" borderId="0" xfId="41" applyFont="1" applyAlignment="1">
      <alignment horizontal="center"/>
    </xf>
    <xf numFmtId="0" fontId="7" fillId="0" borderId="0" xfId="41" applyFont="1" applyAlignment="1">
      <alignment horizontal="left"/>
    </xf>
    <xf numFmtId="0" fontId="6" fillId="0" borderId="0" xfId="0" applyFont="1" applyAlignment="1">
      <alignment horizontal="center"/>
    </xf>
    <xf numFmtId="0" fontId="34" fillId="0" borderId="15" xfId="0" applyFont="1" applyBorder="1" applyAlignment="1">
      <alignment horizontal="right" vertical="center"/>
    </xf>
    <xf numFmtId="0" fontId="34" fillId="0" borderId="18" xfId="0" applyFont="1" applyBorder="1" applyAlignment="1">
      <alignment horizontal="right" vertical="center"/>
    </xf>
    <xf numFmtId="0" fontId="6" fillId="24" borderId="13" xfId="0" applyFont="1" applyFill="1" applyBorder="1" applyAlignment="1">
      <alignment horizontal="right" vertical="center"/>
    </xf>
    <xf numFmtId="0" fontId="6" fillId="24" borderId="14" xfId="0" applyFont="1" applyFill="1" applyBorder="1" applyAlignment="1">
      <alignment horizontal="center" vertical="center"/>
    </xf>
    <xf numFmtId="0" fontId="35" fillId="0" borderId="16" xfId="0" applyFont="1" applyBorder="1" applyAlignment="1">
      <alignment horizontal="right" vertical="center"/>
    </xf>
    <xf numFmtId="0" fontId="36" fillId="0" borderId="16" xfId="0" applyFont="1" applyBorder="1" applyAlignment="1">
      <alignment horizontal="right" vertical="center"/>
    </xf>
    <xf numFmtId="22" fontId="36" fillId="0" borderId="16" xfId="0" applyNumberFormat="1" applyFont="1" applyBorder="1" applyAlignment="1">
      <alignment horizontal="right" vertical="center"/>
    </xf>
    <xf numFmtId="22" fontId="36" fillId="0" borderId="17" xfId="0" applyNumberFormat="1" applyFont="1" applyBorder="1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V415 Dra - O-C Diagr.</a:t>
            </a:r>
          </a:p>
        </c:rich>
      </c:tx>
      <c:layout>
        <c:manualLayout>
          <c:xMode val="edge"/>
          <c:yMode val="edge"/>
          <c:x val="0.37593984962406013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117667333506626"/>
          <c:w val="0.81052631578947365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Active!$D$21:$D$232</c:f>
                <c:numCache>
                  <c:formatCode>General</c:formatCode>
                  <c:ptCount val="212"/>
                  <c:pt idx="0">
                    <c:v>2.9999999999999997E-4</c:v>
                  </c:pt>
                  <c:pt idx="1">
                    <c:v>1.2999999999999999E-3</c:v>
                  </c:pt>
                  <c:pt idx="2">
                    <c:v>0</c:v>
                  </c:pt>
                  <c:pt idx="3">
                    <c:v>1.1000000000000001E-3</c:v>
                  </c:pt>
                  <c:pt idx="4">
                    <c:v>1.5E-3</c:v>
                  </c:pt>
                  <c:pt idx="5">
                    <c:v>1.9E-3</c:v>
                  </c:pt>
                  <c:pt idx="6">
                    <c:v>1.1999999999999999E-3</c:v>
                  </c:pt>
                  <c:pt idx="7">
                    <c:v>1.4E-3</c:v>
                  </c:pt>
                  <c:pt idx="9">
                    <c:v>2.9999999999999997E-4</c:v>
                  </c:pt>
                  <c:pt idx="10">
                    <c:v>2E-3</c:v>
                  </c:pt>
                  <c:pt idx="11">
                    <c:v>2.5999999999999999E-3</c:v>
                  </c:pt>
                  <c:pt idx="12">
                    <c:v>3.8999999999999998E-3</c:v>
                  </c:pt>
                  <c:pt idx="13">
                    <c:v>4.0000000000000002E-4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Active!$D$21:$D$232</c:f>
                <c:numCache>
                  <c:formatCode>General</c:formatCode>
                  <c:ptCount val="212"/>
                  <c:pt idx="0">
                    <c:v>2.9999999999999997E-4</c:v>
                  </c:pt>
                  <c:pt idx="1">
                    <c:v>1.2999999999999999E-3</c:v>
                  </c:pt>
                  <c:pt idx="2">
                    <c:v>0</c:v>
                  </c:pt>
                  <c:pt idx="3">
                    <c:v>1.1000000000000001E-3</c:v>
                  </c:pt>
                  <c:pt idx="4">
                    <c:v>1.5E-3</c:v>
                  </c:pt>
                  <c:pt idx="5">
                    <c:v>1.9E-3</c:v>
                  </c:pt>
                  <c:pt idx="6">
                    <c:v>1.1999999999999999E-3</c:v>
                  </c:pt>
                  <c:pt idx="7">
                    <c:v>1.4E-3</c:v>
                  </c:pt>
                  <c:pt idx="9">
                    <c:v>2.9999999999999997E-4</c:v>
                  </c:pt>
                  <c:pt idx="10">
                    <c:v>2E-3</c:v>
                  </c:pt>
                  <c:pt idx="11">
                    <c:v>2.5999999999999999E-3</c:v>
                  </c:pt>
                  <c:pt idx="12">
                    <c:v>3.8999999999999998E-3</c:v>
                  </c:pt>
                  <c:pt idx="13">
                    <c:v>4.0000000000000002E-4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-50</c:v>
                </c:pt>
                <c:pt idx="1">
                  <c:v>0</c:v>
                </c:pt>
                <c:pt idx="2">
                  <c:v>0</c:v>
                </c:pt>
                <c:pt idx="3">
                  <c:v>2.5</c:v>
                </c:pt>
                <c:pt idx="4">
                  <c:v>492</c:v>
                </c:pt>
                <c:pt idx="5">
                  <c:v>581</c:v>
                </c:pt>
                <c:pt idx="6">
                  <c:v>629</c:v>
                </c:pt>
                <c:pt idx="7">
                  <c:v>1507</c:v>
                </c:pt>
                <c:pt idx="8">
                  <c:v>2473.5</c:v>
                </c:pt>
                <c:pt idx="9">
                  <c:v>3826</c:v>
                </c:pt>
                <c:pt idx="10">
                  <c:v>4019.5</c:v>
                </c:pt>
                <c:pt idx="11">
                  <c:v>8248.5</c:v>
                </c:pt>
                <c:pt idx="12">
                  <c:v>8249</c:v>
                </c:pt>
                <c:pt idx="13">
                  <c:v>9528</c:v>
                </c:pt>
                <c:pt idx="14">
                  <c:v>12095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65-4A5C-B3BB-B9EF4CC19F4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2.9999999999999997E-4</c:v>
                  </c:pt>
                  <c:pt idx="1">
                    <c:v>1.2999999999999999E-3</c:v>
                  </c:pt>
                  <c:pt idx="2">
                    <c:v>0</c:v>
                  </c:pt>
                  <c:pt idx="3">
                    <c:v>1.1000000000000001E-3</c:v>
                  </c:pt>
                  <c:pt idx="4">
                    <c:v>1.5E-3</c:v>
                  </c:pt>
                  <c:pt idx="5">
                    <c:v>1.9E-3</c:v>
                  </c:pt>
                  <c:pt idx="6">
                    <c:v>1.1999999999999999E-3</c:v>
                  </c:pt>
                  <c:pt idx="7">
                    <c:v>1.4E-3</c:v>
                  </c:pt>
                  <c:pt idx="9">
                    <c:v>2.9999999999999997E-4</c:v>
                  </c:pt>
                  <c:pt idx="10">
                    <c:v>2E-3</c:v>
                  </c:pt>
                  <c:pt idx="11">
                    <c:v>2.5999999999999999E-3</c:v>
                  </c:pt>
                  <c:pt idx="12">
                    <c:v>3.8999999999999998E-3</c:v>
                  </c:pt>
                  <c:pt idx="13">
                    <c:v>4.0000000000000002E-4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2.9999999999999997E-4</c:v>
                  </c:pt>
                  <c:pt idx="1">
                    <c:v>1.2999999999999999E-3</c:v>
                  </c:pt>
                  <c:pt idx="2">
                    <c:v>0</c:v>
                  </c:pt>
                  <c:pt idx="3">
                    <c:v>1.1000000000000001E-3</c:v>
                  </c:pt>
                  <c:pt idx="4">
                    <c:v>1.5E-3</c:v>
                  </c:pt>
                  <c:pt idx="5">
                    <c:v>1.9E-3</c:v>
                  </c:pt>
                  <c:pt idx="6">
                    <c:v>1.1999999999999999E-3</c:v>
                  </c:pt>
                  <c:pt idx="7">
                    <c:v>1.4E-3</c:v>
                  </c:pt>
                  <c:pt idx="9">
                    <c:v>2.9999999999999997E-4</c:v>
                  </c:pt>
                  <c:pt idx="10">
                    <c:v>2E-3</c:v>
                  </c:pt>
                  <c:pt idx="11">
                    <c:v>2.5999999999999999E-3</c:v>
                  </c:pt>
                  <c:pt idx="12">
                    <c:v>3.8999999999999998E-3</c:v>
                  </c:pt>
                  <c:pt idx="13">
                    <c:v>4.0000000000000002E-4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-50</c:v>
                </c:pt>
                <c:pt idx="1">
                  <c:v>0</c:v>
                </c:pt>
                <c:pt idx="2">
                  <c:v>0</c:v>
                </c:pt>
                <c:pt idx="3">
                  <c:v>2.5</c:v>
                </c:pt>
                <c:pt idx="4">
                  <c:v>492</c:v>
                </c:pt>
                <c:pt idx="5">
                  <c:v>581</c:v>
                </c:pt>
                <c:pt idx="6">
                  <c:v>629</c:v>
                </c:pt>
                <c:pt idx="7">
                  <c:v>1507</c:v>
                </c:pt>
                <c:pt idx="8">
                  <c:v>2473.5</c:v>
                </c:pt>
                <c:pt idx="9">
                  <c:v>3826</c:v>
                </c:pt>
                <c:pt idx="10">
                  <c:v>4019.5</c:v>
                </c:pt>
                <c:pt idx="11">
                  <c:v>8248.5</c:v>
                </c:pt>
                <c:pt idx="12">
                  <c:v>8249</c:v>
                </c:pt>
                <c:pt idx="13">
                  <c:v>9528</c:v>
                </c:pt>
                <c:pt idx="14">
                  <c:v>12095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65-4A5C-B3BB-B9EF4CC19F4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2.9999999999999997E-4</c:v>
                  </c:pt>
                  <c:pt idx="1">
                    <c:v>1.2999999999999999E-3</c:v>
                  </c:pt>
                  <c:pt idx="2">
                    <c:v>0</c:v>
                  </c:pt>
                  <c:pt idx="3">
                    <c:v>1.1000000000000001E-3</c:v>
                  </c:pt>
                  <c:pt idx="4">
                    <c:v>1.5E-3</c:v>
                  </c:pt>
                  <c:pt idx="5">
                    <c:v>1.9E-3</c:v>
                  </c:pt>
                  <c:pt idx="6">
                    <c:v>1.1999999999999999E-3</c:v>
                  </c:pt>
                  <c:pt idx="7">
                    <c:v>1.4E-3</c:v>
                  </c:pt>
                  <c:pt idx="9">
                    <c:v>2.9999999999999997E-4</c:v>
                  </c:pt>
                  <c:pt idx="10">
                    <c:v>2E-3</c:v>
                  </c:pt>
                  <c:pt idx="11">
                    <c:v>2.5999999999999999E-3</c:v>
                  </c:pt>
                  <c:pt idx="12">
                    <c:v>3.8999999999999998E-3</c:v>
                  </c:pt>
                  <c:pt idx="13">
                    <c:v>4.0000000000000002E-4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2.9999999999999997E-4</c:v>
                  </c:pt>
                  <c:pt idx="1">
                    <c:v>1.2999999999999999E-3</c:v>
                  </c:pt>
                  <c:pt idx="2">
                    <c:v>0</c:v>
                  </c:pt>
                  <c:pt idx="3">
                    <c:v>1.1000000000000001E-3</c:v>
                  </c:pt>
                  <c:pt idx="4">
                    <c:v>1.5E-3</c:v>
                  </c:pt>
                  <c:pt idx="5">
                    <c:v>1.9E-3</c:v>
                  </c:pt>
                  <c:pt idx="6">
                    <c:v>1.1999999999999999E-3</c:v>
                  </c:pt>
                  <c:pt idx="7">
                    <c:v>1.4E-3</c:v>
                  </c:pt>
                  <c:pt idx="9">
                    <c:v>2.9999999999999997E-4</c:v>
                  </c:pt>
                  <c:pt idx="10">
                    <c:v>2E-3</c:v>
                  </c:pt>
                  <c:pt idx="11">
                    <c:v>2.5999999999999999E-3</c:v>
                  </c:pt>
                  <c:pt idx="12">
                    <c:v>3.8999999999999998E-3</c:v>
                  </c:pt>
                  <c:pt idx="13">
                    <c:v>4.0000000000000002E-4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-50</c:v>
                </c:pt>
                <c:pt idx="1">
                  <c:v>0</c:v>
                </c:pt>
                <c:pt idx="2">
                  <c:v>0</c:v>
                </c:pt>
                <c:pt idx="3">
                  <c:v>2.5</c:v>
                </c:pt>
                <c:pt idx="4">
                  <c:v>492</c:v>
                </c:pt>
                <c:pt idx="5">
                  <c:v>581</c:v>
                </c:pt>
                <c:pt idx="6">
                  <c:v>629</c:v>
                </c:pt>
                <c:pt idx="7">
                  <c:v>1507</c:v>
                </c:pt>
                <c:pt idx="8">
                  <c:v>2473.5</c:v>
                </c:pt>
                <c:pt idx="9">
                  <c:v>3826</c:v>
                </c:pt>
                <c:pt idx="10">
                  <c:v>4019.5</c:v>
                </c:pt>
                <c:pt idx="11">
                  <c:v>8248.5</c:v>
                </c:pt>
                <c:pt idx="12">
                  <c:v>8249</c:v>
                </c:pt>
                <c:pt idx="13">
                  <c:v>9528</c:v>
                </c:pt>
                <c:pt idx="14">
                  <c:v>12095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0">
                  <c:v>-1.1000000013154931E-3</c:v>
                </c:pt>
                <c:pt idx="1">
                  <c:v>-2.5000000023283064E-3</c:v>
                </c:pt>
                <c:pt idx="3">
                  <c:v>-2.8349999993224628E-3</c:v>
                </c:pt>
                <c:pt idx="4">
                  <c:v>2.4119999943650328E-3</c:v>
                </c:pt>
                <c:pt idx="5">
                  <c:v>1.6599999798927456E-4</c:v>
                </c:pt>
                <c:pt idx="6">
                  <c:v>2.8939999974681996E-3</c:v>
                </c:pt>
                <c:pt idx="8">
                  <c:v>5.7099999685306102E-4</c:v>
                </c:pt>
                <c:pt idx="11">
                  <c:v>1.9720999996934552E-2</c:v>
                </c:pt>
                <c:pt idx="12">
                  <c:v>2.0313999993959442E-2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A65-4A5C-B3BB-B9EF4CC19F4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2.9999999999999997E-4</c:v>
                  </c:pt>
                  <c:pt idx="1">
                    <c:v>1.2999999999999999E-3</c:v>
                  </c:pt>
                  <c:pt idx="2">
                    <c:v>0</c:v>
                  </c:pt>
                  <c:pt idx="3">
                    <c:v>1.1000000000000001E-3</c:v>
                  </c:pt>
                  <c:pt idx="4">
                    <c:v>1.5E-3</c:v>
                  </c:pt>
                  <c:pt idx="5">
                    <c:v>1.9E-3</c:v>
                  </c:pt>
                  <c:pt idx="6">
                    <c:v>1.1999999999999999E-3</c:v>
                  </c:pt>
                  <c:pt idx="7">
                    <c:v>1.4E-3</c:v>
                  </c:pt>
                  <c:pt idx="9">
                    <c:v>2.9999999999999997E-4</c:v>
                  </c:pt>
                  <c:pt idx="10">
                    <c:v>2E-3</c:v>
                  </c:pt>
                  <c:pt idx="11">
                    <c:v>2.5999999999999999E-3</c:v>
                  </c:pt>
                  <c:pt idx="12">
                    <c:v>3.8999999999999998E-3</c:v>
                  </c:pt>
                  <c:pt idx="13">
                    <c:v>4.0000000000000002E-4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2.9999999999999997E-4</c:v>
                  </c:pt>
                  <c:pt idx="1">
                    <c:v>1.2999999999999999E-3</c:v>
                  </c:pt>
                  <c:pt idx="2">
                    <c:v>0</c:v>
                  </c:pt>
                  <c:pt idx="3">
                    <c:v>1.1000000000000001E-3</c:v>
                  </c:pt>
                  <c:pt idx="4">
                    <c:v>1.5E-3</c:v>
                  </c:pt>
                  <c:pt idx="5">
                    <c:v>1.9E-3</c:v>
                  </c:pt>
                  <c:pt idx="6">
                    <c:v>1.1999999999999999E-3</c:v>
                  </c:pt>
                  <c:pt idx="7">
                    <c:v>1.4E-3</c:v>
                  </c:pt>
                  <c:pt idx="9">
                    <c:v>2.9999999999999997E-4</c:v>
                  </c:pt>
                  <c:pt idx="10">
                    <c:v>2E-3</c:v>
                  </c:pt>
                  <c:pt idx="11">
                    <c:v>2.5999999999999999E-3</c:v>
                  </c:pt>
                  <c:pt idx="12">
                    <c:v>3.8999999999999998E-3</c:v>
                  </c:pt>
                  <c:pt idx="13">
                    <c:v>4.0000000000000002E-4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-50</c:v>
                </c:pt>
                <c:pt idx="1">
                  <c:v>0</c:v>
                </c:pt>
                <c:pt idx="2">
                  <c:v>0</c:v>
                </c:pt>
                <c:pt idx="3">
                  <c:v>2.5</c:v>
                </c:pt>
                <c:pt idx="4">
                  <c:v>492</c:v>
                </c:pt>
                <c:pt idx="5">
                  <c:v>581</c:v>
                </c:pt>
                <c:pt idx="6">
                  <c:v>629</c:v>
                </c:pt>
                <c:pt idx="7">
                  <c:v>1507</c:v>
                </c:pt>
                <c:pt idx="8">
                  <c:v>2473.5</c:v>
                </c:pt>
                <c:pt idx="9">
                  <c:v>3826</c:v>
                </c:pt>
                <c:pt idx="10">
                  <c:v>4019.5</c:v>
                </c:pt>
                <c:pt idx="11">
                  <c:v>8248.5</c:v>
                </c:pt>
                <c:pt idx="12">
                  <c:v>8249</c:v>
                </c:pt>
                <c:pt idx="13">
                  <c:v>9528</c:v>
                </c:pt>
                <c:pt idx="14">
                  <c:v>12095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2">
                  <c:v>0</c:v>
                </c:pt>
                <c:pt idx="7">
                  <c:v>3.4020000020973384E-3</c:v>
                </c:pt>
                <c:pt idx="9">
                  <c:v>4.009720214526169E-3</c:v>
                </c:pt>
                <c:pt idx="10">
                  <c:v>-3.8730000014766119E-3</c:v>
                </c:pt>
                <c:pt idx="13">
                  <c:v>1.650800000061281E-2</c:v>
                </c:pt>
                <c:pt idx="14">
                  <c:v>1.6769999994721729E-2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A65-4A5C-B3BB-B9EF4CC19F4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2.9999999999999997E-4</c:v>
                  </c:pt>
                  <c:pt idx="1">
                    <c:v>1.2999999999999999E-3</c:v>
                  </c:pt>
                  <c:pt idx="2">
                    <c:v>0</c:v>
                  </c:pt>
                  <c:pt idx="3">
                    <c:v>1.1000000000000001E-3</c:v>
                  </c:pt>
                  <c:pt idx="4">
                    <c:v>1.5E-3</c:v>
                  </c:pt>
                  <c:pt idx="5">
                    <c:v>1.9E-3</c:v>
                  </c:pt>
                  <c:pt idx="6">
                    <c:v>1.1999999999999999E-3</c:v>
                  </c:pt>
                  <c:pt idx="7">
                    <c:v>1.4E-3</c:v>
                  </c:pt>
                  <c:pt idx="9">
                    <c:v>2.9999999999999997E-4</c:v>
                  </c:pt>
                  <c:pt idx="10">
                    <c:v>2E-3</c:v>
                  </c:pt>
                  <c:pt idx="11">
                    <c:v>2.5999999999999999E-3</c:v>
                  </c:pt>
                  <c:pt idx="12">
                    <c:v>3.8999999999999998E-3</c:v>
                  </c:pt>
                  <c:pt idx="13">
                    <c:v>4.0000000000000002E-4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2.9999999999999997E-4</c:v>
                  </c:pt>
                  <c:pt idx="1">
                    <c:v>1.2999999999999999E-3</c:v>
                  </c:pt>
                  <c:pt idx="2">
                    <c:v>0</c:v>
                  </c:pt>
                  <c:pt idx="3">
                    <c:v>1.1000000000000001E-3</c:v>
                  </c:pt>
                  <c:pt idx="4">
                    <c:v>1.5E-3</c:v>
                  </c:pt>
                  <c:pt idx="5">
                    <c:v>1.9E-3</c:v>
                  </c:pt>
                  <c:pt idx="6">
                    <c:v>1.1999999999999999E-3</c:v>
                  </c:pt>
                  <c:pt idx="7">
                    <c:v>1.4E-3</c:v>
                  </c:pt>
                  <c:pt idx="9">
                    <c:v>2.9999999999999997E-4</c:v>
                  </c:pt>
                  <c:pt idx="10">
                    <c:v>2E-3</c:v>
                  </c:pt>
                  <c:pt idx="11">
                    <c:v>2.5999999999999999E-3</c:v>
                  </c:pt>
                  <c:pt idx="12">
                    <c:v>3.8999999999999998E-3</c:v>
                  </c:pt>
                  <c:pt idx="13">
                    <c:v>4.0000000000000002E-4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-50</c:v>
                </c:pt>
                <c:pt idx="1">
                  <c:v>0</c:v>
                </c:pt>
                <c:pt idx="2">
                  <c:v>0</c:v>
                </c:pt>
                <c:pt idx="3">
                  <c:v>2.5</c:v>
                </c:pt>
                <c:pt idx="4">
                  <c:v>492</c:v>
                </c:pt>
                <c:pt idx="5">
                  <c:v>581</c:v>
                </c:pt>
                <c:pt idx="6">
                  <c:v>629</c:v>
                </c:pt>
                <c:pt idx="7">
                  <c:v>1507</c:v>
                </c:pt>
                <c:pt idx="8">
                  <c:v>2473.5</c:v>
                </c:pt>
                <c:pt idx="9">
                  <c:v>3826</c:v>
                </c:pt>
                <c:pt idx="10">
                  <c:v>4019.5</c:v>
                </c:pt>
                <c:pt idx="11">
                  <c:v>8248.5</c:v>
                </c:pt>
                <c:pt idx="12">
                  <c:v>8249</c:v>
                </c:pt>
                <c:pt idx="13">
                  <c:v>9528</c:v>
                </c:pt>
                <c:pt idx="14">
                  <c:v>12095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A65-4A5C-B3BB-B9EF4CC19F4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2.9999999999999997E-4</c:v>
                  </c:pt>
                  <c:pt idx="1">
                    <c:v>1.2999999999999999E-3</c:v>
                  </c:pt>
                  <c:pt idx="2">
                    <c:v>0</c:v>
                  </c:pt>
                  <c:pt idx="3">
                    <c:v>1.1000000000000001E-3</c:v>
                  </c:pt>
                  <c:pt idx="4">
                    <c:v>1.5E-3</c:v>
                  </c:pt>
                  <c:pt idx="5">
                    <c:v>1.9E-3</c:v>
                  </c:pt>
                  <c:pt idx="6">
                    <c:v>1.1999999999999999E-3</c:v>
                  </c:pt>
                  <c:pt idx="7">
                    <c:v>1.4E-3</c:v>
                  </c:pt>
                  <c:pt idx="9">
                    <c:v>2.9999999999999997E-4</c:v>
                  </c:pt>
                  <c:pt idx="10">
                    <c:v>2E-3</c:v>
                  </c:pt>
                  <c:pt idx="11">
                    <c:v>2.5999999999999999E-3</c:v>
                  </c:pt>
                  <c:pt idx="12">
                    <c:v>3.8999999999999998E-3</c:v>
                  </c:pt>
                  <c:pt idx="13">
                    <c:v>4.0000000000000002E-4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2.9999999999999997E-4</c:v>
                  </c:pt>
                  <c:pt idx="1">
                    <c:v>1.2999999999999999E-3</c:v>
                  </c:pt>
                  <c:pt idx="2">
                    <c:v>0</c:v>
                  </c:pt>
                  <c:pt idx="3">
                    <c:v>1.1000000000000001E-3</c:v>
                  </c:pt>
                  <c:pt idx="4">
                    <c:v>1.5E-3</c:v>
                  </c:pt>
                  <c:pt idx="5">
                    <c:v>1.9E-3</c:v>
                  </c:pt>
                  <c:pt idx="6">
                    <c:v>1.1999999999999999E-3</c:v>
                  </c:pt>
                  <c:pt idx="7">
                    <c:v>1.4E-3</c:v>
                  </c:pt>
                  <c:pt idx="9">
                    <c:v>2.9999999999999997E-4</c:v>
                  </c:pt>
                  <c:pt idx="10">
                    <c:v>2E-3</c:v>
                  </c:pt>
                  <c:pt idx="11">
                    <c:v>2.5999999999999999E-3</c:v>
                  </c:pt>
                  <c:pt idx="12">
                    <c:v>3.8999999999999998E-3</c:v>
                  </c:pt>
                  <c:pt idx="13">
                    <c:v>4.0000000000000002E-4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-50</c:v>
                </c:pt>
                <c:pt idx="1">
                  <c:v>0</c:v>
                </c:pt>
                <c:pt idx="2">
                  <c:v>0</c:v>
                </c:pt>
                <c:pt idx="3">
                  <c:v>2.5</c:v>
                </c:pt>
                <c:pt idx="4">
                  <c:v>492</c:v>
                </c:pt>
                <c:pt idx="5">
                  <c:v>581</c:v>
                </c:pt>
                <c:pt idx="6">
                  <c:v>629</c:v>
                </c:pt>
                <c:pt idx="7">
                  <c:v>1507</c:v>
                </c:pt>
                <c:pt idx="8">
                  <c:v>2473.5</c:v>
                </c:pt>
                <c:pt idx="9">
                  <c:v>3826</c:v>
                </c:pt>
                <c:pt idx="10">
                  <c:v>4019.5</c:v>
                </c:pt>
                <c:pt idx="11">
                  <c:v>8248.5</c:v>
                </c:pt>
                <c:pt idx="12">
                  <c:v>8249</c:v>
                </c:pt>
                <c:pt idx="13">
                  <c:v>9528</c:v>
                </c:pt>
                <c:pt idx="14">
                  <c:v>12095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A65-4A5C-B3BB-B9EF4CC19F4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2.9999999999999997E-4</c:v>
                  </c:pt>
                  <c:pt idx="1">
                    <c:v>1.2999999999999999E-3</c:v>
                  </c:pt>
                  <c:pt idx="2">
                    <c:v>0</c:v>
                  </c:pt>
                  <c:pt idx="3">
                    <c:v>1.1000000000000001E-3</c:v>
                  </c:pt>
                  <c:pt idx="4">
                    <c:v>1.5E-3</c:v>
                  </c:pt>
                  <c:pt idx="5">
                    <c:v>1.9E-3</c:v>
                  </c:pt>
                  <c:pt idx="6">
                    <c:v>1.1999999999999999E-3</c:v>
                  </c:pt>
                  <c:pt idx="7">
                    <c:v>1.4E-3</c:v>
                  </c:pt>
                  <c:pt idx="9">
                    <c:v>2.9999999999999997E-4</c:v>
                  </c:pt>
                  <c:pt idx="10">
                    <c:v>2E-3</c:v>
                  </c:pt>
                  <c:pt idx="11">
                    <c:v>2.5999999999999999E-3</c:v>
                  </c:pt>
                  <c:pt idx="12">
                    <c:v>3.8999999999999998E-3</c:v>
                  </c:pt>
                  <c:pt idx="13">
                    <c:v>4.0000000000000002E-4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2.9999999999999997E-4</c:v>
                  </c:pt>
                  <c:pt idx="1">
                    <c:v>1.2999999999999999E-3</c:v>
                  </c:pt>
                  <c:pt idx="2">
                    <c:v>0</c:v>
                  </c:pt>
                  <c:pt idx="3">
                    <c:v>1.1000000000000001E-3</c:v>
                  </c:pt>
                  <c:pt idx="4">
                    <c:v>1.5E-3</c:v>
                  </c:pt>
                  <c:pt idx="5">
                    <c:v>1.9E-3</c:v>
                  </c:pt>
                  <c:pt idx="6">
                    <c:v>1.1999999999999999E-3</c:v>
                  </c:pt>
                  <c:pt idx="7">
                    <c:v>1.4E-3</c:v>
                  </c:pt>
                  <c:pt idx="9">
                    <c:v>2.9999999999999997E-4</c:v>
                  </c:pt>
                  <c:pt idx="10">
                    <c:v>2E-3</c:v>
                  </c:pt>
                  <c:pt idx="11">
                    <c:v>2.5999999999999999E-3</c:v>
                  </c:pt>
                  <c:pt idx="12">
                    <c:v>3.8999999999999998E-3</c:v>
                  </c:pt>
                  <c:pt idx="13">
                    <c:v>4.0000000000000002E-4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-50</c:v>
                </c:pt>
                <c:pt idx="1">
                  <c:v>0</c:v>
                </c:pt>
                <c:pt idx="2">
                  <c:v>0</c:v>
                </c:pt>
                <c:pt idx="3">
                  <c:v>2.5</c:v>
                </c:pt>
                <c:pt idx="4">
                  <c:v>492</c:v>
                </c:pt>
                <c:pt idx="5">
                  <c:v>581</c:v>
                </c:pt>
                <c:pt idx="6">
                  <c:v>629</c:v>
                </c:pt>
                <c:pt idx="7">
                  <c:v>1507</c:v>
                </c:pt>
                <c:pt idx="8">
                  <c:v>2473.5</c:v>
                </c:pt>
                <c:pt idx="9">
                  <c:v>3826</c:v>
                </c:pt>
                <c:pt idx="10">
                  <c:v>4019.5</c:v>
                </c:pt>
                <c:pt idx="11">
                  <c:v>8248.5</c:v>
                </c:pt>
                <c:pt idx="12">
                  <c:v>8249</c:v>
                </c:pt>
                <c:pt idx="13">
                  <c:v>9528</c:v>
                </c:pt>
                <c:pt idx="14">
                  <c:v>12095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A65-4A5C-B3BB-B9EF4CC19F4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-50</c:v>
                </c:pt>
                <c:pt idx="1">
                  <c:v>0</c:v>
                </c:pt>
                <c:pt idx="2">
                  <c:v>0</c:v>
                </c:pt>
                <c:pt idx="3">
                  <c:v>2.5</c:v>
                </c:pt>
                <c:pt idx="4">
                  <c:v>492</c:v>
                </c:pt>
                <c:pt idx="5">
                  <c:v>581</c:v>
                </c:pt>
                <c:pt idx="6">
                  <c:v>629</c:v>
                </c:pt>
                <c:pt idx="7">
                  <c:v>1507</c:v>
                </c:pt>
                <c:pt idx="8">
                  <c:v>2473.5</c:v>
                </c:pt>
                <c:pt idx="9">
                  <c:v>3826</c:v>
                </c:pt>
                <c:pt idx="10">
                  <c:v>4019.5</c:v>
                </c:pt>
                <c:pt idx="11">
                  <c:v>8248.5</c:v>
                </c:pt>
                <c:pt idx="12">
                  <c:v>8249</c:v>
                </c:pt>
                <c:pt idx="13">
                  <c:v>9528</c:v>
                </c:pt>
                <c:pt idx="14">
                  <c:v>12095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-1.3675401506005333E-3</c:v>
                </c:pt>
                <c:pt idx="1">
                  <c:v>-1.2749222231071781E-3</c:v>
                </c:pt>
                <c:pt idx="2">
                  <c:v>-1.2749222231071781E-3</c:v>
                </c:pt>
                <c:pt idx="3">
                  <c:v>-1.2702913267325104E-3</c:v>
                </c:pt>
                <c:pt idx="4">
                  <c:v>-3.6356181657256313E-4</c:v>
                </c:pt>
                <c:pt idx="5">
                  <c:v>-1.9870190563439096E-4</c:v>
                </c:pt>
                <c:pt idx="6">
                  <c:v>-1.0978869524076989E-4</c:v>
                </c:pt>
                <c:pt idx="7">
                  <c:v>1.5165821115425467E-3</c:v>
                </c:pt>
                <c:pt idx="8">
                  <c:v>3.3068866499891027E-3</c:v>
                </c:pt>
                <c:pt idx="9">
                  <c:v>5.8122015886843603E-3</c:v>
                </c:pt>
                <c:pt idx="10">
                  <c:v>6.1706329680836442E-3</c:v>
                </c:pt>
                <c:pt idx="11">
                  <c:v>1.4004257275471626E-2</c:v>
                </c:pt>
                <c:pt idx="12">
                  <c:v>1.4005183454746559E-2</c:v>
                </c:pt>
                <c:pt idx="13">
                  <c:v>1.6374350040026582E-2</c:v>
                </c:pt>
                <c:pt idx="14">
                  <c:v>2.1129354437535441E-2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A65-4A5C-B3BB-B9EF4CC19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819808"/>
        <c:axId val="1"/>
      </c:scatterChart>
      <c:valAx>
        <c:axId val="803819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38198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563909774436089"/>
          <c:y val="0.92353064690443099"/>
          <c:w val="0.62857142857142856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17</xdr:col>
      <xdr:colOff>180975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7733DD9-11F9-05A4-4ED6-63A34F2F33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3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3" sqref="F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425781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51</v>
      </c>
    </row>
    <row r="2" spans="1:6" ht="12.95" customHeight="1" x14ac:dyDescent="0.2">
      <c r="A2" t="s">
        <v>26</v>
      </c>
      <c r="B2" t="s">
        <v>38</v>
      </c>
      <c r="C2" s="3"/>
      <c r="D2" s="3"/>
    </row>
    <row r="3" spans="1:6" ht="12.95" customHeight="1" thickBot="1" x14ac:dyDescent="0.25"/>
    <row r="4" spans="1:6" ht="12.95" customHeight="1" thickBot="1" x14ac:dyDescent="0.25">
      <c r="A4" s="25" t="s">
        <v>36</v>
      </c>
      <c r="C4" s="26">
        <v>53325.279300000002</v>
      </c>
      <c r="D4" s="27">
        <v>0.43741400000000003</v>
      </c>
    </row>
    <row r="5" spans="1:6" ht="12.95" customHeight="1" x14ac:dyDescent="0.2">
      <c r="A5" s="9" t="s">
        <v>31</v>
      </c>
      <c r="B5" s="10"/>
      <c r="C5" s="11">
        <v>-9.5</v>
      </c>
      <c r="D5" s="10" t="s">
        <v>32</v>
      </c>
    </row>
    <row r="6" spans="1:6" ht="12.95" customHeight="1" x14ac:dyDescent="0.2">
      <c r="A6" s="5" t="s">
        <v>4</v>
      </c>
      <c r="D6" s="40" t="s">
        <v>52</v>
      </c>
    </row>
    <row r="7" spans="1:6" ht="12.95" customHeight="1" x14ac:dyDescent="0.2">
      <c r="A7" t="s">
        <v>5</v>
      </c>
      <c r="C7">
        <f>+C4</f>
        <v>53325.279300000002</v>
      </c>
      <c r="D7" s="37" t="s">
        <v>46</v>
      </c>
    </row>
    <row r="8" spans="1:6" ht="12.95" customHeight="1" x14ac:dyDescent="0.2">
      <c r="A8" t="s">
        <v>6</v>
      </c>
      <c r="C8">
        <f>+D4</f>
        <v>0.43741400000000003</v>
      </c>
      <c r="D8" s="37" t="s">
        <v>47</v>
      </c>
    </row>
    <row r="9" spans="1:6" ht="12.95" customHeight="1" x14ac:dyDescent="0.2">
      <c r="A9" s="23" t="s">
        <v>35</v>
      </c>
      <c r="B9" s="24">
        <v>21</v>
      </c>
      <c r="C9" s="21" t="str">
        <f>"F"&amp;B9</f>
        <v>F21</v>
      </c>
      <c r="D9" s="22" t="str">
        <f>"G"&amp;B9</f>
        <v>G21</v>
      </c>
    </row>
    <row r="10" spans="1:6" ht="12.95" customHeight="1" thickBot="1" x14ac:dyDescent="0.25">
      <c r="A10" s="10"/>
      <c r="B10" s="10"/>
      <c r="C10" s="4" t="s">
        <v>22</v>
      </c>
      <c r="D10" s="4" t="s">
        <v>23</v>
      </c>
      <c r="E10" s="10"/>
    </row>
    <row r="11" spans="1:6" ht="12.95" customHeight="1" x14ac:dyDescent="0.2">
      <c r="A11" s="10" t="s">
        <v>18</v>
      </c>
      <c r="B11" s="10"/>
      <c r="C11" s="20">
        <f ca="1">INTERCEPT(INDIRECT($D$9):G991,INDIRECT($C$9):F991)</f>
        <v>-1.2749222231071781E-3</v>
      </c>
      <c r="D11" s="3"/>
      <c r="E11" s="10"/>
    </row>
    <row r="12" spans="1:6" ht="12.95" customHeight="1" x14ac:dyDescent="0.2">
      <c r="A12" s="10" t="s">
        <v>19</v>
      </c>
      <c r="B12" s="10"/>
      <c r="C12" s="20">
        <f ca="1">SLOPE(INDIRECT($D$9):G991,INDIRECT($C$9):F991)</f>
        <v>1.8523585498671035E-6</v>
      </c>
      <c r="D12" s="3"/>
      <c r="E12" s="47" t="s">
        <v>55</v>
      </c>
      <c r="F12" s="48" t="s">
        <v>58</v>
      </c>
    </row>
    <row r="13" spans="1:6" ht="12.95" customHeight="1" x14ac:dyDescent="0.2">
      <c r="A13" s="10" t="s">
        <v>21</v>
      </c>
      <c r="B13" s="10"/>
      <c r="C13" s="3" t="s">
        <v>16</v>
      </c>
      <c r="E13" s="45" t="s">
        <v>48</v>
      </c>
      <c r="F13" s="49">
        <v>1</v>
      </c>
    </row>
    <row r="14" spans="1:6" ht="12.95" customHeight="1" x14ac:dyDescent="0.2">
      <c r="A14" s="10"/>
      <c r="B14" s="10"/>
      <c r="C14" s="10"/>
      <c r="E14" s="45" t="s">
        <v>33</v>
      </c>
      <c r="F14" s="50">
        <f ca="1">NOW()+15018.5+$C$5/24</f>
        <v>60536.70368356481</v>
      </c>
    </row>
    <row r="15" spans="1:6" ht="12.95" customHeight="1" x14ac:dyDescent="0.2">
      <c r="A15" s="12" t="s">
        <v>20</v>
      </c>
      <c r="B15" s="10"/>
      <c r="C15" s="13">
        <f ca="1">(C7+C11)+(C8+C12)*INT(MAX(F21:F3532))</f>
        <v>58615.822759354443</v>
      </c>
      <c r="E15" s="45" t="s">
        <v>49</v>
      </c>
      <c r="F15" s="50">
        <f ca="1">ROUND(2*($F$14-$C$7)/$C$8,0)/2+$F$13</f>
        <v>16487.5</v>
      </c>
    </row>
    <row r="16" spans="1:6" ht="12.95" customHeight="1" x14ac:dyDescent="0.2">
      <c r="A16" s="15" t="s">
        <v>7</v>
      </c>
      <c r="B16" s="10"/>
      <c r="C16" s="16">
        <f ca="1">+C8+C12</f>
        <v>0.43741585235854991</v>
      </c>
      <c r="E16" s="45" t="s">
        <v>34</v>
      </c>
      <c r="F16" s="50">
        <f ca="1">ROUND(2*($F$14-$C$15)/$C$16,0)/2+$F$13</f>
        <v>4392.5</v>
      </c>
    </row>
    <row r="17" spans="1:17" ht="12.95" customHeight="1" thickBot="1" x14ac:dyDescent="0.25">
      <c r="A17" s="14" t="s">
        <v>30</v>
      </c>
      <c r="B17" s="10"/>
      <c r="C17" s="10">
        <f>COUNT(C21:C2190)</f>
        <v>15</v>
      </c>
      <c r="E17" s="45" t="s">
        <v>56</v>
      </c>
      <c r="F17" s="51">
        <f ca="1">+$C$15+$C$16*$F$16-15018.5-$C$5/24</f>
        <v>45519.06772417271</v>
      </c>
    </row>
    <row r="18" spans="1:17" ht="12.95" customHeight="1" thickTop="1" thickBot="1" x14ac:dyDescent="0.25">
      <c r="A18" s="15" t="s">
        <v>8</v>
      </c>
      <c r="B18" s="10"/>
      <c r="C18" s="18">
        <f ca="1">+C15</f>
        <v>58615.822759354443</v>
      </c>
      <c r="D18" s="19">
        <f ca="1">+C16</f>
        <v>0.43741585235854991</v>
      </c>
      <c r="E18" s="46" t="s">
        <v>57</v>
      </c>
      <c r="F18" s="52">
        <f ca="1">+($C$15+$C$16*$F$16)-($C$16/2)-15018.5-$C$5/24</f>
        <v>45518.849016246531</v>
      </c>
    </row>
    <row r="19" spans="1:17" ht="12.95" customHeight="1" thickTop="1" x14ac:dyDescent="0.2">
      <c r="E19" s="14"/>
      <c r="F19" s="17"/>
    </row>
    <row r="20" spans="1:17" ht="12.95" customHeight="1" thickBot="1" x14ac:dyDescent="0.25">
      <c r="A20" s="4" t="s">
        <v>9</v>
      </c>
      <c r="B20" s="4" t="s">
        <v>10</v>
      </c>
      <c r="C20" s="4" t="s">
        <v>11</v>
      </c>
      <c r="D20" s="4" t="s">
        <v>15</v>
      </c>
      <c r="E20" s="4" t="s">
        <v>12</v>
      </c>
      <c r="F20" s="4" t="s">
        <v>13</v>
      </c>
      <c r="G20" s="4" t="s">
        <v>14</v>
      </c>
      <c r="H20" s="7" t="s">
        <v>3</v>
      </c>
      <c r="I20" s="7" t="s">
        <v>53</v>
      </c>
      <c r="J20" s="7" t="s">
        <v>0</v>
      </c>
      <c r="K20" s="7" t="s">
        <v>2</v>
      </c>
      <c r="L20" s="7" t="s">
        <v>27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17</v>
      </c>
    </row>
    <row r="21" spans="1:17" ht="12.95" customHeight="1" x14ac:dyDescent="0.2">
      <c r="A21" t="s">
        <v>41</v>
      </c>
      <c r="B21" s="44" t="s">
        <v>40</v>
      </c>
      <c r="C21" s="8">
        <v>53303.407500000001</v>
      </c>
      <c r="D21" s="8">
        <v>2.9999999999999997E-4</v>
      </c>
      <c r="E21">
        <f t="shared" ref="E21:E35" si="0">+(C21-C$7)/C$8</f>
        <v>-50.002514780050028</v>
      </c>
      <c r="F21">
        <f t="shared" ref="F21:F35" si="1">ROUND(2*E21,0)/2</f>
        <v>-50</v>
      </c>
      <c r="G21">
        <f t="shared" ref="G21:G35" si="2">+C21-(C$7+F21*C$8)</f>
        <v>-1.1000000013154931E-3</v>
      </c>
      <c r="J21">
        <f>+G21</f>
        <v>-1.1000000013154931E-3</v>
      </c>
      <c r="O21">
        <f t="shared" ref="O21:O35" ca="1" si="3">+C$11+C$12*$F21</f>
        <v>-1.3675401506005333E-3</v>
      </c>
      <c r="Q21" s="2">
        <f t="shared" ref="Q21:Q35" si="4">+C21-15018.5</f>
        <v>38284.907500000001</v>
      </c>
    </row>
    <row r="22" spans="1:17" ht="12.95" customHeight="1" x14ac:dyDescent="0.2">
      <c r="A22" t="s">
        <v>41</v>
      </c>
      <c r="B22" s="44" t="s">
        <v>40</v>
      </c>
      <c r="C22" s="8">
        <v>53325.2768</v>
      </c>
      <c r="D22" s="8">
        <v>1.2999999999999999E-3</v>
      </c>
      <c r="E22">
        <f t="shared" si="0"/>
        <v>-5.7154092057600039E-3</v>
      </c>
      <c r="F22">
        <f t="shared" si="1"/>
        <v>0</v>
      </c>
      <c r="G22">
        <f t="shared" si="2"/>
        <v>-2.5000000023283064E-3</v>
      </c>
      <c r="J22">
        <f>+G22</f>
        <v>-2.5000000023283064E-3</v>
      </c>
      <c r="O22">
        <f t="shared" ca="1" si="3"/>
        <v>-1.2749222231071781E-3</v>
      </c>
      <c r="Q22" s="2">
        <f t="shared" si="4"/>
        <v>38306.7768</v>
      </c>
    </row>
    <row r="23" spans="1:17" ht="12.95" customHeight="1" x14ac:dyDescent="0.2">
      <c r="A23" t="s">
        <v>37</v>
      </c>
      <c r="C23" s="8">
        <v>53325.279300000002</v>
      </c>
      <c r="D23" s="8" t="s">
        <v>16</v>
      </c>
      <c r="E23">
        <f t="shared" si="0"/>
        <v>0</v>
      </c>
      <c r="F23">
        <f t="shared" si="1"/>
        <v>0</v>
      </c>
      <c r="G23">
        <f t="shared" si="2"/>
        <v>0</v>
      </c>
      <c r="K23">
        <f>+G23</f>
        <v>0</v>
      </c>
      <c r="O23">
        <f t="shared" ca="1" si="3"/>
        <v>-1.2749222231071781E-3</v>
      </c>
      <c r="Q23" s="2">
        <f t="shared" si="4"/>
        <v>38306.779300000002</v>
      </c>
    </row>
    <row r="24" spans="1:17" ht="12.95" customHeight="1" x14ac:dyDescent="0.2">
      <c r="A24" t="s">
        <v>41</v>
      </c>
      <c r="B24" s="44" t="s">
        <v>42</v>
      </c>
      <c r="C24" s="8">
        <v>53326.37</v>
      </c>
      <c r="D24" s="8">
        <v>1.1000000000000001E-3</v>
      </c>
      <c r="E24">
        <f t="shared" si="0"/>
        <v>2.4935187259681948</v>
      </c>
      <c r="F24">
        <f t="shared" si="1"/>
        <v>2.5</v>
      </c>
      <c r="G24">
        <f t="shared" si="2"/>
        <v>-2.8349999993224628E-3</v>
      </c>
      <c r="J24">
        <f>+G24</f>
        <v>-2.8349999993224628E-3</v>
      </c>
      <c r="O24">
        <f t="shared" ca="1" si="3"/>
        <v>-1.2702913267325104E-3</v>
      </c>
      <c r="Q24" s="2">
        <f t="shared" si="4"/>
        <v>38307.870000000003</v>
      </c>
    </row>
    <row r="25" spans="1:17" ht="12.95" customHeight="1" x14ac:dyDescent="0.2">
      <c r="A25" t="s">
        <v>41</v>
      </c>
      <c r="B25" s="44" t="s">
        <v>40</v>
      </c>
      <c r="C25" s="8">
        <v>53540.489399999999</v>
      </c>
      <c r="D25" s="8">
        <v>1.5E-3</v>
      </c>
      <c r="E25">
        <f t="shared" si="0"/>
        <v>492.00551422678876</v>
      </c>
      <c r="F25">
        <f t="shared" si="1"/>
        <v>492</v>
      </c>
      <c r="G25">
        <f t="shared" si="2"/>
        <v>2.4119999943650328E-3</v>
      </c>
      <c r="J25">
        <f>+G25</f>
        <v>2.4119999943650328E-3</v>
      </c>
      <c r="O25">
        <f t="shared" ca="1" si="3"/>
        <v>-3.6356181657256313E-4</v>
      </c>
      <c r="Q25" s="2">
        <f t="shared" si="4"/>
        <v>38521.989399999999</v>
      </c>
    </row>
    <row r="26" spans="1:17" ht="12.95" customHeight="1" x14ac:dyDescent="0.2">
      <c r="A26" t="s">
        <v>41</v>
      </c>
      <c r="B26" s="44" t="s">
        <v>40</v>
      </c>
      <c r="C26" s="8">
        <v>53579.417000000001</v>
      </c>
      <c r="D26" s="8">
        <v>1.9E-3</v>
      </c>
      <c r="E26">
        <f t="shared" si="0"/>
        <v>581.00037950316926</v>
      </c>
      <c r="F26">
        <f t="shared" si="1"/>
        <v>581</v>
      </c>
      <c r="G26">
        <f t="shared" si="2"/>
        <v>1.6599999798927456E-4</v>
      </c>
      <c r="J26">
        <f>+G26</f>
        <v>1.6599999798927456E-4</v>
      </c>
      <c r="O26">
        <f t="shared" ca="1" si="3"/>
        <v>-1.9870190563439096E-4</v>
      </c>
      <c r="Q26" s="2">
        <f t="shared" si="4"/>
        <v>38560.917000000001</v>
      </c>
    </row>
    <row r="27" spans="1:17" ht="12.95" customHeight="1" x14ac:dyDescent="0.2">
      <c r="A27" t="s">
        <v>41</v>
      </c>
      <c r="B27" s="44" t="s">
        <v>40</v>
      </c>
      <c r="C27" s="8">
        <v>53600.4156</v>
      </c>
      <c r="D27" s="8">
        <v>1.1999999999999999E-3</v>
      </c>
      <c r="E27">
        <f t="shared" si="0"/>
        <v>629.00661615768649</v>
      </c>
      <c r="F27">
        <f t="shared" si="1"/>
        <v>629</v>
      </c>
      <c r="G27">
        <f t="shared" si="2"/>
        <v>2.8939999974681996E-3</v>
      </c>
      <c r="J27">
        <f>+G27</f>
        <v>2.8939999974681996E-3</v>
      </c>
      <c r="O27">
        <f t="shared" ca="1" si="3"/>
        <v>-1.0978869524076989E-4</v>
      </c>
      <c r="Q27" s="2">
        <f t="shared" si="4"/>
        <v>38581.9156</v>
      </c>
    </row>
    <row r="28" spans="1:17" ht="12.95" customHeight="1" x14ac:dyDescent="0.2">
      <c r="A28" s="28" t="s">
        <v>39</v>
      </c>
      <c r="B28" s="3" t="s">
        <v>40</v>
      </c>
      <c r="C28" s="29">
        <v>53984.465600000003</v>
      </c>
      <c r="D28" s="8">
        <v>1.4E-3</v>
      </c>
      <c r="E28">
        <f t="shared" si="0"/>
        <v>1507.0077775288426</v>
      </c>
      <c r="F28">
        <f t="shared" si="1"/>
        <v>1507</v>
      </c>
      <c r="G28">
        <f t="shared" si="2"/>
        <v>3.4020000020973384E-3</v>
      </c>
      <c r="K28">
        <f>+G28</f>
        <v>3.4020000020973384E-3</v>
      </c>
      <c r="O28">
        <f t="shared" ca="1" si="3"/>
        <v>1.5165821115425467E-3</v>
      </c>
      <c r="Q28" s="2">
        <f t="shared" si="4"/>
        <v>38965.965600000003</v>
      </c>
    </row>
    <row r="29" spans="1:17" ht="12.95" customHeight="1" x14ac:dyDescent="0.2">
      <c r="A29" s="31" t="s">
        <v>43</v>
      </c>
      <c r="B29" s="32" t="s">
        <v>42</v>
      </c>
      <c r="C29" s="33">
        <v>54407.223400000003</v>
      </c>
      <c r="D29" s="30"/>
      <c r="E29">
        <f t="shared" si="0"/>
        <v>2473.5013053994626</v>
      </c>
      <c r="F29">
        <f t="shared" si="1"/>
        <v>2473.5</v>
      </c>
      <c r="G29">
        <f t="shared" si="2"/>
        <v>5.7099999685306102E-4</v>
      </c>
      <c r="J29">
        <f>+G29</f>
        <v>5.7099999685306102E-4</v>
      </c>
      <c r="O29">
        <f t="shared" ca="1" si="3"/>
        <v>3.3068866499891027E-3</v>
      </c>
      <c r="Q29" s="2">
        <f t="shared" si="4"/>
        <v>39388.723400000003</v>
      </c>
    </row>
    <row r="30" spans="1:17" ht="12.95" customHeight="1" x14ac:dyDescent="0.2">
      <c r="A30" s="5" t="s">
        <v>44</v>
      </c>
      <c r="C30" s="34">
        <v>54998.829273720214</v>
      </c>
      <c r="D30" s="8">
        <v>2.9999999999999997E-4</v>
      </c>
      <c r="E30">
        <f t="shared" si="0"/>
        <v>3826.0091668767154</v>
      </c>
      <c r="F30">
        <f t="shared" si="1"/>
        <v>3826</v>
      </c>
      <c r="G30">
        <f t="shared" si="2"/>
        <v>4.009720214526169E-3</v>
      </c>
      <c r="K30">
        <f>+G30</f>
        <v>4.009720214526169E-3</v>
      </c>
      <c r="O30">
        <f t="shared" ca="1" si="3"/>
        <v>5.8122015886843603E-3</v>
      </c>
      <c r="Q30" s="2">
        <f t="shared" si="4"/>
        <v>39980.329273720214</v>
      </c>
    </row>
    <row r="31" spans="1:17" x14ac:dyDescent="0.2">
      <c r="A31" s="35" t="s">
        <v>45</v>
      </c>
      <c r="B31" s="36" t="s">
        <v>42</v>
      </c>
      <c r="C31" s="35">
        <v>55083.461000000003</v>
      </c>
      <c r="D31" s="35">
        <v>2E-3</v>
      </c>
      <c r="E31">
        <f t="shared" si="0"/>
        <v>4019.4911456880686</v>
      </c>
      <c r="F31">
        <f t="shared" si="1"/>
        <v>4019.5</v>
      </c>
      <c r="G31">
        <f t="shared" si="2"/>
        <v>-3.8730000014766119E-3</v>
      </c>
      <c r="K31">
        <f>+G31</f>
        <v>-3.8730000014766119E-3</v>
      </c>
      <c r="O31">
        <f t="shared" ca="1" si="3"/>
        <v>6.1706329680836442E-3</v>
      </c>
      <c r="Q31" s="2">
        <f t="shared" si="4"/>
        <v>40064.961000000003</v>
      </c>
    </row>
    <row r="32" spans="1:17" x14ac:dyDescent="0.2">
      <c r="A32" s="38" t="s">
        <v>50</v>
      </c>
      <c r="B32" s="39"/>
      <c r="C32" s="38">
        <v>56933.308400000002</v>
      </c>
      <c r="D32" s="38">
        <v>2.5999999999999999E-3</v>
      </c>
      <c r="E32">
        <f t="shared" si="0"/>
        <v>8248.545085433936</v>
      </c>
      <c r="F32">
        <f t="shared" si="1"/>
        <v>8248.5</v>
      </c>
      <c r="G32">
        <f t="shared" si="2"/>
        <v>1.9720999996934552E-2</v>
      </c>
      <c r="J32">
        <f>+G32</f>
        <v>1.9720999996934552E-2</v>
      </c>
      <c r="O32">
        <f t="shared" ca="1" si="3"/>
        <v>1.4004257275471626E-2</v>
      </c>
      <c r="Q32" s="2">
        <f t="shared" si="4"/>
        <v>41914.808400000002</v>
      </c>
    </row>
    <row r="33" spans="1:17" x14ac:dyDescent="0.2">
      <c r="A33" s="38" t="s">
        <v>50</v>
      </c>
      <c r="B33" s="39"/>
      <c r="C33" s="38">
        <v>56933.527699999999</v>
      </c>
      <c r="D33" s="38">
        <v>3.8999999999999998E-3</v>
      </c>
      <c r="E33">
        <f t="shared" si="0"/>
        <v>8249.0464411289904</v>
      </c>
      <c r="F33">
        <f t="shared" si="1"/>
        <v>8249</v>
      </c>
      <c r="G33">
        <f t="shared" si="2"/>
        <v>2.0313999993959442E-2</v>
      </c>
      <c r="J33">
        <f>+G33</f>
        <v>2.0313999993959442E-2</v>
      </c>
      <c r="O33">
        <f t="shared" ca="1" si="3"/>
        <v>1.4005183454746559E-2</v>
      </c>
      <c r="Q33" s="2">
        <f t="shared" si="4"/>
        <v>41915.027699999999</v>
      </c>
    </row>
    <row r="34" spans="1:17" x14ac:dyDescent="0.2">
      <c r="A34" s="43" t="s">
        <v>1</v>
      </c>
      <c r="B34" s="42"/>
      <c r="C34" s="41">
        <v>57492.9764</v>
      </c>
      <c r="D34" s="8">
        <v>4.0000000000000002E-4</v>
      </c>
      <c r="E34">
        <f t="shared" si="0"/>
        <v>9528.0377399900262</v>
      </c>
      <c r="F34">
        <f t="shared" si="1"/>
        <v>9528</v>
      </c>
      <c r="G34">
        <f t="shared" si="2"/>
        <v>1.650800000061281E-2</v>
      </c>
      <c r="K34">
        <f>+G34</f>
        <v>1.650800000061281E-2</v>
      </c>
      <c r="O34">
        <f t="shared" ca="1" si="3"/>
        <v>1.6374350040026582E-2</v>
      </c>
      <c r="Q34" s="2">
        <f t="shared" si="4"/>
        <v>42474.4764</v>
      </c>
    </row>
    <row r="35" spans="1:17" x14ac:dyDescent="0.2">
      <c r="A35" s="5" t="s">
        <v>54</v>
      </c>
      <c r="C35" s="8">
        <v>58615.818399999996</v>
      </c>
      <c r="D35" s="8">
        <v>2.9999999999999997E-4</v>
      </c>
      <c r="E35">
        <f t="shared" si="0"/>
        <v>12095.038338964903</v>
      </c>
      <c r="F35">
        <f t="shared" si="1"/>
        <v>12095</v>
      </c>
      <c r="G35">
        <f t="shared" si="2"/>
        <v>1.6769999994721729E-2</v>
      </c>
      <c r="K35">
        <f>+G35</f>
        <v>1.6769999994721729E-2</v>
      </c>
      <c r="O35">
        <f t="shared" ca="1" si="3"/>
        <v>2.1129354437535441E-2</v>
      </c>
      <c r="Q35" s="2">
        <f t="shared" si="4"/>
        <v>43597.318399999996</v>
      </c>
    </row>
    <row r="36" spans="1:17" x14ac:dyDescent="0.2">
      <c r="C36" s="8"/>
      <c r="D36" s="8"/>
    </row>
    <row r="37" spans="1:17" x14ac:dyDescent="0.2">
      <c r="C37" s="8"/>
      <c r="D37" s="8"/>
    </row>
    <row r="38" spans="1:17" x14ac:dyDescent="0.2">
      <c r="C38" s="8"/>
      <c r="D38" s="8"/>
    </row>
    <row r="39" spans="1:17" x14ac:dyDescent="0.2">
      <c r="C39" s="8"/>
      <c r="D39" s="8"/>
    </row>
    <row r="40" spans="1:17" x14ac:dyDescent="0.2">
      <c r="C40" s="8"/>
      <c r="D40" s="8"/>
    </row>
    <row r="41" spans="1:17" x14ac:dyDescent="0.2">
      <c r="C41" s="8"/>
      <c r="D41" s="8"/>
    </row>
    <row r="42" spans="1:17" x14ac:dyDescent="0.2">
      <c r="C42" s="8"/>
      <c r="D42" s="8"/>
    </row>
    <row r="43" spans="1:17" x14ac:dyDescent="0.2">
      <c r="C43" s="8"/>
      <c r="D43" s="8"/>
    </row>
    <row r="44" spans="1:17" x14ac:dyDescent="0.2">
      <c r="C44" s="8"/>
      <c r="D44" s="8"/>
    </row>
    <row r="45" spans="1:17" x14ac:dyDescent="0.2">
      <c r="C45" s="8"/>
      <c r="D45" s="8"/>
    </row>
    <row r="46" spans="1:17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</sheetData>
  <phoneticPr fontId="8" type="noConversion"/>
  <hyperlinks>
    <hyperlink ref="H567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2024-08-14T04:53:18Z</dcterms:modified>
</cp:coreProperties>
</file>