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13063DD-D2D3-4A3A-8A94-6DC5282B51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J31" i="1" s="1"/>
  <c r="Q31" i="1"/>
  <c r="F14" i="1"/>
  <c r="F11" i="1"/>
  <c r="Q22" i="1"/>
  <c r="Q23" i="1"/>
  <c r="Q24" i="1"/>
  <c r="Q25" i="1"/>
  <c r="Q26" i="1"/>
  <c r="Q27" i="1"/>
  <c r="Q28" i="1"/>
  <c r="Q29" i="1"/>
  <c r="Q30" i="1"/>
  <c r="R22" i="1"/>
  <c r="G11" i="1"/>
  <c r="E22" i="1"/>
  <c r="F22" i="1" s="1"/>
  <c r="G22" i="1" s="1"/>
  <c r="H22" i="1" s="1"/>
  <c r="C17" i="1"/>
  <c r="Q21" i="1"/>
  <c r="E24" i="1"/>
  <c r="F24" i="1" s="1"/>
  <c r="G24" i="1" s="1"/>
  <c r="H24" i="1" s="1"/>
  <c r="E29" i="1"/>
  <c r="F29" i="1" s="1"/>
  <c r="G29" i="1" s="1"/>
  <c r="H29" i="1" s="1"/>
  <c r="E21" i="1"/>
  <c r="F21" i="1" s="1"/>
  <c r="G21" i="1" s="1"/>
  <c r="H21" i="1" s="1"/>
  <c r="E26" i="1"/>
  <c r="F26" i="1" s="1"/>
  <c r="G26" i="1" s="1"/>
  <c r="H26" i="1" s="1"/>
  <c r="E23" i="1"/>
  <c r="F23" i="1" s="1"/>
  <c r="G23" i="1" s="1"/>
  <c r="H23" i="1" s="1"/>
  <c r="E28" i="1"/>
  <c r="F28" i="1" s="1"/>
  <c r="G28" i="1" s="1"/>
  <c r="H28" i="1" s="1"/>
  <c r="E25" i="1"/>
  <c r="F25" i="1" s="1"/>
  <c r="G25" i="1" s="1"/>
  <c r="H25" i="1" s="1"/>
  <c r="E30" i="1"/>
  <c r="F30" i="1" s="1"/>
  <c r="G30" i="1" s="1"/>
  <c r="H30" i="1" s="1"/>
  <c r="E27" i="1"/>
  <c r="F27" i="1" s="1"/>
  <c r="G27" i="1" s="1"/>
  <c r="H27" i="1" s="1"/>
  <c r="C12" i="1"/>
  <c r="F15" i="1" l="1"/>
  <c r="C16" i="1"/>
  <c r="D18" i="1" s="1"/>
  <c r="C11" i="1"/>
  <c r="O31" i="1" l="1"/>
  <c r="O25" i="1"/>
  <c r="O27" i="1"/>
  <c r="O21" i="1"/>
  <c r="O22" i="1"/>
  <c r="O30" i="1"/>
  <c r="C15" i="1"/>
  <c r="O28" i="1"/>
  <c r="O23" i="1"/>
  <c r="O24" i="1"/>
  <c r="O26" i="1"/>
  <c r="O29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<sst xmlns="http://schemas.openxmlformats.org/spreadsheetml/2006/main" count="69" uniqueCount="49">
  <si>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</si>
  <si>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</si>
  <si>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</si>
  <si>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</si>
  <si>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</si>
  <si>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</si>
  <si>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</si>
  <si>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</si>
  <si>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</si>
  <si>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</si>
  <si>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</si>
  <si>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</si>
  <si>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</si>
  <si>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</si>
  <si>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</si>
  <si>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</si>
  <si>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</si>
  <si>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</si>
  <si>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</si>
  <si>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</si>
  <si>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</si>
  <si>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</si>
  <si>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</si>
  <si>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</si>
  <si>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</si>
  <si>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</si>
  <si>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</si>
  <si>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</si>
  <si>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</si>
  <si>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</si>
  <si>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</si>
  <si>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</si>
  <si>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</si>
  <si>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OEJV 118</t>
  </si>
  <si>
    <t>OEJV 118 Eph.</t>
  </si>
  <si>
    <t>EW</t>
  </si>
  <si>
    <t>I</t>
  </si>
  <si>
    <t>II</t>
  </si>
  <si>
    <t>Dra</t>
  </si>
  <si>
    <t>CCD</t>
  </si>
  <si>
    <t>OEJV</t>
  </si>
  <si>
    <t>V0474 Dra / GSC 4181-0713</t>
  </si>
  <si>
    <t>Add cycle</t>
  </si>
  <si>
    <t>Old Cycle</t>
  </si>
  <si>
    <t>Next ToM-P</t>
  </si>
  <si>
    <t>Next ToM-S</t>
  </si>
  <si>
    <t>14.95-15-18</t>
  </si>
  <si>
    <t xml:space="preserve">Mag CV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</si>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</sst>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3" fillId="0" borderId="0" xfId="0" applyFont="1" applyAlignment="1"/>
    <xf numFmtId="0" fontId="14" fillId="0" borderId="7" xfId="0" applyFont="1" applyBorder="1" applyAlignment="1">
      <alignment horizontal="right" vertical="center"/>
    </xf>
    <xf numFmtId="22" fontId="14" fillId="0" borderId="7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22" fontId="15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0" fontId="12" fillId="0" borderId="0" xfId="0" applyFont="1" applyAlignment="1"/>
    <xf numFmtId="0" fontId="0" fillId="0" borderId="0" xfId="0" applyFont="1">
      <alignment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V0474 Dra - O-C Driagr</a:t>
            </a:r>
          </a:p>
        </c:rich>
      </c:tx>
      <c:layout>
        <c:manualLayout>
          <c:xMode val="edge"/>
          <c:yMode val="edge"/>
          <c:x val="0.347368421052631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-4469</c:v>
                </c:pt>
                <c:pt idx="1">
                  <c:v>-4468.5</c:v>
                </c:pt>
                <c:pt idx="2">
                  <c:v>-4465.5</c:v>
                </c:pt>
                <c:pt idx="3">
                  <c:v>-4465</c:v>
                </c:pt>
                <c:pt idx="4">
                  <c:v>-4464.5</c:v>
                </c:pt>
                <c:pt idx="5">
                  <c:v>-4426.5</c:v>
                </c:pt>
                <c:pt idx="6">
                  <c:v>-4426</c:v>
                </c:pt>
                <c:pt idx="7">
                  <c:v>-4326</c:v>
                </c:pt>
                <c:pt idx="8">
                  <c:v>-4306.5</c:v>
                </c:pt>
                <c:pt idx="9">
                  <c:v>-4291</c:v>
                </c:pt>
                <c:pt idx="1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-3.136000013910234E-4</c:v>
                </c:pt>
                <c:pt idx="1">
                  <c:v>-3.8864000016474165E-3</c:v>
                </c:pt>
                <c:pt idx="2">
                  <c:v>-4.0232000028481707E-3</c:v>
                </c:pt>
                <c:pt idx="3">
                  <c:v>9.0400000044610351E-4</c:v>
                </c:pt>
                <c:pt idx="4">
                  <c:v>5.312000066624023E-4</c:v>
                </c:pt>
                <c:pt idx="5">
                  <c:v>-2.4016000024857931E-3</c:v>
                </c:pt>
                <c:pt idx="6">
                  <c:v>1.2559999595396221E-4</c:v>
                </c:pt>
                <c:pt idx="7">
                  <c:v>-3.4400000004097819E-5</c:v>
                </c:pt>
                <c:pt idx="8">
                  <c:v>-3.4736000015982427E-3</c:v>
                </c:pt>
                <c:pt idx="9">
                  <c:v>-3.3039999834727496E-4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3-4DF5-BBCD-D926CB7C8F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-4469</c:v>
                </c:pt>
                <c:pt idx="1">
                  <c:v>-4468.5</c:v>
                </c:pt>
                <c:pt idx="2">
                  <c:v>-4465.5</c:v>
                </c:pt>
                <c:pt idx="3">
                  <c:v>-4465</c:v>
                </c:pt>
                <c:pt idx="4">
                  <c:v>-4464.5</c:v>
                </c:pt>
                <c:pt idx="5">
                  <c:v>-4426.5</c:v>
                </c:pt>
                <c:pt idx="6">
                  <c:v>-4426</c:v>
                </c:pt>
                <c:pt idx="7">
                  <c:v>-4326</c:v>
                </c:pt>
                <c:pt idx="8">
                  <c:v>-4306.5</c:v>
                </c:pt>
                <c:pt idx="9">
                  <c:v>-4291</c:v>
                </c:pt>
                <c:pt idx="1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63-4DF5-BBCD-D926CB7C8F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-4469</c:v>
                </c:pt>
                <c:pt idx="1">
                  <c:v>-4468.5</c:v>
                </c:pt>
                <c:pt idx="2">
                  <c:v>-4465.5</c:v>
                </c:pt>
                <c:pt idx="3">
                  <c:v>-4465</c:v>
                </c:pt>
                <c:pt idx="4">
                  <c:v>-4464.5</c:v>
                </c:pt>
                <c:pt idx="5">
                  <c:v>-4426.5</c:v>
                </c:pt>
                <c:pt idx="6">
                  <c:v>-4426</c:v>
                </c:pt>
                <c:pt idx="7">
                  <c:v>-4326</c:v>
                </c:pt>
                <c:pt idx="8">
                  <c:v>-4306.5</c:v>
                </c:pt>
                <c:pt idx="9">
                  <c:v>-4291</c:v>
                </c:pt>
                <c:pt idx="1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63-4DF5-BBCD-D926CB7C8F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-4469</c:v>
                </c:pt>
                <c:pt idx="1">
                  <c:v>-4468.5</c:v>
                </c:pt>
                <c:pt idx="2">
                  <c:v>-4465.5</c:v>
                </c:pt>
                <c:pt idx="3">
                  <c:v>-4465</c:v>
                </c:pt>
                <c:pt idx="4">
                  <c:v>-4464.5</c:v>
                </c:pt>
                <c:pt idx="5">
                  <c:v>-4426.5</c:v>
                </c:pt>
                <c:pt idx="6">
                  <c:v>-4426</c:v>
                </c:pt>
                <c:pt idx="7">
                  <c:v>-4326</c:v>
                </c:pt>
                <c:pt idx="8">
                  <c:v>-4306.5</c:v>
                </c:pt>
                <c:pt idx="9">
                  <c:v>-4291</c:v>
                </c:pt>
                <c:pt idx="1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63-4DF5-BBCD-D926CB7C8F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-4469</c:v>
                </c:pt>
                <c:pt idx="1">
                  <c:v>-4468.5</c:v>
                </c:pt>
                <c:pt idx="2">
                  <c:v>-4465.5</c:v>
                </c:pt>
                <c:pt idx="3">
                  <c:v>-4465</c:v>
                </c:pt>
                <c:pt idx="4">
                  <c:v>-4464.5</c:v>
                </c:pt>
                <c:pt idx="5">
                  <c:v>-4426.5</c:v>
                </c:pt>
                <c:pt idx="6">
                  <c:v>-4426</c:v>
                </c:pt>
                <c:pt idx="7">
                  <c:v>-4326</c:v>
                </c:pt>
                <c:pt idx="8">
                  <c:v>-4306.5</c:v>
                </c:pt>
                <c:pt idx="9">
                  <c:v>-4291</c:v>
                </c:pt>
                <c:pt idx="1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63-4DF5-BBCD-D926CB7C8F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-4469</c:v>
                </c:pt>
                <c:pt idx="1">
                  <c:v>-4468.5</c:v>
                </c:pt>
                <c:pt idx="2">
                  <c:v>-4465.5</c:v>
                </c:pt>
                <c:pt idx="3">
                  <c:v>-4465</c:v>
                </c:pt>
                <c:pt idx="4">
                  <c:v>-4464.5</c:v>
                </c:pt>
                <c:pt idx="5">
                  <c:v>-4426.5</c:v>
                </c:pt>
                <c:pt idx="6">
                  <c:v>-4426</c:v>
                </c:pt>
                <c:pt idx="7">
                  <c:v>-4326</c:v>
                </c:pt>
                <c:pt idx="8">
                  <c:v>-4306.5</c:v>
                </c:pt>
                <c:pt idx="9">
                  <c:v>-4291</c:v>
                </c:pt>
                <c:pt idx="1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63-4DF5-BBCD-D926CB7C8F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8.9999999999999998E-4</c:v>
                  </c:pt>
                  <c:pt idx="4">
                    <c:v>2.2000000000000001E-3</c:v>
                  </c:pt>
                  <c:pt idx="5">
                    <c:v>8.9999999999999998E-4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8.9999999999999998E-4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-4469</c:v>
                </c:pt>
                <c:pt idx="1">
                  <c:v>-4468.5</c:v>
                </c:pt>
                <c:pt idx="2">
                  <c:v>-4465.5</c:v>
                </c:pt>
                <c:pt idx="3">
                  <c:v>-4465</c:v>
                </c:pt>
                <c:pt idx="4">
                  <c:v>-4464.5</c:v>
                </c:pt>
                <c:pt idx="5">
                  <c:v>-4426.5</c:v>
                </c:pt>
                <c:pt idx="6">
                  <c:v>-4426</c:v>
                </c:pt>
                <c:pt idx="7">
                  <c:v>-4326</c:v>
                </c:pt>
                <c:pt idx="8">
                  <c:v>-4306.5</c:v>
                </c:pt>
                <c:pt idx="9">
                  <c:v>-4291</c:v>
                </c:pt>
                <c:pt idx="1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63-4DF5-BBCD-D926CB7C8F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-4469</c:v>
                </c:pt>
                <c:pt idx="1">
                  <c:v>-4468.5</c:v>
                </c:pt>
                <c:pt idx="2">
                  <c:v>-4465.5</c:v>
                </c:pt>
                <c:pt idx="3">
                  <c:v>-4465</c:v>
                </c:pt>
                <c:pt idx="4">
                  <c:v>-4464.5</c:v>
                </c:pt>
                <c:pt idx="5">
                  <c:v>-4426.5</c:v>
                </c:pt>
                <c:pt idx="6">
                  <c:v>-4426</c:v>
                </c:pt>
                <c:pt idx="7">
                  <c:v>-4326</c:v>
                </c:pt>
                <c:pt idx="8">
                  <c:v>-4306.5</c:v>
                </c:pt>
                <c:pt idx="9">
                  <c:v>-4291</c:v>
                </c:pt>
                <c:pt idx="1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-1.3072816640698653E-3</c:v>
                </c:pt>
                <c:pt idx="1">
                  <c:v>-1.3071353717919215E-3</c:v>
                </c:pt>
                <c:pt idx="2">
                  <c:v>-1.3062576181242596E-3</c:v>
                </c:pt>
                <c:pt idx="3">
                  <c:v>-1.3061113258463158E-3</c:v>
                </c:pt>
                <c:pt idx="4">
                  <c:v>-1.3059650335683723E-3</c:v>
                </c:pt>
                <c:pt idx="5">
                  <c:v>-1.2948468204446537E-3</c:v>
                </c:pt>
                <c:pt idx="6">
                  <c:v>-1.29470052816671E-3</c:v>
                </c:pt>
                <c:pt idx="7">
                  <c:v>-1.2654420725779769E-3</c:v>
                </c:pt>
                <c:pt idx="8">
                  <c:v>-1.2597366737381738E-3</c:v>
                </c:pt>
                <c:pt idx="9">
                  <c:v>-1.2552016131219203E-3</c:v>
                </c:pt>
                <c:pt idx="10">
                  <c:v>2.7871619061943693E-7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63-4DF5-BBCD-D926CB7C8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865056"/>
        <c:axId val="1"/>
      </c:scatterChart>
      <c:valAx>
        <c:axId val="735865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0000000000000002E-2"/>
          <c:min val="-1.0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865056"/>
        <c:crosses val="autoZero"/>
        <c:crossBetween val="midCat"/>
        <c:minorUnit val="1.0000000000000002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0B78F6-6170-A8F5-3123-9BD7C22EE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7109375" customWidth="1"/>
    <col min="6" max="6" width="17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5" t="s">
        <v>41</v>
      </c>
      <c r="E1" t="s">
        <v>38</v>
      </c>
    </row>
    <row r="2" spans="1:7" x14ac:dyDescent="0.2">
      <c r="A2" t="s">
        <v>22</v>
      </c>
      <c r="B2" t="s">
        <v>35</v>
      </c>
      <c r="C2" s="2"/>
      <c r="D2" s="2"/>
    </row>
    <row r="3" spans="1:7" ht="13.5" thickBot="1" x14ac:dyDescent="0.25"/>
    <row r="4" spans="1:7" ht="14.25" thickTop="1" thickBot="1" x14ac:dyDescent="0.25">
      <c r="A4" s="4" t="s">
        <v>34</v>
      </c>
      <c r="C4" s="7">
        <v>54946.578200000004</v>
      </c>
      <c r="D4" s="8">
        <v>0.25874200000000003</v>
      </c>
    </row>
    <row r="6" spans="1:7" x14ac:dyDescent="0.2">
      <c r="A6" s="4" t="s">
        <v>0</v>
      </c>
      <c r="E6" s="35"/>
    </row>
    <row r="7" spans="1:7" x14ac:dyDescent="0.2">
      <c r="A7" t="s">
        <v>1</v>
      </c>
      <c r="C7">
        <v>56091.786</v>
      </c>
      <c r="D7" s="35" t="s">
        <v>48</v>
      </c>
    </row>
    <row r="8" spans="1:7" x14ac:dyDescent="0.2">
      <c r="A8" t="s">
        <v>2</v>
      </c>
      <c r="C8">
        <v>0.25874560000000002</v>
      </c>
      <c r="D8" s="35" t="s">
        <v>48</v>
      </c>
    </row>
    <row r="9" spans="1:7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7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7" x14ac:dyDescent="0.2">
      <c r="A11" s="11" t="s">
        <v>14</v>
      </c>
      <c r="B11" s="11"/>
      <c r="C11" s="20">
        <f ca="1">INTERCEPT(INDIRECT($G$11):G992,INDIRECT($F$11):F992)</f>
        <v>2.7871619061943693E-7</v>
      </c>
      <c r="D11" s="2"/>
      <c r="E11" s="11"/>
      <c r="F11" s="21" t="str">
        <f>"F"&amp;E19</f>
        <v>F21</v>
      </c>
      <c r="G11" s="22" t="str">
        <f>"G"&amp;E19</f>
        <v>G21</v>
      </c>
    </row>
    <row r="12" spans="1:7" x14ac:dyDescent="0.2">
      <c r="A12" s="11" t="s">
        <v>15</v>
      </c>
      <c r="B12" s="11"/>
      <c r="C12" s="20">
        <f ca="1">SLOPE(INDIRECT($G$11):G992,INDIRECT($F$11):F992)</f>
        <v>2.9258455588733154E-7</v>
      </c>
      <c r="D12" s="2"/>
      <c r="E12" s="29" t="s">
        <v>47</v>
      </c>
      <c r="F12" s="30" t="s">
        <v>46</v>
      </c>
    </row>
    <row r="13" spans="1:7" x14ac:dyDescent="0.2">
      <c r="A13" s="11" t="s">
        <v>17</v>
      </c>
      <c r="B13" s="11"/>
      <c r="C13" s="2" t="s">
        <v>12</v>
      </c>
      <c r="D13" s="2"/>
      <c r="E13" s="26" t="s">
        <v>42</v>
      </c>
      <c r="F13" s="32">
        <v>1</v>
      </c>
    </row>
    <row r="14" spans="1:7" x14ac:dyDescent="0.2">
      <c r="A14" s="11"/>
      <c r="B14" s="11"/>
      <c r="C14" s="11"/>
      <c r="D14" s="11"/>
      <c r="E14" s="26" t="s">
        <v>30</v>
      </c>
      <c r="F14" s="31">
        <f ca="1">NOW()+15018.5+$C$9/24</f>
        <v>60536.737377083329</v>
      </c>
    </row>
    <row r="15" spans="1:7" x14ac:dyDescent="0.2">
      <c r="A15" s="13" t="s">
        <v>16</v>
      </c>
      <c r="B15" s="11"/>
      <c r="C15" s="14">
        <f ca="1">(C7+C11)+(C8+C12)*INT(MAX(F21:F3533))</f>
        <v>56091.786000278713</v>
      </c>
      <c r="D15" s="15"/>
      <c r="E15" s="26" t="s">
        <v>43</v>
      </c>
      <c r="F15" s="31">
        <f ca="1">ROUND(2*($F$14-$C$7)/$C$8,0)/2+$F$13</f>
        <v>17180</v>
      </c>
    </row>
    <row r="16" spans="1:7" x14ac:dyDescent="0.2">
      <c r="A16" s="16" t="s">
        <v>3</v>
      </c>
      <c r="B16" s="11"/>
      <c r="C16" s="17">
        <f ca="1">+C8+C12</f>
        <v>0.25874589258455588</v>
      </c>
      <c r="D16" s="15"/>
      <c r="E16" s="26" t="s">
        <v>31</v>
      </c>
      <c r="F16" s="31">
        <f ca="1">ROUND(2*($F$14-$C$15)/$C$16,0)/2+$F$13</f>
        <v>17180</v>
      </c>
    </row>
    <row r="17" spans="1:18" ht="13.5" thickBot="1" x14ac:dyDescent="0.25">
      <c r="A17" s="15" t="s">
        <v>27</v>
      </c>
      <c r="B17" s="11"/>
      <c r="C17" s="11">
        <f>COUNT(C21:C2191)</f>
        <v>11</v>
      </c>
      <c r="D17" s="15"/>
      <c r="E17" s="27" t="s">
        <v>44</v>
      </c>
      <c r="F17" s="33">
        <f ca="1">+$C$15+$C$16*$F$16-15018.5-$C$9/24</f>
        <v>45518.936268214718</v>
      </c>
    </row>
    <row r="18" spans="1:18" ht="14.25" thickTop="1" thickBot="1" x14ac:dyDescent="0.25">
      <c r="A18" s="16" t="s">
        <v>4</v>
      </c>
      <c r="B18" s="11"/>
      <c r="C18" s="18">
        <f ca="1">+C15</f>
        <v>56091.786000278713</v>
      </c>
      <c r="D18" s="19">
        <f ca="1">+C16</f>
        <v>0.25874589258455588</v>
      </c>
      <c r="E18" s="28" t="s">
        <v>45</v>
      </c>
      <c r="F18" s="34">
        <f ca="1">+($C$15+$C$16*$F$16)-($C$16/2)-15018.5-$C$9/24</f>
        <v>45518.806895268426</v>
      </c>
    </row>
    <row r="19" spans="1:18" ht="13.5" thickTop="1" x14ac:dyDescent="0.2">
      <c r="A19" s="23" t="s">
        <v>32</v>
      </c>
      <c r="E19" s="24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40</v>
      </c>
      <c r="I20" s="6" t="s">
        <v>39</v>
      </c>
      <c r="J20" s="6" t="s">
        <v>48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 x14ac:dyDescent="0.2">
      <c r="A21" s="11" t="s">
        <v>33</v>
      </c>
      <c r="B21" s="2" t="s">
        <v>36</v>
      </c>
      <c r="C21" s="11">
        <v>54935.4516</v>
      </c>
      <c r="D21" s="11">
        <v>1.1000000000000001E-3</v>
      </c>
      <c r="E21">
        <f>+(C21-C$7)/C$8</f>
        <v>-4469.0012120012852</v>
      </c>
      <c r="F21">
        <f>ROUND(2*E21,0)/2</f>
        <v>-4469</v>
      </c>
      <c r="G21">
        <f>+C21-(C$7+F21*C$8)</f>
        <v>-3.136000013910234E-4</v>
      </c>
      <c r="H21">
        <f>+G21</f>
        <v>-3.136000013910234E-4</v>
      </c>
      <c r="O21">
        <f ca="1">+C$11+C$12*$F21</f>
        <v>-1.3072816640698653E-3</v>
      </c>
      <c r="Q21" s="1">
        <f>+C21-15018.5</f>
        <v>39916.9516</v>
      </c>
    </row>
    <row r="22" spans="1:18" x14ac:dyDescent="0.2">
      <c r="A22" s="11" t="s">
        <v>33</v>
      </c>
      <c r="B22" s="2" t="s">
        <v>37</v>
      </c>
      <c r="C22" s="11">
        <v>54935.577400000002</v>
      </c>
      <c r="D22" s="11">
        <v>1.9E-3</v>
      </c>
      <c r="E22">
        <f t="shared" ref="E22:E30" si="0">+(C22-C$7)/C$8</f>
        <v>-4468.5150201587894</v>
      </c>
      <c r="F22">
        <f t="shared" ref="F22:F30" si="1">ROUND(2*E22,0)/2</f>
        <v>-4468.5</v>
      </c>
      <c r="G22">
        <f t="shared" ref="G22:G30" si="2">+C22-(C$7+F22*C$8)</f>
        <v>-3.8864000016474165E-3</v>
      </c>
      <c r="H22">
        <f t="shared" ref="H22:H30" si="3">+G22</f>
        <v>-3.8864000016474165E-3</v>
      </c>
      <c r="O22">
        <f t="shared" ref="O22:O30" ca="1" si="4">+C$11+C$12*$F22</f>
        <v>-1.3071353717919215E-3</v>
      </c>
      <c r="Q22" s="1">
        <f t="shared" ref="Q22:Q30" si="5">+C22-15018.5</f>
        <v>39917.077400000002</v>
      </c>
      <c r="R22" t="str">
        <f>IF(ABS(C22-C21)&lt;0.00001,1,"")</f>
        <v/>
      </c>
    </row>
    <row r="23" spans="1:18" x14ac:dyDescent="0.2">
      <c r="A23" s="11" t="s">
        <v>33</v>
      </c>
      <c r="B23" s="2" t="s">
        <v>37</v>
      </c>
      <c r="C23" s="11">
        <v>54936.353499999997</v>
      </c>
      <c r="D23" s="11">
        <v>1.9E-3</v>
      </c>
      <c r="E23">
        <f t="shared" si="0"/>
        <v>-4465.5155488634491</v>
      </c>
      <c r="F23">
        <f t="shared" si="1"/>
        <v>-4465.5</v>
      </c>
      <c r="G23">
        <f t="shared" si="2"/>
        <v>-4.0232000028481707E-3</v>
      </c>
      <c r="H23">
        <f t="shared" si="3"/>
        <v>-4.0232000028481707E-3</v>
      </c>
      <c r="O23">
        <f t="shared" ca="1" si="4"/>
        <v>-1.3062576181242596E-3</v>
      </c>
      <c r="Q23" s="1">
        <f t="shared" si="5"/>
        <v>39917.853499999997</v>
      </c>
    </row>
    <row r="24" spans="1:18" x14ac:dyDescent="0.2">
      <c r="A24" s="11" t="s">
        <v>33</v>
      </c>
      <c r="B24" s="2" t="s">
        <v>36</v>
      </c>
      <c r="C24" s="11">
        <v>54936.487800000003</v>
      </c>
      <c r="D24" s="11">
        <v>8.9999999999999998E-4</v>
      </c>
      <c r="E24">
        <f t="shared" si="0"/>
        <v>-4464.9965062207721</v>
      </c>
      <c r="F24">
        <f t="shared" si="1"/>
        <v>-4465</v>
      </c>
      <c r="G24">
        <f t="shared" si="2"/>
        <v>9.0400000044610351E-4</v>
      </c>
      <c r="H24">
        <f t="shared" si="3"/>
        <v>9.0400000044610351E-4</v>
      </c>
      <c r="O24">
        <f t="shared" ca="1" si="4"/>
        <v>-1.3061113258463158E-3</v>
      </c>
      <c r="Q24" s="1">
        <f t="shared" si="5"/>
        <v>39917.987800000003</v>
      </c>
    </row>
    <row r="25" spans="1:18" x14ac:dyDescent="0.2">
      <c r="A25" s="11" t="s">
        <v>33</v>
      </c>
      <c r="B25" s="2" t="s">
        <v>37</v>
      </c>
      <c r="C25" s="11">
        <v>54936.616800000003</v>
      </c>
      <c r="D25" s="11">
        <v>2.2000000000000001E-3</v>
      </c>
      <c r="E25">
        <f t="shared" si="0"/>
        <v>-4464.4979470182161</v>
      </c>
      <c r="F25">
        <f t="shared" si="1"/>
        <v>-4464.5</v>
      </c>
      <c r="G25">
        <f t="shared" si="2"/>
        <v>5.312000066624023E-4</v>
      </c>
      <c r="H25">
        <f t="shared" si="3"/>
        <v>5.312000066624023E-4</v>
      </c>
      <c r="O25">
        <f t="shared" ca="1" si="4"/>
        <v>-1.3059650335683723E-3</v>
      </c>
      <c r="Q25" s="1">
        <f t="shared" si="5"/>
        <v>39918.116800000003</v>
      </c>
    </row>
    <row r="26" spans="1:18" x14ac:dyDescent="0.2">
      <c r="A26" s="11" t="s">
        <v>33</v>
      </c>
      <c r="B26" s="2" t="s">
        <v>37</v>
      </c>
      <c r="C26" s="11">
        <v>54946.446199999998</v>
      </c>
      <c r="D26" s="11">
        <v>8.9999999999999998E-4</v>
      </c>
      <c r="E26">
        <f t="shared" si="0"/>
        <v>-4426.509281703733</v>
      </c>
      <c r="F26">
        <f t="shared" si="1"/>
        <v>-4426.5</v>
      </c>
      <c r="G26">
        <f t="shared" si="2"/>
        <v>-2.4016000024857931E-3</v>
      </c>
      <c r="H26">
        <f t="shared" si="3"/>
        <v>-2.4016000024857931E-3</v>
      </c>
      <c r="O26">
        <f t="shared" ca="1" si="4"/>
        <v>-1.2948468204446537E-3</v>
      </c>
      <c r="Q26" s="1">
        <f t="shared" si="5"/>
        <v>39927.946199999998</v>
      </c>
    </row>
    <row r="27" spans="1:18" x14ac:dyDescent="0.2">
      <c r="A27" s="11" t="s">
        <v>33</v>
      </c>
      <c r="B27" s="2" t="s">
        <v>36</v>
      </c>
      <c r="C27" s="11">
        <v>54946.578099999999</v>
      </c>
      <c r="D27" s="11">
        <v>8.0000000000000004E-4</v>
      </c>
      <c r="E27">
        <f t="shared" si="0"/>
        <v>-4425.9995145811217</v>
      </c>
      <c r="F27">
        <f t="shared" si="1"/>
        <v>-4426</v>
      </c>
      <c r="G27">
        <f t="shared" si="2"/>
        <v>1.2559999595396221E-4</v>
      </c>
      <c r="H27">
        <f t="shared" si="3"/>
        <v>1.2559999595396221E-4</v>
      </c>
      <c r="O27">
        <f t="shared" ca="1" si="4"/>
        <v>-1.29470052816671E-3</v>
      </c>
      <c r="Q27" s="1">
        <f t="shared" si="5"/>
        <v>39928.078099999999</v>
      </c>
    </row>
    <row r="28" spans="1:18" x14ac:dyDescent="0.2">
      <c r="A28" s="11" t="s">
        <v>33</v>
      </c>
      <c r="B28" s="2" t="s">
        <v>36</v>
      </c>
      <c r="C28" s="11">
        <v>54972.452499999999</v>
      </c>
      <c r="D28" s="11">
        <v>6.9999999999999999E-4</v>
      </c>
      <c r="E28">
        <f t="shared" si="0"/>
        <v>-4326.0001329491224</v>
      </c>
      <c r="F28">
        <f t="shared" si="1"/>
        <v>-4326</v>
      </c>
      <c r="G28">
        <f t="shared" si="2"/>
        <v>-3.4400000004097819E-5</v>
      </c>
      <c r="H28">
        <f t="shared" si="3"/>
        <v>-3.4400000004097819E-5</v>
      </c>
      <c r="O28">
        <f t="shared" ca="1" si="4"/>
        <v>-1.2654420725779769E-3</v>
      </c>
      <c r="Q28" s="1">
        <f t="shared" si="5"/>
        <v>39953.952499999999</v>
      </c>
    </row>
    <row r="29" spans="1:18" x14ac:dyDescent="0.2">
      <c r="A29" s="11" t="s">
        <v>33</v>
      </c>
      <c r="B29" s="2" t="s">
        <v>37</v>
      </c>
      <c r="C29" s="11">
        <v>54977.494599999998</v>
      </c>
      <c r="D29" s="11">
        <v>8.9999999999999998E-4</v>
      </c>
      <c r="E29">
        <f t="shared" si="0"/>
        <v>-4306.5134247693559</v>
      </c>
      <c r="F29">
        <f t="shared" si="1"/>
        <v>-4306.5</v>
      </c>
      <c r="G29">
        <f t="shared" si="2"/>
        <v>-3.4736000015982427E-3</v>
      </c>
      <c r="H29">
        <f t="shared" si="3"/>
        <v>-3.4736000015982427E-3</v>
      </c>
      <c r="O29">
        <f t="shared" ca="1" si="4"/>
        <v>-1.2597366737381738E-3</v>
      </c>
      <c r="Q29" s="1">
        <f t="shared" si="5"/>
        <v>39958.994599999998</v>
      </c>
    </row>
    <row r="30" spans="1:18" x14ac:dyDescent="0.2">
      <c r="A30" s="11" t="s">
        <v>33</v>
      </c>
      <c r="B30" s="2" t="s">
        <v>36</v>
      </c>
      <c r="C30" s="11">
        <v>54981.508300000001</v>
      </c>
      <c r="D30" s="11">
        <v>1E-3</v>
      </c>
      <c r="E30">
        <f t="shared" si="0"/>
        <v>-4291.001276929921</v>
      </c>
      <c r="F30">
        <f t="shared" si="1"/>
        <v>-4291</v>
      </c>
      <c r="G30">
        <f t="shared" si="2"/>
        <v>-3.3039999834727496E-4</v>
      </c>
      <c r="H30">
        <f t="shared" si="3"/>
        <v>-3.3039999834727496E-4</v>
      </c>
      <c r="O30">
        <f t="shared" ca="1" si="4"/>
        <v>-1.2552016131219203E-3</v>
      </c>
      <c r="Q30" s="1">
        <f t="shared" si="5"/>
        <v>39963.008300000001</v>
      </c>
    </row>
    <row r="31" spans="1:18" x14ac:dyDescent="0.2">
      <c r="A31" s="36" t="s">
        <v>48</v>
      </c>
      <c r="B31" s="2"/>
      <c r="C31" s="11">
        <v>56091.786</v>
      </c>
      <c r="D31" s="11"/>
      <c r="E31">
        <f t="shared" ref="E31" si="6">+(C31-C$7)/C$8</f>
        <v>0</v>
      </c>
      <c r="F31">
        <f t="shared" ref="F31" si="7">ROUND(2*E31,0)/2</f>
        <v>0</v>
      </c>
      <c r="G31">
        <f t="shared" ref="G31" si="8">+C31-(C$7+F31*C$8)</f>
        <v>0</v>
      </c>
      <c r="J31">
        <f>+G31</f>
        <v>0</v>
      </c>
      <c r="O31">
        <f t="shared" ref="O31" ca="1" si="9">+C$11+C$12*$F31</f>
        <v>2.7871619061943693E-7</v>
      </c>
      <c r="Q31" s="1">
        <f t="shared" ref="Q31" si="10">+C31-15018.5</f>
        <v>41073.286</v>
      </c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2024-08-14T05:41:49Z</dcterms:modified>
</cp:coreProperties>
</file>