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94D41B5-DCE3-4B27-8CFD-BA2FEE8E0C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36" i="1"/>
  <c r="F36" i="1" s="1"/>
  <c r="G36" i="1" s="1"/>
  <c r="J36" i="1" s="1"/>
  <c r="Q36" i="1"/>
  <c r="E22" i="1"/>
  <c r="F22" i="1" s="1"/>
  <c r="G22" i="1" s="1"/>
  <c r="I22" i="1" s="1"/>
  <c r="Q22" i="1"/>
  <c r="E23" i="1"/>
  <c r="F23" i="1"/>
  <c r="G23" i="1" s="1"/>
  <c r="J23" i="1" s="1"/>
  <c r="Q23" i="1"/>
  <c r="E24" i="1"/>
  <c r="F24" i="1" s="1"/>
  <c r="G24" i="1" s="1"/>
  <c r="J24" i="1" s="1"/>
  <c r="Q24" i="1"/>
  <c r="E25" i="1"/>
  <c r="F25" i="1"/>
  <c r="G25" i="1"/>
  <c r="J25" i="1" s="1"/>
  <c r="Q25" i="1"/>
  <c r="E26" i="1"/>
  <c r="F26" i="1" s="1"/>
  <c r="G26" i="1" s="1"/>
  <c r="J26" i="1" s="1"/>
  <c r="Q26" i="1"/>
  <c r="E28" i="1"/>
  <c r="F28" i="1" s="1"/>
  <c r="G28" i="1" s="1"/>
  <c r="J28" i="1" s="1"/>
  <c r="Q28" i="1"/>
  <c r="E29" i="1"/>
  <c r="F29" i="1" s="1"/>
  <c r="G29" i="1" s="1"/>
  <c r="J29" i="1" s="1"/>
  <c r="Q29" i="1"/>
  <c r="E30" i="1"/>
  <c r="F30" i="1"/>
  <c r="G30" i="1"/>
  <c r="J30" i="1" s="1"/>
  <c r="Q30" i="1"/>
  <c r="E31" i="1"/>
  <c r="F31" i="1" s="1"/>
  <c r="G31" i="1" s="1"/>
  <c r="J31" i="1" s="1"/>
  <c r="Q31" i="1"/>
  <c r="E32" i="1"/>
  <c r="F32" i="1"/>
  <c r="G32" i="1" s="1"/>
  <c r="J32" i="1" s="1"/>
  <c r="Q32" i="1"/>
  <c r="E33" i="1"/>
  <c r="F33" i="1" s="1"/>
  <c r="G33" i="1" s="1"/>
  <c r="J33" i="1" s="1"/>
  <c r="Q33" i="1"/>
  <c r="E34" i="1"/>
  <c r="F34" i="1" s="1"/>
  <c r="G34" i="1" s="1"/>
  <c r="J34" i="1" s="1"/>
  <c r="Q34" i="1"/>
  <c r="E35" i="1"/>
  <c r="F35" i="1" s="1"/>
  <c r="G35" i="1" s="1"/>
  <c r="J35" i="1" s="1"/>
  <c r="Q35" i="1"/>
  <c r="E37" i="1"/>
  <c r="F37" i="1"/>
  <c r="G37" i="1" s="1"/>
  <c r="J37" i="1" s="1"/>
  <c r="Q37" i="1"/>
  <c r="E38" i="1"/>
  <c r="F38" i="1" s="1"/>
  <c r="G38" i="1" s="1"/>
  <c r="J38" i="1" s="1"/>
  <c r="Q38" i="1"/>
  <c r="E39" i="1"/>
  <c r="F39" i="1"/>
  <c r="G39" i="1" s="1"/>
  <c r="J39" i="1" s="1"/>
  <c r="Q39" i="1"/>
  <c r="E40" i="1"/>
  <c r="F40" i="1" s="1"/>
  <c r="G40" i="1" s="1"/>
  <c r="J40" i="1" s="1"/>
  <c r="Q40" i="1"/>
  <c r="E27" i="1"/>
  <c r="F27" i="1" s="1"/>
  <c r="G27" i="1" s="1"/>
  <c r="I27" i="1" s="1"/>
  <c r="Q27" i="1"/>
  <c r="G11" i="1"/>
  <c r="F11" i="1"/>
  <c r="E21" i="1"/>
  <c r="F21" i="1" s="1"/>
  <c r="G21" i="1" s="1"/>
  <c r="H21" i="1" s="1"/>
  <c r="C17" i="1"/>
  <c r="Q21" i="1"/>
  <c r="C11" i="1"/>
  <c r="F15" i="1" l="1"/>
  <c r="C12" i="1"/>
  <c r="O40" i="1" l="1"/>
  <c r="O21" i="1"/>
  <c r="O22" i="1"/>
  <c r="O38" i="1"/>
  <c r="O29" i="1"/>
  <c r="O24" i="1"/>
  <c r="O33" i="1"/>
  <c r="O26" i="1"/>
  <c r="C16" i="1"/>
  <c r="D18" i="1" s="1"/>
  <c r="O39" i="1"/>
  <c r="O25" i="1"/>
  <c r="O27" i="1"/>
  <c r="O28" i="1"/>
  <c r="O30" i="1"/>
  <c r="O34" i="1"/>
  <c r="C15" i="1"/>
  <c r="O32" i="1"/>
  <c r="O37" i="1"/>
  <c r="O31" i="1"/>
  <c r="O35" i="1"/>
  <c r="O36" i="1"/>
  <c r="O23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<sst xmlns="http://schemas.openxmlformats.org/spreadsheetml/2006/main" count="91" uniqueCount="54">
  <si>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</si>
  <si>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</si>
  <si>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</si>
  <si>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</si>
  <si>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</si>
  <si>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</si>
  <si>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</si>
  <si>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</si>
  <si>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</si>
  <si>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</si>
  <si>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</si>
  <si>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</si>
  <si>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</si>
  <si>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</si>
  <si>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</si>
  <si>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</si>
  <si>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</si>
  <si>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</si>
  <si>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</si>
  <si>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</si>
  <si>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</si>
  <si>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</si>
  <si>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</si>
  <si>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</si>
  <si>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</si>
  <si>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</si>
  <si>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</si>
  <si>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</si>
  <si>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</si>
  <si>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</si>
  <si>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</si>
  <si>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</si>
  <si>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</si>
  <si>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</si>
  <si>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</si>
  <si>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</si>
  <si>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</si>
  <si>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Dra</t>
  </si>
  <si>
    <t>EA</t>
  </si>
  <si>
    <t>OEJV 0104</t>
  </si>
  <si>
    <t>not avail.</t>
  </si>
  <si>
    <t>IBVS 5992</t>
  </si>
  <si>
    <t>II</t>
  </si>
  <si>
    <t>OEJV</t>
  </si>
  <si>
    <t>I</t>
  </si>
  <si>
    <t>V0514 Dra / GSC 4421-0050</t>
  </si>
  <si>
    <t>JAAVSO 51, 33</t>
  </si>
  <si>
    <t>JBAV, 76</t>
  </si>
  <si>
    <t>CCD</t>
  </si>
  <si>
    <t xml:space="preserve">Mag </t>
  </si>
  <si>
    <t>Next ToM-P</t>
  </si>
  <si>
    <t>Next ToM-S</t>
  </si>
  <si>
    <t>12.71-13.75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</si>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</sst>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50">
    <xf numFmtId="0" fontId="0" fillId="0" borderId="0" xfId="0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0" fontId="12" fillId="0" borderId="3" xfId="0" applyFont="1" applyBorder="1" applyAlignment="1">
      <alignment horizontal="center"/>
    </xf>
    <xf numFmtId="0" fontId="1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14" fontId="13" fillId="0" borderId="0" xfId="0" applyNumberFormat="1" applyFont="1" applyAlignment="1"/>
    <xf numFmtId="0" fontId="16" fillId="0" borderId="0" xfId="0" applyFont="1" applyAlignment="1">
      <alignment vertical="center" wrapText="1"/>
    </xf>
    <xf numFmtId="0" fontId="17" fillId="0" borderId="0" xfId="0" applyFont="1" applyAlignment="1"/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165" fontId="16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  <xf numFmtId="0" fontId="18" fillId="0" borderId="8" xfId="0" applyFont="1" applyBorder="1" applyAlignment="1">
      <alignment horizontal="right" vertical="center"/>
    </xf>
    <xf numFmtId="22" fontId="18" fillId="0" borderId="8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horizontal="right" vertical="center"/>
    </xf>
    <xf numFmtId="0" fontId="13" fillId="2" borderId="6" xfId="0" applyFont="1" applyFill="1" applyBorder="1" applyAlignment="1">
      <alignment horizontal="right" vertical="center"/>
    </xf>
    <xf numFmtId="0" fontId="13" fillId="2" borderId="7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22" fontId="20" fillId="0" borderId="9" xfId="0" applyNumberFormat="1" applyFont="1" applyBorder="1" applyAlignment="1">
      <alignment horizontal="right" vertical="center"/>
    </xf>
    <xf numFmtId="22" fontId="20" fillId="0" borderId="10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V0514 Dra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1251</c:v>
                </c:pt>
                <c:pt idx="3">
                  <c:v>4691.5</c:v>
                </c:pt>
                <c:pt idx="4">
                  <c:v>4698</c:v>
                </c:pt>
                <c:pt idx="5">
                  <c:v>4755</c:v>
                </c:pt>
                <c:pt idx="6">
                  <c:v>6059.5</c:v>
                </c:pt>
                <c:pt idx="7">
                  <c:v>6059.5</c:v>
                </c:pt>
                <c:pt idx="8">
                  <c:v>10412</c:v>
                </c:pt>
                <c:pt idx="9">
                  <c:v>10530</c:v>
                </c:pt>
                <c:pt idx="10">
                  <c:v>10530.5</c:v>
                </c:pt>
                <c:pt idx="11">
                  <c:v>10580.5</c:v>
                </c:pt>
                <c:pt idx="12">
                  <c:v>10596.5</c:v>
                </c:pt>
                <c:pt idx="13">
                  <c:v>10692</c:v>
                </c:pt>
                <c:pt idx="14">
                  <c:v>12960</c:v>
                </c:pt>
                <c:pt idx="15">
                  <c:v>17439.5</c:v>
                </c:pt>
                <c:pt idx="16">
                  <c:v>18542</c:v>
                </c:pt>
                <c:pt idx="17">
                  <c:v>18605</c:v>
                </c:pt>
                <c:pt idx="18">
                  <c:v>18605.5</c:v>
                </c:pt>
                <c:pt idx="19">
                  <c:v>18611.5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0D-4751-8B6A-9A3102F9A5D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1251</c:v>
                </c:pt>
                <c:pt idx="3">
                  <c:v>4691.5</c:v>
                </c:pt>
                <c:pt idx="4">
                  <c:v>4698</c:v>
                </c:pt>
                <c:pt idx="5">
                  <c:v>4755</c:v>
                </c:pt>
                <c:pt idx="6">
                  <c:v>6059.5</c:v>
                </c:pt>
                <c:pt idx="7">
                  <c:v>6059.5</c:v>
                </c:pt>
                <c:pt idx="8">
                  <c:v>10412</c:v>
                </c:pt>
                <c:pt idx="9">
                  <c:v>10530</c:v>
                </c:pt>
                <c:pt idx="10">
                  <c:v>10530.5</c:v>
                </c:pt>
                <c:pt idx="11">
                  <c:v>10580.5</c:v>
                </c:pt>
                <c:pt idx="12">
                  <c:v>10596.5</c:v>
                </c:pt>
                <c:pt idx="13">
                  <c:v>10692</c:v>
                </c:pt>
                <c:pt idx="14">
                  <c:v>12960</c:v>
                </c:pt>
                <c:pt idx="15">
                  <c:v>17439.5</c:v>
                </c:pt>
                <c:pt idx="16">
                  <c:v>18542</c:v>
                </c:pt>
                <c:pt idx="17">
                  <c:v>18605</c:v>
                </c:pt>
                <c:pt idx="18">
                  <c:v>18605.5</c:v>
                </c:pt>
                <c:pt idx="19">
                  <c:v>18611.5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  <c:pt idx="6">
                  <c:v>1.9289999981992878E-3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0D-4751-8B6A-9A3102F9A5D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1251</c:v>
                </c:pt>
                <c:pt idx="3">
                  <c:v>4691.5</c:v>
                </c:pt>
                <c:pt idx="4">
                  <c:v>4698</c:v>
                </c:pt>
                <c:pt idx="5">
                  <c:v>4755</c:v>
                </c:pt>
                <c:pt idx="6">
                  <c:v>6059.5</c:v>
                </c:pt>
                <c:pt idx="7">
                  <c:v>6059.5</c:v>
                </c:pt>
                <c:pt idx="8">
                  <c:v>10412</c:v>
                </c:pt>
                <c:pt idx="9">
                  <c:v>10530</c:v>
                </c:pt>
                <c:pt idx="10">
                  <c:v>10530.5</c:v>
                </c:pt>
                <c:pt idx="11">
                  <c:v>10580.5</c:v>
                </c:pt>
                <c:pt idx="12">
                  <c:v>10596.5</c:v>
                </c:pt>
                <c:pt idx="13">
                  <c:v>10692</c:v>
                </c:pt>
                <c:pt idx="14">
                  <c:v>12960</c:v>
                </c:pt>
                <c:pt idx="15">
                  <c:v>17439.5</c:v>
                </c:pt>
                <c:pt idx="16">
                  <c:v>18542</c:v>
                </c:pt>
                <c:pt idx="17">
                  <c:v>18605</c:v>
                </c:pt>
                <c:pt idx="18">
                  <c:v>18605.5</c:v>
                </c:pt>
                <c:pt idx="19">
                  <c:v>18611.5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2.1819999965373427E-3</c:v>
                </c:pt>
                <c:pt idx="3">
                  <c:v>2.5529999984428287E-3</c:v>
                </c:pt>
                <c:pt idx="4">
                  <c:v>3.1359999993583187E-3</c:v>
                </c:pt>
                <c:pt idx="5">
                  <c:v>3.0099999930826016E-3</c:v>
                </c:pt>
                <c:pt idx="7">
                  <c:v>1.9289999981992878E-3</c:v>
                </c:pt>
                <c:pt idx="8">
                  <c:v>3.2839999985299073E-3</c:v>
                </c:pt>
                <c:pt idx="9">
                  <c:v>3.3600000024307519E-3</c:v>
                </c:pt>
                <c:pt idx="10">
                  <c:v>3.2510000019101426E-3</c:v>
                </c:pt>
                <c:pt idx="11">
                  <c:v>3.4509999968577176E-3</c:v>
                </c:pt>
                <c:pt idx="12">
                  <c:v>3.5629999983939342E-3</c:v>
                </c:pt>
                <c:pt idx="13">
                  <c:v>3.2439999995403923E-3</c:v>
                </c:pt>
                <c:pt idx="14">
                  <c:v>4.6199999997043051E-3</c:v>
                </c:pt>
                <c:pt idx="15">
                  <c:v>9.6889999986160547E-3</c:v>
                </c:pt>
                <c:pt idx="16">
                  <c:v>1.0344000002078246E-2</c:v>
                </c:pt>
                <c:pt idx="17">
                  <c:v>9.7099999984493479E-3</c:v>
                </c:pt>
                <c:pt idx="18">
                  <c:v>1.0001000002375804E-2</c:v>
                </c:pt>
                <c:pt idx="19">
                  <c:v>9.492999997746665E-3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0D-4751-8B6A-9A3102F9A5D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1251</c:v>
                </c:pt>
                <c:pt idx="3">
                  <c:v>4691.5</c:v>
                </c:pt>
                <c:pt idx="4">
                  <c:v>4698</c:v>
                </c:pt>
                <c:pt idx="5">
                  <c:v>4755</c:v>
                </c:pt>
                <c:pt idx="6">
                  <c:v>6059.5</c:v>
                </c:pt>
                <c:pt idx="7">
                  <c:v>6059.5</c:v>
                </c:pt>
                <c:pt idx="8">
                  <c:v>10412</c:v>
                </c:pt>
                <c:pt idx="9">
                  <c:v>10530</c:v>
                </c:pt>
                <c:pt idx="10">
                  <c:v>10530.5</c:v>
                </c:pt>
                <c:pt idx="11">
                  <c:v>10580.5</c:v>
                </c:pt>
                <c:pt idx="12">
                  <c:v>10596.5</c:v>
                </c:pt>
                <c:pt idx="13">
                  <c:v>10692</c:v>
                </c:pt>
                <c:pt idx="14">
                  <c:v>12960</c:v>
                </c:pt>
                <c:pt idx="15">
                  <c:v>17439.5</c:v>
                </c:pt>
                <c:pt idx="16">
                  <c:v>18542</c:v>
                </c:pt>
                <c:pt idx="17">
                  <c:v>18605</c:v>
                </c:pt>
                <c:pt idx="18">
                  <c:v>18605.5</c:v>
                </c:pt>
                <c:pt idx="19">
                  <c:v>18611.5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0D-4751-8B6A-9A3102F9A5D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1251</c:v>
                </c:pt>
                <c:pt idx="3">
                  <c:v>4691.5</c:v>
                </c:pt>
                <c:pt idx="4">
                  <c:v>4698</c:v>
                </c:pt>
                <c:pt idx="5">
                  <c:v>4755</c:v>
                </c:pt>
                <c:pt idx="6">
                  <c:v>6059.5</c:v>
                </c:pt>
                <c:pt idx="7">
                  <c:v>6059.5</c:v>
                </c:pt>
                <c:pt idx="8">
                  <c:v>10412</c:v>
                </c:pt>
                <c:pt idx="9">
                  <c:v>10530</c:v>
                </c:pt>
                <c:pt idx="10">
                  <c:v>10530.5</c:v>
                </c:pt>
                <c:pt idx="11">
                  <c:v>10580.5</c:v>
                </c:pt>
                <c:pt idx="12">
                  <c:v>10596.5</c:v>
                </c:pt>
                <c:pt idx="13">
                  <c:v>10692</c:v>
                </c:pt>
                <c:pt idx="14">
                  <c:v>12960</c:v>
                </c:pt>
                <c:pt idx="15">
                  <c:v>17439.5</c:v>
                </c:pt>
                <c:pt idx="16">
                  <c:v>18542</c:v>
                </c:pt>
                <c:pt idx="17">
                  <c:v>18605</c:v>
                </c:pt>
                <c:pt idx="18">
                  <c:v>18605.5</c:v>
                </c:pt>
                <c:pt idx="19">
                  <c:v>18611.5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0D-4751-8B6A-9A3102F9A5D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1251</c:v>
                </c:pt>
                <c:pt idx="3">
                  <c:v>4691.5</c:v>
                </c:pt>
                <c:pt idx="4">
                  <c:v>4698</c:v>
                </c:pt>
                <c:pt idx="5">
                  <c:v>4755</c:v>
                </c:pt>
                <c:pt idx="6">
                  <c:v>6059.5</c:v>
                </c:pt>
                <c:pt idx="7">
                  <c:v>6059.5</c:v>
                </c:pt>
                <c:pt idx="8">
                  <c:v>10412</c:v>
                </c:pt>
                <c:pt idx="9">
                  <c:v>10530</c:v>
                </c:pt>
                <c:pt idx="10">
                  <c:v>10530.5</c:v>
                </c:pt>
                <c:pt idx="11">
                  <c:v>10580.5</c:v>
                </c:pt>
                <c:pt idx="12">
                  <c:v>10596.5</c:v>
                </c:pt>
                <c:pt idx="13">
                  <c:v>10692</c:v>
                </c:pt>
                <c:pt idx="14">
                  <c:v>12960</c:v>
                </c:pt>
                <c:pt idx="15">
                  <c:v>17439.5</c:v>
                </c:pt>
                <c:pt idx="16">
                  <c:v>18542</c:v>
                </c:pt>
                <c:pt idx="17">
                  <c:v>18605</c:v>
                </c:pt>
                <c:pt idx="18">
                  <c:v>18605.5</c:v>
                </c:pt>
                <c:pt idx="19">
                  <c:v>18611.5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0D-4751-8B6A-9A3102F9A5D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1E-3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8.0000000000000004E-4</c:v>
                  </c:pt>
                  <c:pt idx="10">
                    <c:v>8.9999999999999998E-4</c:v>
                  </c:pt>
                  <c:pt idx="11">
                    <c:v>2.0000000000000001E-4</c:v>
                  </c:pt>
                  <c:pt idx="12">
                    <c:v>5.0000000000000001E-4</c:v>
                  </c:pt>
                  <c:pt idx="13">
                    <c:v>4.0000000000000002E-4</c:v>
                  </c:pt>
                  <c:pt idx="14">
                    <c:v>1E-3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1251</c:v>
                </c:pt>
                <c:pt idx="3">
                  <c:v>4691.5</c:v>
                </c:pt>
                <c:pt idx="4">
                  <c:v>4698</c:v>
                </c:pt>
                <c:pt idx="5">
                  <c:v>4755</c:v>
                </c:pt>
                <c:pt idx="6">
                  <c:v>6059.5</c:v>
                </c:pt>
                <c:pt idx="7">
                  <c:v>6059.5</c:v>
                </c:pt>
                <c:pt idx="8">
                  <c:v>10412</c:v>
                </c:pt>
                <c:pt idx="9">
                  <c:v>10530</c:v>
                </c:pt>
                <c:pt idx="10">
                  <c:v>10530.5</c:v>
                </c:pt>
                <c:pt idx="11">
                  <c:v>10580.5</c:v>
                </c:pt>
                <c:pt idx="12">
                  <c:v>10596.5</c:v>
                </c:pt>
                <c:pt idx="13">
                  <c:v>10692</c:v>
                </c:pt>
                <c:pt idx="14">
                  <c:v>12960</c:v>
                </c:pt>
                <c:pt idx="15">
                  <c:v>17439.5</c:v>
                </c:pt>
                <c:pt idx="16">
                  <c:v>18542</c:v>
                </c:pt>
                <c:pt idx="17">
                  <c:v>18605</c:v>
                </c:pt>
                <c:pt idx="18">
                  <c:v>18605.5</c:v>
                </c:pt>
                <c:pt idx="19">
                  <c:v>18611.5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0D-4751-8B6A-9A3102F9A5D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1251</c:v>
                </c:pt>
                <c:pt idx="3">
                  <c:v>4691.5</c:v>
                </c:pt>
                <c:pt idx="4">
                  <c:v>4698</c:v>
                </c:pt>
                <c:pt idx="5">
                  <c:v>4755</c:v>
                </c:pt>
                <c:pt idx="6">
                  <c:v>6059.5</c:v>
                </c:pt>
                <c:pt idx="7">
                  <c:v>6059.5</c:v>
                </c:pt>
                <c:pt idx="8">
                  <c:v>10412</c:v>
                </c:pt>
                <c:pt idx="9">
                  <c:v>10530</c:v>
                </c:pt>
                <c:pt idx="10">
                  <c:v>10530.5</c:v>
                </c:pt>
                <c:pt idx="11">
                  <c:v>10580.5</c:v>
                </c:pt>
                <c:pt idx="12">
                  <c:v>10596.5</c:v>
                </c:pt>
                <c:pt idx="13">
                  <c:v>10692</c:v>
                </c:pt>
                <c:pt idx="14">
                  <c:v>12960</c:v>
                </c:pt>
                <c:pt idx="15">
                  <c:v>17439.5</c:v>
                </c:pt>
                <c:pt idx="16">
                  <c:v>18542</c:v>
                </c:pt>
                <c:pt idx="17">
                  <c:v>18605</c:v>
                </c:pt>
                <c:pt idx="18">
                  <c:v>18605.5</c:v>
                </c:pt>
                <c:pt idx="19">
                  <c:v>18611.5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-4.5373303096040308E-4</c:v>
                </c:pt>
                <c:pt idx="1">
                  <c:v>-4.5373303096040308E-4</c:v>
                </c:pt>
                <c:pt idx="2">
                  <c:v>1.718559282700208E-4</c:v>
                </c:pt>
                <c:pt idx="3">
                  <c:v>1.8923505839313105E-3</c:v>
                </c:pt>
                <c:pt idx="4">
                  <c:v>1.8956010461495341E-3</c:v>
                </c:pt>
                <c:pt idx="5">
                  <c:v>1.9241050994478026E-3</c:v>
                </c:pt>
                <c:pt idx="6">
                  <c:v>2.5764478630897598E-3</c:v>
                </c:pt>
                <c:pt idx="7">
                  <c:v>2.5764478630897598E-3</c:v>
                </c:pt>
                <c:pt idx="8">
                  <c:v>4.7530073715233486E-3</c:v>
                </c:pt>
                <c:pt idx="9">
                  <c:v>4.8120157625618698E-3</c:v>
                </c:pt>
                <c:pt idx="10">
                  <c:v>4.812265798117118E-3</c:v>
                </c:pt>
                <c:pt idx="11">
                  <c:v>4.8372693536419152E-3</c:v>
                </c:pt>
                <c:pt idx="12">
                  <c:v>4.8452704914098499E-3</c:v>
                </c:pt>
                <c:pt idx="13">
                  <c:v>4.8930272824622128E-3</c:v>
                </c:pt>
                <c:pt idx="14">
                  <c:v>6.0271885610670099E-3</c:v>
                </c:pt>
                <c:pt idx="15">
                  <c:v>8.267257100533585E-3</c:v>
                </c:pt>
                <c:pt idx="16">
                  <c:v>8.8185854998553588E-3</c:v>
                </c:pt>
                <c:pt idx="17">
                  <c:v>8.8500899798166048E-3</c:v>
                </c:pt>
                <c:pt idx="18">
                  <c:v>8.8503400153718513E-3</c:v>
                </c:pt>
                <c:pt idx="19">
                  <c:v>8.8533404420348266E-3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0D-4751-8B6A-9A3102F9A5D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1251</c:v>
                </c:pt>
                <c:pt idx="3">
                  <c:v>4691.5</c:v>
                </c:pt>
                <c:pt idx="4">
                  <c:v>4698</c:v>
                </c:pt>
                <c:pt idx="5">
                  <c:v>4755</c:v>
                </c:pt>
                <c:pt idx="6">
                  <c:v>6059.5</c:v>
                </c:pt>
                <c:pt idx="7">
                  <c:v>6059.5</c:v>
                </c:pt>
                <c:pt idx="8">
                  <c:v>10412</c:v>
                </c:pt>
                <c:pt idx="9">
                  <c:v>10530</c:v>
                </c:pt>
                <c:pt idx="10">
                  <c:v>10530.5</c:v>
                </c:pt>
                <c:pt idx="11">
                  <c:v>10580.5</c:v>
                </c:pt>
                <c:pt idx="12">
                  <c:v>10596.5</c:v>
                </c:pt>
                <c:pt idx="13">
                  <c:v>10692</c:v>
                </c:pt>
                <c:pt idx="14">
                  <c:v>12960</c:v>
                </c:pt>
                <c:pt idx="15">
                  <c:v>17439.5</c:v>
                </c:pt>
                <c:pt idx="16">
                  <c:v>18542</c:v>
                </c:pt>
                <c:pt idx="17">
                  <c:v>18605</c:v>
                </c:pt>
                <c:pt idx="18">
                  <c:v>18605.5</c:v>
                </c:pt>
                <c:pt idx="19">
                  <c:v>18611.5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0D-4751-8B6A-9A3102F9A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631760"/>
        <c:axId val="1"/>
      </c:scatterChart>
      <c:valAx>
        <c:axId val="716631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631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75366568914952"/>
          <c:w val="0.74135338345864665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0104E57-EBE6-91DB-4C81-90D17C3D1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7.140625" customWidth="1"/>
    <col min="2" max="2" width="3.85546875" customWidth="1"/>
    <col min="3" max="3" width="11.85546875" customWidth="1"/>
    <col min="4" max="4" width="9.42578125" customWidth="1"/>
    <col min="5" max="5" width="11.85546875" customWidth="1"/>
    <col min="6" max="6" width="17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5" t="s">
        <v>45</v>
      </c>
    </row>
    <row r="2" spans="1:7" x14ac:dyDescent="0.2">
      <c r="A2" t="s">
        <v>23</v>
      </c>
      <c r="B2" s="23" t="s">
        <v>38</v>
      </c>
      <c r="C2" s="1"/>
      <c r="D2" s="23" t="s">
        <v>37</v>
      </c>
    </row>
    <row r="3" spans="1:7" ht="13.5" thickBot="1" x14ac:dyDescent="0.25"/>
    <row r="4" spans="1:7" ht="14.25" thickTop="1" thickBot="1" x14ac:dyDescent="0.25">
      <c r="A4" s="3" t="s">
        <v>0</v>
      </c>
      <c r="C4" s="25" t="s">
        <v>40</v>
      </c>
      <c r="D4" s="26" t="s">
        <v>40</v>
      </c>
    </row>
    <row r="6" spans="1:7" x14ac:dyDescent="0.2">
      <c r="A6" s="3" t="s">
        <v>1</v>
      </c>
    </row>
    <row r="7" spans="1:7" x14ac:dyDescent="0.2">
      <c r="A7" t="s">
        <v>2</v>
      </c>
      <c r="C7" s="40">
        <v>53817.777300000002</v>
      </c>
      <c r="D7" s="24" t="s">
        <v>39</v>
      </c>
    </row>
    <row r="8" spans="1:7" x14ac:dyDescent="0.2">
      <c r="A8" t="s">
        <v>3</v>
      </c>
      <c r="C8" s="40">
        <v>0.314218</v>
      </c>
      <c r="D8" s="24" t="s">
        <v>39</v>
      </c>
    </row>
    <row r="9" spans="1:7" x14ac:dyDescent="0.2">
      <c r="A9" s="7" t="s">
        <v>29</v>
      </c>
      <c r="B9" s="8"/>
      <c r="C9" s="9">
        <v>-9.5</v>
      </c>
      <c r="D9" s="8" t="s">
        <v>30</v>
      </c>
      <c r="E9" s="8"/>
    </row>
    <row r="10" spans="1:7" ht="13.5" thickBot="1" x14ac:dyDescent="0.25">
      <c r="A10" s="8"/>
      <c r="B10" s="8"/>
      <c r="C10" s="2" t="s">
        <v>19</v>
      </c>
      <c r="D10" s="2" t="s">
        <v>20</v>
      </c>
      <c r="E10" s="8"/>
    </row>
    <row r="11" spans="1:7" x14ac:dyDescent="0.2">
      <c r="A11" s="8" t="s">
        <v>15</v>
      </c>
      <c r="B11" s="8"/>
      <c r="C11" s="17">
        <f ca="1">INTERCEPT(INDIRECT($G$11):G992,INDIRECT($F$11):F992)</f>
        <v>-4.5373303096040308E-4</v>
      </c>
      <c r="D11" s="1"/>
      <c r="E11" s="8"/>
      <c r="F11" s="18" t="str">
        <f>"F"&amp;E19</f>
        <v>F21</v>
      </c>
      <c r="G11" s="19" t="str">
        <f>"G"&amp;E19</f>
        <v>G21</v>
      </c>
    </row>
    <row r="12" spans="1:7" x14ac:dyDescent="0.2">
      <c r="A12" s="8" t="s">
        <v>16</v>
      </c>
      <c r="B12" s="8"/>
      <c r="C12" s="17">
        <f ca="1">SLOPE(INDIRECT($G$11):G992,INDIRECT($F$11):F992)</f>
        <v>5.0007111049594235E-7</v>
      </c>
      <c r="D12" s="1"/>
      <c r="E12" s="44" t="s">
        <v>49</v>
      </c>
      <c r="F12" s="45" t="s">
        <v>52</v>
      </c>
    </row>
    <row r="13" spans="1:7" x14ac:dyDescent="0.2">
      <c r="A13" s="8" t="s">
        <v>18</v>
      </c>
      <c r="B13" s="8"/>
      <c r="C13" s="1" t="s">
        <v>13</v>
      </c>
      <c r="D13" s="12"/>
      <c r="E13" s="41" t="s">
        <v>34</v>
      </c>
      <c r="F13" s="46">
        <v>1</v>
      </c>
    </row>
    <row r="14" spans="1:7" x14ac:dyDescent="0.2">
      <c r="A14" s="8"/>
      <c r="B14" s="8"/>
      <c r="C14" s="8"/>
      <c r="D14" s="12"/>
      <c r="E14" s="41" t="s">
        <v>31</v>
      </c>
      <c r="F14" s="47">
        <f ca="1">NOW()+15018.5+$C$9/24</f>
        <v>60536.754967129629</v>
      </c>
    </row>
    <row r="15" spans="1:7" x14ac:dyDescent="0.2">
      <c r="A15" s="10" t="s">
        <v>17</v>
      </c>
      <c r="B15" s="8"/>
      <c r="C15" s="11">
        <f ca="1">(C7+C11)+(C8+C12)*INT(MAX(F21:F3533))</f>
        <v>59665.697351090406</v>
      </c>
      <c r="D15" s="12"/>
      <c r="E15" s="41" t="s">
        <v>35</v>
      </c>
      <c r="F15" s="47">
        <f ca="1">ROUND(2*($F$14-$C$7)/$C$8,0)/2+$F$13</f>
        <v>21384</v>
      </c>
    </row>
    <row r="16" spans="1:7" x14ac:dyDescent="0.2">
      <c r="A16" s="13" t="s">
        <v>4</v>
      </c>
      <c r="B16" s="8"/>
      <c r="C16" s="14">
        <f ca="1">+C8+C12</f>
        <v>0.31421850007111052</v>
      </c>
      <c r="D16" s="12"/>
      <c r="E16" s="41" t="s">
        <v>36</v>
      </c>
      <c r="F16" s="47">
        <f ca="1">ROUND(2*($F$14-$C$15)/$C$16,0)/2+$F$13</f>
        <v>2773</v>
      </c>
    </row>
    <row r="17" spans="1:18" ht="13.5" thickBot="1" x14ac:dyDescent="0.25">
      <c r="A17" s="12" t="s">
        <v>28</v>
      </c>
      <c r="B17" s="8"/>
      <c r="C17" s="8">
        <f>COUNT(C21:C2191)</f>
        <v>20</v>
      </c>
      <c r="D17" s="12"/>
      <c r="E17" s="42" t="s">
        <v>50</v>
      </c>
      <c r="F17" s="48">
        <f ca="1">+$C$15+$C$16*$F$16-15018.5-$C$9/24</f>
        <v>45518.921085120928</v>
      </c>
    </row>
    <row r="18" spans="1:18" ht="14.25" thickTop="1" thickBot="1" x14ac:dyDescent="0.25">
      <c r="A18" s="13" t="s">
        <v>5</v>
      </c>
      <c r="B18" s="8"/>
      <c r="C18" s="15">
        <f ca="1">+C15</f>
        <v>59665.697351090406</v>
      </c>
      <c r="D18" s="16">
        <f ca="1">+C16</f>
        <v>0.31421850007111052</v>
      </c>
      <c r="E18" s="43" t="s">
        <v>51</v>
      </c>
      <c r="F18" s="49">
        <f ca="1">+($C$15+$C$16*$F$16)-($C$16/2)-15018.5-$C$9/24</f>
        <v>45518.76397587089</v>
      </c>
    </row>
    <row r="19" spans="1:18" ht="13.5" thickTop="1" x14ac:dyDescent="0.2">
      <c r="A19" s="20" t="s">
        <v>32</v>
      </c>
      <c r="E19" s="21">
        <v>21</v>
      </c>
    </row>
    <row r="20" spans="1:18" ht="13.5" thickBot="1" x14ac:dyDescent="0.25">
      <c r="A20" s="2" t="s">
        <v>6</v>
      </c>
      <c r="B20" s="2" t="s">
        <v>7</v>
      </c>
      <c r="C20" s="2" t="s">
        <v>8</v>
      </c>
      <c r="D20" s="2" t="s">
        <v>12</v>
      </c>
      <c r="E20" s="2" t="s">
        <v>9</v>
      </c>
      <c r="F20" s="2" t="s">
        <v>10</v>
      </c>
      <c r="G20" s="2" t="s">
        <v>11</v>
      </c>
      <c r="H20" s="5" t="s">
        <v>43</v>
      </c>
      <c r="I20" s="5" t="s">
        <v>53</v>
      </c>
      <c r="J20" s="5" t="s">
        <v>48</v>
      </c>
      <c r="K20" s="5" t="s">
        <v>24</v>
      </c>
      <c r="L20" s="5" t="s">
        <v>25</v>
      </c>
      <c r="M20" s="5" t="s">
        <v>26</v>
      </c>
      <c r="N20" s="5" t="s">
        <v>27</v>
      </c>
      <c r="O20" s="5" t="s">
        <v>22</v>
      </c>
      <c r="P20" s="4" t="s">
        <v>21</v>
      </c>
      <c r="Q20" s="2" t="s">
        <v>14</v>
      </c>
      <c r="R20" s="22" t="s">
        <v>33</v>
      </c>
    </row>
    <row r="21" spans="1:18" s="31" customFormat="1" ht="12" customHeight="1" x14ac:dyDescent="0.2">
      <c r="A21" s="23" t="s">
        <v>39</v>
      </c>
      <c r="C21" s="32">
        <v>53817.777300000002</v>
      </c>
      <c r="D21" s="32" t="s">
        <v>13</v>
      </c>
      <c r="E21" s="31">
        <f t="shared" ref="E21:E40" si="0">+(C21-C$7)/C$8</f>
        <v>0</v>
      </c>
      <c r="F21" s="31">
        <f t="shared" ref="F21:F40" si="1">ROUND(2*E21,0)/2</f>
        <v>0</v>
      </c>
      <c r="G21" s="31">
        <f t="shared" ref="G21:G40" si="2">+C21-(C$7+F21*C$8)</f>
        <v>0</v>
      </c>
      <c r="H21" s="31">
        <f>+G21</f>
        <v>0</v>
      </c>
      <c r="O21" s="31">
        <f t="shared" ref="O21:O40" ca="1" si="3">+C$11+C$12*$F21</f>
        <v>-4.5373303096040308E-4</v>
      </c>
      <c r="Q21" s="33">
        <f t="shared" ref="Q21:Q40" si="4">+C21-15018.5</f>
        <v>38799.277300000002</v>
      </c>
    </row>
    <row r="22" spans="1:18" s="31" customFormat="1" ht="12" customHeight="1" x14ac:dyDescent="0.2">
      <c r="A22" s="29" t="s">
        <v>46</v>
      </c>
      <c r="B22" s="30" t="s">
        <v>44</v>
      </c>
      <c r="C22" s="37">
        <v>53817.777300000002</v>
      </c>
      <c r="D22" s="38">
        <v>0</v>
      </c>
      <c r="E22" s="31">
        <f t="shared" si="0"/>
        <v>0</v>
      </c>
      <c r="F22" s="31">
        <f t="shared" si="1"/>
        <v>0</v>
      </c>
      <c r="G22" s="31">
        <f t="shared" si="2"/>
        <v>0</v>
      </c>
      <c r="I22" s="31">
        <f>+G22</f>
        <v>0</v>
      </c>
      <c r="O22" s="31">
        <f t="shared" ca="1" si="3"/>
        <v>-4.5373303096040308E-4</v>
      </c>
      <c r="Q22" s="33">
        <f t="shared" si="4"/>
        <v>38799.277300000002</v>
      </c>
    </row>
    <row r="23" spans="1:18" s="31" customFormat="1" ht="12" customHeight="1" x14ac:dyDescent="0.2">
      <c r="A23" s="29" t="s">
        <v>46</v>
      </c>
      <c r="B23" s="30" t="s">
        <v>44</v>
      </c>
      <c r="C23" s="37">
        <v>54210.866199999997</v>
      </c>
      <c r="D23" s="38">
        <v>1E-3</v>
      </c>
      <c r="E23" s="31">
        <f t="shared" si="0"/>
        <v>1251.0069442234219</v>
      </c>
      <c r="F23" s="31">
        <f t="shared" si="1"/>
        <v>1251</v>
      </c>
      <c r="G23" s="31">
        <f t="shared" si="2"/>
        <v>2.1819999965373427E-3</v>
      </c>
      <c r="J23" s="31">
        <f>+G23</f>
        <v>2.1819999965373427E-3</v>
      </c>
      <c r="O23" s="31">
        <f t="shared" ca="1" si="3"/>
        <v>1.718559282700208E-4</v>
      </c>
      <c r="Q23" s="33">
        <f t="shared" si="4"/>
        <v>39192.366199999997</v>
      </c>
    </row>
    <row r="24" spans="1:18" s="31" customFormat="1" ht="12" customHeight="1" x14ac:dyDescent="0.2">
      <c r="A24" s="29" t="s">
        <v>46</v>
      </c>
      <c r="B24" s="30" t="s">
        <v>42</v>
      </c>
      <c r="C24" s="37">
        <v>55291.933599999997</v>
      </c>
      <c r="D24" s="38">
        <v>2.0000000000000001E-4</v>
      </c>
      <c r="E24" s="31">
        <f t="shared" si="0"/>
        <v>4691.5081249323566</v>
      </c>
      <c r="F24" s="31">
        <f t="shared" si="1"/>
        <v>4691.5</v>
      </c>
      <c r="G24" s="31">
        <f t="shared" si="2"/>
        <v>2.5529999984428287E-3</v>
      </c>
      <c r="J24" s="31">
        <f>+G24</f>
        <v>2.5529999984428287E-3</v>
      </c>
      <c r="O24" s="31">
        <f t="shared" ca="1" si="3"/>
        <v>1.8923505839313105E-3</v>
      </c>
      <c r="Q24" s="33">
        <f t="shared" si="4"/>
        <v>40273.433599999997</v>
      </c>
    </row>
    <row r="25" spans="1:18" s="31" customFormat="1" ht="12" customHeight="1" x14ac:dyDescent="0.2">
      <c r="A25" s="29" t="s">
        <v>46</v>
      </c>
      <c r="B25" s="30" t="s">
        <v>44</v>
      </c>
      <c r="C25" s="37">
        <v>55293.976600000002</v>
      </c>
      <c r="D25" s="38">
        <v>2.0000000000000001E-4</v>
      </c>
      <c r="E25" s="31">
        <f t="shared" si="0"/>
        <v>4698.0099803321273</v>
      </c>
      <c r="F25" s="31">
        <f t="shared" si="1"/>
        <v>4698</v>
      </c>
      <c r="G25" s="31">
        <f t="shared" si="2"/>
        <v>3.1359999993583187E-3</v>
      </c>
      <c r="J25" s="31">
        <f>+G25</f>
        <v>3.1359999993583187E-3</v>
      </c>
      <c r="O25" s="31">
        <f t="shared" ca="1" si="3"/>
        <v>1.8956010461495341E-3</v>
      </c>
      <c r="Q25" s="33">
        <f t="shared" si="4"/>
        <v>40275.476600000002</v>
      </c>
    </row>
    <row r="26" spans="1:18" s="31" customFormat="1" ht="12" customHeight="1" x14ac:dyDescent="0.2">
      <c r="A26" s="29" t="s">
        <v>46</v>
      </c>
      <c r="B26" s="30" t="s">
        <v>44</v>
      </c>
      <c r="C26" s="37">
        <v>55311.886899999998</v>
      </c>
      <c r="D26" s="38">
        <v>2.0000000000000001E-4</v>
      </c>
      <c r="E26" s="31">
        <f t="shared" si="0"/>
        <v>4755.0095793366263</v>
      </c>
      <c r="F26" s="31">
        <f t="shared" si="1"/>
        <v>4755</v>
      </c>
      <c r="G26" s="31">
        <f t="shared" si="2"/>
        <v>3.0099999930826016E-3</v>
      </c>
      <c r="J26" s="31">
        <f>+G26</f>
        <v>3.0099999930826016E-3</v>
      </c>
      <c r="O26" s="31">
        <f t="shared" ca="1" si="3"/>
        <v>1.9241050994478026E-3</v>
      </c>
      <c r="Q26" s="33">
        <f t="shared" si="4"/>
        <v>40293.386899999998</v>
      </c>
    </row>
    <row r="27" spans="1:18" s="31" customFormat="1" ht="12" customHeight="1" x14ac:dyDescent="0.2">
      <c r="A27" s="27" t="s">
        <v>41</v>
      </c>
      <c r="B27" s="28" t="s">
        <v>42</v>
      </c>
      <c r="C27" s="27">
        <v>55721.783199999998</v>
      </c>
      <c r="D27" s="27">
        <v>5.0000000000000001E-4</v>
      </c>
      <c r="E27" s="31">
        <f t="shared" si="0"/>
        <v>6059.5061390499477</v>
      </c>
      <c r="F27" s="31">
        <f t="shared" si="1"/>
        <v>6059.5</v>
      </c>
      <c r="G27" s="31">
        <f t="shared" si="2"/>
        <v>1.9289999981992878E-3</v>
      </c>
      <c r="I27" s="31">
        <f>+G27</f>
        <v>1.9289999981992878E-3</v>
      </c>
      <c r="O27" s="31">
        <f t="shared" ca="1" si="3"/>
        <v>2.5764478630897598E-3</v>
      </c>
      <c r="Q27" s="33">
        <f t="shared" si="4"/>
        <v>40703.283199999998</v>
      </c>
    </row>
    <row r="28" spans="1:18" s="31" customFormat="1" ht="12" customHeight="1" x14ac:dyDescent="0.2">
      <c r="A28" s="29" t="s">
        <v>46</v>
      </c>
      <c r="B28" s="30" t="s">
        <v>42</v>
      </c>
      <c r="C28" s="37">
        <v>55721.783199999998</v>
      </c>
      <c r="D28" s="38">
        <v>5.0000000000000001E-4</v>
      </c>
      <c r="E28" s="31">
        <f t="shared" si="0"/>
        <v>6059.5061390499477</v>
      </c>
      <c r="F28" s="31">
        <f t="shared" si="1"/>
        <v>6059.5</v>
      </c>
      <c r="G28" s="31">
        <f t="shared" si="2"/>
        <v>1.9289999981992878E-3</v>
      </c>
      <c r="J28" s="31">
        <f t="shared" ref="J28:J40" si="5">+G28</f>
        <v>1.9289999981992878E-3</v>
      </c>
      <c r="O28" s="31">
        <f t="shared" ca="1" si="3"/>
        <v>2.5764478630897598E-3</v>
      </c>
      <c r="Q28" s="33">
        <f t="shared" si="4"/>
        <v>40703.283199999998</v>
      </c>
    </row>
    <row r="29" spans="1:18" s="31" customFormat="1" ht="12" customHeight="1" x14ac:dyDescent="0.2">
      <c r="A29" s="29" t="s">
        <v>46</v>
      </c>
      <c r="B29" s="30" t="s">
        <v>44</v>
      </c>
      <c r="C29" s="37">
        <v>57089.418400000002</v>
      </c>
      <c r="D29" s="38">
        <v>2.9999999999999997E-4</v>
      </c>
      <c r="E29" s="31">
        <f t="shared" si="0"/>
        <v>10412.010451342701</v>
      </c>
      <c r="F29" s="31">
        <f t="shared" si="1"/>
        <v>10412</v>
      </c>
      <c r="G29" s="31">
        <f t="shared" si="2"/>
        <v>3.2839999985299073E-3</v>
      </c>
      <c r="J29" s="31">
        <f t="shared" si="5"/>
        <v>3.2839999985299073E-3</v>
      </c>
      <c r="O29" s="31">
        <f t="shared" ca="1" si="3"/>
        <v>4.7530073715233486E-3</v>
      </c>
      <c r="Q29" s="33">
        <f t="shared" si="4"/>
        <v>42070.918400000002</v>
      </c>
    </row>
    <row r="30" spans="1:18" s="31" customFormat="1" ht="12" customHeight="1" x14ac:dyDescent="0.2">
      <c r="A30" s="29" t="s">
        <v>46</v>
      </c>
      <c r="B30" s="30" t="s">
        <v>44</v>
      </c>
      <c r="C30" s="37">
        <v>57126.496200000001</v>
      </c>
      <c r="D30" s="38">
        <v>8.0000000000000004E-4</v>
      </c>
      <c r="E30" s="31">
        <f t="shared" si="0"/>
        <v>10530.010693212991</v>
      </c>
      <c r="F30" s="31">
        <f t="shared" si="1"/>
        <v>10530</v>
      </c>
      <c r="G30" s="31">
        <f t="shared" si="2"/>
        <v>3.3600000024307519E-3</v>
      </c>
      <c r="J30" s="31">
        <f t="shared" si="5"/>
        <v>3.3600000024307519E-3</v>
      </c>
      <c r="O30" s="31">
        <f t="shared" ca="1" si="3"/>
        <v>4.8120157625618698E-3</v>
      </c>
      <c r="Q30" s="33">
        <f t="shared" si="4"/>
        <v>42107.996200000001</v>
      </c>
    </row>
    <row r="31" spans="1:18" s="31" customFormat="1" ht="12" customHeight="1" x14ac:dyDescent="0.2">
      <c r="A31" s="29" t="s">
        <v>46</v>
      </c>
      <c r="B31" s="30" t="s">
        <v>42</v>
      </c>
      <c r="C31" s="37">
        <v>57126.653200000001</v>
      </c>
      <c r="D31" s="38">
        <v>8.9999999999999998E-4</v>
      </c>
      <c r="E31" s="31">
        <f t="shared" si="0"/>
        <v>10530.510346320068</v>
      </c>
      <c r="F31" s="31">
        <f t="shared" si="1"/>
        <v>10530.5</v>
      </c>
      <c r="G31" s="31">
        <f t="shared" si="2"/>
        <v>3.2510000019101426E-3</v>
      </c>
      <c r="J31" s="31">
        <f t="shared" si="5"/>
        <v>3.2510000019101426E-3</v>
      </c>
      <c r="O31" s="31">
        <f t="shared" ca="1" si="3"/>
        <v>4.812265798117118E-3</v>
      </c>
      <c r="Q31" s="33">
        <f t="shared" si="4"/>
        <v>42108.153200000001</v>
      </c>
    </row>
    <row r="32" spans="1:18" s="31" customFormat="1" ht="12" customHeight="1" x14ac:dyDescent="0.2">
      <c r="A32" s="29" t="s">
        <v>46</v>
      </c>
      <c r="B32" s="30" t="s">
        <v>42</v>
      </c>
      <c r="C32" s="37">
        <v>57142.364300000001</v>
      </c>
      <c r="D32" s="38">
        <v>2.0000000000000001E-4</v>
      </c>
      <c r="E32" s="31">
        <f t="shared" si="0"/>
        <v>10580.510982820842</v>
      </c>
      <c r="F32" s="31">
        <f t="shared" si="1"/>
        <v>10580.5</v>
      </c>
      <c r="G32" s="31">
        <f t="shared" si="2"/>
        <v>3.4509999968577176E-3</v>
      </c>
      <c r="J32" s="31">
        <f t="shared" si="5"/>
        <v>3.4509999968577176E-3</v>
      </c>
      <c r="O32" s="31">
        <f t="shared" ca="1" si="3"/>
        <v>4.8372693536419152E-3</v>
      </c>
      <c r="Q32" s="33">
        <f t="shared" si="4"/>
        <v>42123.864300000001</v>
      </c>
    </row>
    <row r="33" spans="1:17" s="31" customFormat="1" ht="12" customHeight="1" x14ac:dyDescent="0.2">
      <c r="A33" s="29" t="s">
        <v>46</v>
      </c>
      <c r="B33" s="30" t="s">
        <v>42</v>
      </c>
      <c r="C33" s="37">
        <v>57147.391900000002</v>
      </c>
      <c r="D33" s="38">
        <v>5.0000000000000001E-4</v>
      </c>
      <c r="E33" s="31">
        <f t="shared" si="0"/>
        <v>10596.51133926128</v>
      </c>
      <c r="F33" s="31">
        <f t="shared" si="1"/>
        <v>10596.5</v>
      </c>
      <c r="G33" s="31">
        <f t="shared" si="2"/>
        <v>3.5629999983939342E-3</v>
      </c>
      <c r="J33" s="31">
        <f t="shared" si="5"/>
        <v>3.5629999983939342E-3</v>
      </c>
      <c r="O33" s="31">
        <f t="shared" ca="1" si="3"/>
        <v>4.8452704914098499E-3</v>
      </c>
      <c r="Q33" s="33">
        <f t="shared" si="4"/>
        <v>42128.891900000002</v>
      </c>
    </row>
    <row r="34" spans="1:17" s="31" customFormat="1" ht="12" customHeight="1" x14ac:dyDescent="0.2">
      <c r="A34" s="29" t="s">
        <v>46</v>
      </c>
      <c r="B34" s="30" t="s">
        <v>44</v>
      </c>
      <c r="C34" s="37">
        <v>57177.399400000002</v>
      </c>
      <c r="D34" s="38">
        <v>4.0000000000000002E-4</v>
      </c>
      <c r="E34" s="31">
        <f t="shared" si="0"/>
        <v>10692.010324042545</v>
      </c>
      <c r="F34" s="31">
        <f t="shared" si="1"/>
        <v>10692</v>
      </c>
      <c r="G34" s="31">
        <f t="shared" si="2"/>
        <v>3.2439999995403923E-3</v>
      </c>
      <c r="J34" s="31">
        <f t="shared" si="5"/>
        <v>3.2439999995403923E-3</v>
      </c>
      <c r="O34" s="31">
        <f t="shared" ca="1" si="3"/>
        <v>4.8930272824622128E-3</v>
      </c>
      <c r="Q34" s="33">
        <f t="shared" si="4"/>
        <v>42158.899400000002</v>
      </c>
    </row>
    <row r="35" spans="1:17" s="31" customFormat="1" ht="12" customHeight="1" x14ac:dyDescent="0.2">
      <c r="A35" s="29" t="s">
        <v>46</v>
      </c>
      <c r="B35" s="30" t="s">
        <v>44</v>
      </c>
      <c r="C35" s="37">
        <v>57890.047200000001</v>
      </c>
      <c r="D35" s="38">
        <v>1E-3</v>
      </c>
      <c r="E35" s="31">
        <f t="shared" si="0"/>
        <v>12960.014703167863</v>
      </c>
      <c r="F35" s="31">
        <f t="shared" si="1"/>
        <v>12960</v>
      </c>
      <c r="G35" s="31">
        <f t="shared" si="2"/>
        <v>4.6199999997043051E-3</v>
      </c>
      <c r="J35" s="31">
        <f t="shared" si="5"/>
        <v>4.6199999997043051E-3</v>
      </c>
      <c r="O35" s="31">
        <f t="shared" ca="1" si="3"/>
        <v>6.0271885610670099E-3</v>
      </c>
      <c r="Q35" s="33">
        <f t="shared" si="4"/>
        <v>42871.547200000001</v>
      </c>
    </row>
    <row r="36" spans="1:17" s="31" customFormat="1" ht="12" customHeight="1" x14ac:dyDescent="0.2">
      <c r="A36" s="34" t="s">
        <v>47</v>
      </c>
      <c r="B36" s="36" t="s">
        <v>42</v>
      </c>
      <c r="C36" s="39">
        <v>59297.591800000002</v>
      </c>
      <c r="D36" s="38">
        <v>1E-4</v>
      </c>
      <c r="E36" s="31">
        <f t="shared" si="0"/>
        <v>17439.530835279966</v>
      </c>
      <c r="F36" s="31">
        <f t="shared" si="1"/>
        <v>17439.5</v>
      </c>
      <c r="G36" s="31">
        <f t="shared" si="2"/>
        <v>9.6889999986160547E-3</v>
      </c>
      <c r="J36" s="31">
        <f t="shared" si="5"/>
        <v>9.6889999986160547E-3</v>
      </c>
      <c r="O36" s="31">
        <f t="shared" ca="1" si="3"/>
        <v>8.267257100533585E-3</v>
      </c>
      <c r="Q36" s="33">
        <f t="shared" si="4"/>
        <v>44279.091800000002</v>
      </c>
    </row>
    <row r="37" spans="1:17" s="31" customFormat="1" ht="12" customHeight="1" x14ac:dyDescent="0.2">
      <c r="A37" s="29" t="s">
        <v>46</v>
      </c>
      <c r="B37" s="30" t="s">
        <v>44</v>
      </c>
      <c r="C37" s="37">
        <v>59644.017800000001</v>
      </c>
      <c r="D37" s="38">
        <v>2.0000000000000001E-4</v>
      </c>
      <c r="E37" s="31">
        <f t="shared" si="0"/>
        <v>18542.032919819998</v>
      </c>
      <c r="F37" s="31">
        <f t="shared" si="1"/>
        <v>18542</v>
      </c>
      <c r="G37" s="31">
        <f t="shared" si="2"/>
        <v>1.0344000002078246E-2</v>
      </c>
      <c r="J37" s="31">
        <f t="shared" si="5"/>
        <v>1.0344000002078246E-2</v>
      </c>
      <c r="O37" s="31">
        <f t="shared" ca="1" si="3"/>
        <v>8.8185854998553588E-3</v>
      </c>
      <c r="Q37" s="33">
        <f t="shared" si="4"/>
        <v>44625.517800000001</v>
      </c>
    </row>
    <row r="38" spans="1:17" s="31" customFormat="1" ht="12" customHeight="1" x14ac:dyDescent="0.2">
      <c r="A38" s="29" t="s">
        <v>46</v>
      </c>
      <c r="B38" s="30" t="s">
        <v>44</v>
      </c>
      <c r="C38" s="37">
        <v>59663.812899999997</v>
      </c>
      <c r="D38" s="38">
        <v>2.0000000000000001E-4</v>
      </c>
      <c r="E38" s="31">
        <f t="shared" si="0"/>
        <v>18605.030902112532</v>
      </c>
      <c r="F38" s="31">
        <f t="shared" si="1"/>
        <v>18605</v>
      </c>
      <c r="G38" s="31">
        <f t="shared" si="2"/>
        <v>9.7099999984493479E-3</v>
      </c>
      <c r="J38" s="31">
        <f t="shared" si="5"/>
        <v>9.7099999984493479E-3</v>
      </c>
      <c r="O38" s="31">
        <f t="shared" ca="1" si="3"/>
        <v>8.8500899798166048E-3</v>
      </c>
      <c r="Q38" s="33">
        <f t="shared" si="4"/>
        <v>44645.312899999997</v>
      </c>
    </row>
    <row r="39" spans="1:17" s="31" customFormat="1" ht="12" customHeight="1" x14ac:dyDescent="0.2">
      <c r="A39" s="29" t="s">
        <v>46</v>
      </c>
      <c r="B39" s="30" t="s">
        <v>42</v>
      </c>
      <c r="C39" s="37">
        <v>59663.970300000001</v>
      </c>
      <c r="D39" s="38">
        <v>2.0000000000000001E-4</v>
      </c>
      <c r="E39" s="31">
        <f t="shared" si="0"/>
        <v>18605.53182822117</v>
      </c>
      <c r="F39" s="31">
        <f t="shared" si="1"/>
        <v>18605.5</v>
      </c>
      <c r="G39" s="31">
        <f t="shared" si="2"/>
        <v>1.0001000002375804E-2</v>
      </c>
      <c r="J39" s="31">
        <f t="shared" si="5"/>
        <v>1.0001000002375804E-2</v>
      </c>
      <c r="O39" s="31">
        <f t="shared" ca="1" si="3"/>
        <v>8.8503400153718513E-3</v>
      </c>
      <c r="Q39" s="33">
        <f t="shared" si="4"/>
        <v>44645.470300000001</v>
      </c>
    </row>
    <row r="40" spans="1:17" s="31" customFormat="1" ht="12" customHeight="1" x14ac:dyDescent="0.2">
      <c r="A40" s="29" t="s">
        <v>46</v>
      </c>
      <c r="B40" s="30" t="s">
        <v>42</v>
      </c>
      <c r="C40" s="37">
        <v>59665.855100000001</v>
      </c>
      <c r="D40" s="38">
        <v>2.0000000000000001E-4</v>
      </c>
      <c r="E40" s="31">
        <f t="shared" si="0"/>
        <v>18611.530211509205</v>
      </c>
      <c r="F40" s="31">
        <f t="shared" si="1"/>
        <v>18611.5</v>
      </c>
      <c r="G40" s="31">
        <f t="shared" si="2"/>
        <v>9.492999997746665E-3</v>
      </c>
      <c r="J40" s="31">
        <f t="shared" si="5"/>
        <v>9.492999997746665E-3</v>
      </c>
      <c r="O40" s="31">
        <f t="shared" ca="1" si="3"/>
        <v>8.8533404420348266E-3</v>
      </c>
      <c r="Q40" s="33">
        <f t="shared" si="4"/>
        <v>44647.355100000001</v>
      </c>
    </row>
    <row r="41" spans="1:17" s="31" customFormat="1" ht="12" customHeight="1" x14ac:dyDescent="0.2">
      <c r="C41" s="32"/>
      <c r="D41" s="32"/>
    </row>
    <row r="42" spans="1:17" s="31" customFormat="1" ht="12" customHeight="1" x14ac:dyDescent="0.2">
      <c r="C42" s="32"/>
      <c r="D42" s="32"/>
    </row>
    <row r="43" spans="1:17" x14ac:dyDescent="0.2">
      <c r="C43" s="6"/>
      <c r="D43" s="6"/>
    </row>
    <row r="44" spans="1:17" x14ac:dyDescent="0.2">
      <c r="C44" s="6"/>
      <c r="D44" s="6"/>
    </row>
    <row r="45" spans="1:17" x14ac:dyDescent="0.2">
      <c r="C45" s="6"/>
      <c r="D45" s="6"/>
    </row>
    <row r="46" spans="1:17" x14ac:dyDescent="0.2">
      <c r="C46" s="6"/>
      <c r="D46" s="6"/>
    </row>
    <row r="47" spans="1:17" x14ac:dyDescent="0.2">
      <c r="C47" s="6"/>
      <c r="D47" s="6"/>
    </row>
    <row r="48" spans="1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sortState xmlns:xlrd2="http://schemas.microsoft.com/office/spreadsheetml/2017/richdata2" ref="A21:R42">
    <sortCondition ref="C21:C42"/>
  </sortState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2024-08-14T06:07:09Z</dcterms:modified>
</cp:coreProperties>
</file>