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E7A1267-A12A-4509-8A78-7FB0D9A9E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2" i="1" l="1"/>
  <c r="K22" i="1" s="1"/>
  <c r="F14" i="1"/>
  <c r="E24" i="1"/>
  <c r="F24" i="1"/>
  <c r="G24" i="1"/>
  <c r="K24" i="1"/>
  <c r="D9" i="1"/>
  <c r="C9" i="1"/>
  <c r="E22" i="1"/>
  <c r="F22" i="1"/>
  <c r="E23" i="1"/>
  <c r="F23" i="1"/>
  <c r="G23" i="1"/>
  <c r="K23" i="1"/>
  <c r="Q24" i="1"/>
  <c r="E21" i="1"/>
  <c r="F21" i="1"/>
  <c r="G21" i="1"/>
  <c r="I21" i="1"/>
  <c r="Q22" i="1"/>
  <c r="Q23" i="1"/>
  <c r="C17" i="1"/>
  <c r="Q21" i="1"/>
  <c r="C11" i="1"/>
  <c r="C12" i="1"/>
  <c r="F15" i="1" l="1"/>
  <c r="O22" i="1"/>
  <c r="C15" i="1"/>
  <c r="O21" i="1"/>
  <c r="O23" i="1"/>
  <c r="O24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<sst xmlns="http://schemas.openxmlformats.org/spreadsheetml/2006/main" count="56" uniqueCount="52">
  <si>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</si>
  <si>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</si>
  <si>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</si>
  <si>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</si>
  <si>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</si>
  <si>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</si>
  <si>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</si>
  <si>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</si>
  <si>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</si>
  <si>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</si>
  <si>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</si>
  <si>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</si>
  <si>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</si>
  <si>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</si>
  <si>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</si>
  <si>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</si>
  <si>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</si>
  <si>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</si>
  <si>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</si>
  <si>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</si>
  <si>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</si>
  <si>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</si>
  <si>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</si>
  <si>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</si>
  <si>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</si>
  <si>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</si>
  <si>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</si>
  <si>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</si>
  <si>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</si>
  <si>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</si>
  <si>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</si>
  <si>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</si>
  <si>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</si>
  <si>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</si>
  <si>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</si>
  <si>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OEJV 0104</t>
  </si>
  <si>
    <t>not avail.</t>
  </si>
  <si>
    <t>EB</t>
  </si>
  <si>
    <t>IBVS 5992</t>
  </si>
  <si>
    <t>I</t>
  </si>
  <si>
    <t>V0518 Dra / GSC 4424-1787</t>
  </si>
  <si>
    <t>RHN 2020</t>
  </si>
  <si>
    <t>IBVS 6092</t>
  </si>
  <si>
    <t>BAD?</t>
  </si>
  <si>
    <t>pg</t>
  </si>
  <si>
    <t>vis</t>
  </si>
  <si>
    <t>PE</t>
  </si>
  <si>
    <t>CCD</t>
  </si>
  <si>
    <t xml:space="preserve">Mag </t>
  </si>
  <si>
    <t>Next ToM-P</t>
  </si>
  <si>
    <t>Next ToM-S</t>
  </si>
  <si>
    <t>12.22-13.01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</si>
</sst>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V0518 Dra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D4-4610-ABDF-3C680FE526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D4-4610-ABDF-3C680FE526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D4-4610-ABDF-3C680FE526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2.4715999992622528E-2</c:v>
                </c:pt>
                <c:pt idx="2">
                  <c:v>2.7856000000610948E-2</c:v>
                </c:pt>
                <c:pt idx="3">
                  <c:v>5.4468000002088957E-2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D4-4610-ABDF-3C680FE526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D4-4610-ABDF-3C680FE526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D4-4610-ABDF-3C680FE526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D4-4610-ABDF-3C680FE526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5.3205370354792725E-3</c:v>
                </c:pt>
                <c:pt idx="1">
                  <c:v>2.3497311607882269E-2</c:v>
                </c:pt>
                <c:pt idx="2">
                  <c:v>2.9362717956566805E-2</c:v>
                </c:pt>
                <c:pt idx="3">
                  <c:v>5.4179970430873366E-2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D4-4610-ABDF-3C680FE5266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3037</c:v>
                </c:pt>
                <c:pt idx="2">
                  <c:v>4017</c:v>
                </c:pt>
                <c:pt idx="3">
                  <c:v>8163.5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D4-4610-ABDF-3C680FE52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86304"/>
        <c:axId val="1"/>
      </c:scatterChart>
      <c:valAx>
        <c:axId val="7943863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86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D9199E-5B10-709E-D927-11D6C5997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40</v>
      </c>
    </row>
    <row r="2" spans="1:6" ht="12.95" customHeight="1" x14ac:dyDescent="0.2">
      <c r="A2" t="s">
        <v>23</v>
      </c>
      <c r="B2" t="s">
        <v>37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0</v>
      </c>
      <c r="C4" s="8" t="s">
        <v>36</v>
      </c>
      <c r="D4" s="9" t="s">
        <v>36</v>
      </c>
    </row>
    <row r="5" spans="1:6" ht="12.95" customHeight="1" thickTop="1" x14ac:dyDescent="0.2">
      <c r="A5" s="11" t="s">
        <v>28</v>
      </c>
      <c r="B5" s="12"/>
      <c r="C5" s="13">
        <v>-9.5</v>
      </c>
      <c r="D5" s="12" t="s">
        <v>29</v>
      </c>
      <c r="E5" s="12"/>
    </row>
    <row r="6" spans="1:6" ht="12.95" customHeight="1" x14ac:dyDescent="0.2">
      <c r="A6" s="5" t="s">
        <v>1</v>
      </c>
    </row>
    <row r="7" spans="1:6" ht="12.95" customHeight="1" x14ac:dyDescent="0.2">
      <c r="A7" t="s">
        <v>2</v>
      </c>
      <c r="C7" s="31">
        <v>53817.923900000002</v>
      </c>
      <c r="D7" s="28" t="s">
        <v>35</v>
      </c>
    </row>
    <row r="8" spans="1:6" ht="12.95" customHeight="1" x14ac:dyDescent="0.2">
      <c r="A8" t="s">
        <v>3</v>
      </c>
      <c r="C8" s="31">
        <v>0.63183199999999995</v>
      </c>
      <c r="D8" s="28" t="s">
        <v>35</v>
      </c>
    </row>
    <row r="9" spans="1:6" ht="12.95" customHeight="1" x14ac:dyDescent="0.2">
      <c r="A9" s="25" t="s">
        <v>31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2.95" customHeight="1" thickBot="1" x14ac:dyDescent="0.25">
      <c r="A10" s="12"/>
      <c r="B10" s="12"/>
      <c r="C10" s="4" t="s">
        <v>19</v>
      </c>
      <c r="D10" s="4" t="s">
        <v>20</v>
      </c>
      <c r="E10" s="12"/>
    </row>
    <row r="11" spans="1:6" ht="12.95" customHeight="1" x14ac:dyDescent="0.2">
      <c r="A11" s="12" t="s">
        <v>15</v>
      </c>
      <c r="B11" s="12"/>
      <c r="C11" s="22">
        <f ca="1">INTERCEPT(INDIRECT($D$9):G992,INDIRECT($C$9):F992)</f>
        <v>5.3205370354792725E-3</v>
      </c>
      <c r="D11" s="3"/>
      <c r="E11" s="12"/>
    </row>
    <row r="12" spans="1:6" ht="12.95" customHeight="1" x14ac:dyDescent="0.2">
      <c r="A12" s="12" t="s">
        <v>16</v>
      </c>
      <c r="B12" s="12"/>
      <c r="C12" s="22">
        <f ca="1">SLOPE(INDIRECT($D$9):G992,INDIRECT($C$9):F992)</f>
        <v>5.9851085190658532E-6</v>
      </c>
      <c r="D12" s="3"/>
      <c r="E12" s="34" t="s">
        <v>48</v>
      </c>
      <c r="F12" s="35" t="s">
        <v>51</v>
      </c>
    </row>
    <row r="13" spans="1:6" ht="12.95" customHeight="1" x14ac:dyDescent="0.2">
      <c r="A13" s="12" t="s">
        <v>18</v>
      </c>
      <c r="B13" s="12"/>
      <c r="C13" s="3" t="s">
        <v>13</v>
      </c>
      <c r="E13" s="32" t="s">
        <v>32</v>
      </c>
      <c r="F13" s="36">
        <v>1</v>
      </c>
    </row>
    <row r="14" spans="1:6" ht="12.95" customHeight="1" x14ac:dyDescent="0.2">
      <c r="A14" s="12"/>
      <c r="B14" s="12"/>
      <c r="C14" s="12"/>
      <c r="E14" s="32" t="s">
        <v>30</v>
      </c>
      <c r="F14" s="37">
        <f ca="1">NOW()+15018.5+$C$5/24</f>
        <v>60536.758526967591</v>
      </c>
    </row>
    <row r="15" spans="1:6" ht="12.95" customHeight="1" x14ac:dyDescent="0.2">
      <c r="A15" s="14" t="s">
        <v>17</v>
      </c>
      <c r="B15" s="12"/>
      <c r="C15" s="15">
        <f ca="1">(C7+C11)+(C8+C12)*INT(MAX(F21:F3533))</f>
        <v>58975.622692977879</v>
      </c>
      <c r="E15" s="32" t="s">
        <v>33</v>
      </c>
      <c r="F15" s="37">
        <f ca="1">ROUND(2*($F$14-$C$7)/$C$8,0)/2+$F$13</f>
        <v>10635</v>
      </c>
    </row>
    <row r="16" spans="1:6" ht="12.95" customHeight="1" x14ac:dyDescent="0.2">
      <c r="A16" s="17" t="s">
        <v>4</v>
      </c>
      <c r="B16" s="12"/>
      <c r="C16" s="18">
        <f ca="1">+C8+C12</f>
        <v>0.63183798510851896</v>
      </c>
      <c r="E16" s="32" t="s">
        <v>34</v>
      </c>
      <c r="F16" s="37">
        <f ca="1">ROUND(2*($F$14-$C$15)/$C$16,0)/2+$F$13</f>
        <v>2472</v>
      </c>
    </row>
    <row r="17" spans="1:21" ht="12.95" customHeight="1" thickBot="1" x14ac:dyDescent="0.25">
      <c r="A17" s="16" t="s">
        <v>27</v>
      </c>
      <c r="B17" s="12"/>
      <c r="C17" s="12">
        <f>COUNT(C21:C2191)</f>
        <v>4</v>
      </c>
      <c r="E17" s="32" t="s">
        <v>49</v>
      </c>
      <c r="F17" s="38">
        <f ca="1">+$C$15+$C$16*$F$16-15018.5-$C$5/24</f>
        <v>45519.422025499473</v>
      </c>
    </row>
    <row r="18" spans="1:21" ht="12.95" customHeight="1" thickTop="1" thickBot="1" x14ac:dyDescent="0.25">
      <c r="A18" s="17" t="s">
        <v>5</v>
      </c>
      <c r="B18" s="12"/>
      <c r="C18" s="20">
        <f ca="1">+C15</f>
        <v>58975.622692977879</v>
      </c>
      <c r="D18" s="21">
        <f ca="1">+C16</f>
        <v>0.63183798510851896</v>
      </c>
      <c r="E18" s="33" t="s">
        <v>50</v>
      </c>
      <c r="F18" s="39">
        <f ca="1">+($C$15+$C$16*$F$16)-($C$16/2)-15018.5-$C$5/24</f>
        <v>45519.106106506915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7" t="s">
        <v>43</v>
      </c>
    </row>
    <row r="21" spans="1:21" ht="12.95" customHeight="1" x14ac:dyDescent="0.2">
      <c r="A21" t="s">
        <v>35</v>
      </c>
      <c r="C21" s="10">
        <v>53817.923900000002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5.3205370354792725E-3</v>
      </c>
      <c r="Q21" s="2">
        <f>+C21-15018.5</f>
        <v>38799.423900000002</v>
      </c>
    </row>
    <row r="22" spans="1:21" ht="12.95" customHeight="1" x14ac:dyDescent="0.2">
      <c r="A22" s="29" t="s">
        <v>38</v>
      </c>
      <c r="B22" s="30" t="s">
        <v>39</v>
      </c>
      <c r="C22" s="29">
        <v>55736.822399999997</v>
      </c>
      <c r="D22" s="29">
        <v>4.0000000000000002E-4</v>
      </c>
      <c r="E22">
        <f>+(C22-C$7)/C$8</f>
        <v>3037.039117993384</v>
      </c>
      <c r="F22">
        <f>ROUND(2*E22,0)/2</f>
        <v>3037</v>
      </c>
      <c r="G22">
        <f>+C22-(C$7+F22*C$8)</f>
        <v>2.4715999992622528E-2</v>
      </c>
      <c r="K22">
        <f>+G22</f>
        <v>2.4715999992622528E-2</v>
      </c>
      <c r="O22">
        <f ca="1">+C$11+C$12*$F22</f>
        <v>2.3497311607882269E-2</v>
      </c>
      <c r="Q22" s="2">
        <f>+C22-15018.5</f>
        <v>40718.322399999997</v>
      </c>
    </row>
    <row r="23" spans="1:21" ht="12.95" customHeight="1" x14ac:dyDescent="0.2">
      <c r="A23" s="5" t="s">
        <v>42</v>
      </c>
      <c r="C23" s="10">
        <v>56356.020900000003</v>
      </c>
      <c r="D23" s="10">
        <v>1E-4</v>
      </c>
      <c r="E23">
        <f>+(C23-C$7)/C$8</f>
        <v>4017.0440876688767</v>
      </c>
      <c r="F23">
        <f>ROUND(2*E23,0)/2</f>
        <v>4017</v>
      </c>
      <c r="G23">
        <f>+C23-(C$7+F23*C$8)</f>
        <v>2.7856000000610948E-2</v>
      </c>
      <c r="K23">
        <f>+G23</f>
        <v>2.7856000000610948E-2</v>
      </c>
      <c r="O23">
        <f ca="1">+C$11+C$12*$F23</f>
        <v>2.9362717956566805E-2</v>
      </c>
      <c r="Q23" s="2">
        <f>+C23-15018.5</f>
        <v>41337.520900000003</v>
      </c>
    </row>
    <row r="24" spans="1:21" ht="12.95" customHeight="1" x14ac:dyDescent="0.2">
      <c r="A24" s="5" t="s">
        <v>41</v>
      </c>
      <c r="C24" s="10">
        <v>58975.938900000001</v>
      </c>
      <c r="D24" s="10">
        <v>5.0000000000000001E-4</v>
      </c>
      <c r="E24">
        <f>+(C24-C$7)/C$8</f>
        <v>8163.5862064599451</v>
      </c>
      <c r="F24">
        <f>ROUND(2*E24,0)/2</f>
        <v>8163.5</v>
      </c>
      <c r="G24">
        <f>+C24-(C$7+F24*C$8)</f>
        <v>5.4468000002088957E-2</v>
      </c>
      <c r="K24">
        <f>+G24</f>
        <v>5.4468000002088957E-2</v>
      </c>
      <c r="O24">
        <f ca="1">+C$11+C$12*$F24</f>
        <v>5.4179970430873366E-2</v>
      </c>
      <c r="Q24" s="2">
        <f>+C24-15018.5</f>
        <v>43957.438900000001</v>
      </c>
    </row>
    <row r="25" spans="1:21" ht="12.95" customHeight="1" x14ac:dyDescent="0.2">
      <c r="C25" s="10"/>
      <c r="D25" s="10"/>
      <c r="Q25" s="2"/>
    </row>
    <row r="26" spans="1:21" ht="12.95" customHeight="1" x14ac:dyDescent="0.2">
      <c r="C26" s="10"/>
      <c r="D26" s="10"/>
      <c r="Q26" s="2"/>
    </row>
    <row r="27" spans="1:21" ht="12.95" customHeight="1" x14ac:dyDescent="0.2">
      <c r="C27" s="10"/>
      <c r="D27" s="10"/>
      <c r="Q27" s="2"/>
    </row>
    <row r="28" spans="1:21" ht="12.95" customHeight="1" x14ac:dyDescent="0.2">
      <c r="C28" s="10"/>
      <c r="D28" s="10"/>
      <c r="Q28" s="2"/>
    </row>
    <row r="29" spans="1:21" ht="12.95" customHeight="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2024-08-14T06:12:16Z</dcterms:modified>
</cp:coreProperties>
</file>