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8BE86C56-2788-4DF9-BBBD-0A270D4546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F15" i="1" s="1"/>
  <c r="E22" i="1"/>
  <c r="F22" i="1"/>
  <c r="G22" i="1" s="1"/>
  <c r="K22" i="1" s="1"/>
  <c r="Q22" i="1"/>
  <c r="E23" i="1"/>
  <c r="F23" i="1" s="1"/>
  <c r="G23" i="1" s="1"/>
  <c r="K23" i="1" s="1"/>
  <c r="Q23" i="1"/>
  <c r="C9" i="1"/>
  <c r="Q21" i="1"/>
  <c r="D9" i="1"/>
  <c r="E21" i="1"/>
  <c r="F21" i="1" s="1"/>
  <c r="G21" i="1" s="1"/>
  <c r="I21" i="1" s="1"/>
  <c r="C17" i="1"/>
  <c r="C12" i="1"/>
  <c r="C11" i="1"/>
  <c r="O23" i="1" l="1"/>
  <c r="O22" i="1"/>
  <c r="C16" i="1"/>
  <c r="D18" i="1" s="1"/>
  <c r="C15" i="1"/>
  <c r="O21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<sst xmlns="http://schemas.openxmlformats.org/spreadsheetml/2006/main" count="57" uniqueCount="52">
  <si>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</si>
  <si>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</si>
  <si>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</si>
  <si>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</si>
  <si>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</si>
  <si>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</si>
  <si>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</si>
  <si>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</si>
  <si>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</si>
  <si>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</si>
  <si>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</si>
  <si>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</si>
  <si>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</si>
  <si>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</si>
  <si>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</si>
  <si>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</si>
  <si>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</si>
  <si>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</si>
  <si>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</si>
  <si>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</si>
  <si>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</si>
  <si>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</si>
  <si>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</si>
  <si>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</si>
  <si>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</si>
  <si>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</si>
  <si>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</si>
  <si>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</si>
  <si>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</si>
  <si>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</si>
  <si>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</si>
  <si>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</si>
  <si>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</si>
  <si>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</si>
  <si>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</si>
  <si>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</si>
  <si>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</si>
  <si>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</si>
  <si>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</si>
  <si>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</si>
  <si>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</si>
  <si>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add star</t>
  </si>
  <si>
    <t>Local time</t>
  </si>
  <si>
    <t>V0547 Dra</t>
  </si>
  <si>
    <t>EW</t>
  </si>
  <si>
    <t>VSX</t>
  </si>
  <si>
    <t>JBAV, 60</t>
  </si>
  <si>
    <t>I</t>
  </si>
  <si>
    <t xml:space="preserve">Mag </t>
  </si>
  <si>
    <t>Next ToM-P</t>
  </si>
  <si>
    <t>Next ToM-S</t>
  </si>
  <si>
    <t>11.48-11.95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</si>
</sst>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22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5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7" fontId="18" fillId="0" borderId="0" xfId="0" applyNumberFormat="1" applyFont="1" applyAlignment="1">
      <alignment vertical="center" wrapText="1"/>
    </xf>
    <xf numFmtId="0" fontId="0" fillId="0" borderId="0" xfId="0" applyAlignment="1">
      <alignment horizontal="right"/>
    </xf>
    <xf numFmtId="0" fontId="9" fillId="0" borderId="0" xfId="0" applyFont="1" applyAlignment="1">
      <alignment horizontal="right" vertical="top"/>
    </xf>
    <xf numFmtId="0" fontId="19" fillId="0" borderId="9" xfId="0" applyFont="1" applyBorder="1" applyAlignment="1">
      <alignment horizontal="right" vertical="center"/>
    </xf>
    <xf numFmtId="0" fontId="19" fillId="0" borderId="12" xfId="0" applyFont="1" applyBorder="1" applyAlignment="1">
      <alignment horizontal="right" vertical="center"/>
    </xf>
    <xf numFmtId="0" fontId="6" fillId="4" borderId="7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right" vertical="center"/>
    </xf>
    <xf numFmtId="0" fontId="20" fillId="0" borderId="10" xfId="0" applyFont="1" applyBorder="1" applyAlignment="1">
      <alignment horizontal="right" vertical="center"/>
    </xf>
    <xf numFmtId="0" fontId="21" fillId="0" borderId="10" xfId="0" applyFont="1" applyBorder="1" applyAlignment="1">
      <alignment horizontal="right" vertical="center"/>
    </xf>
    <xf numFmtId="22" fontId="21" fillId="0" borderId="11" xfId="0" applyNumberFormat="1" applyFont="1" applyBorder="1" applyAlignment="1">
      <alignment horizontal="right" vertical="center"/>
    </xf>
    <xf numFmtId="22" fontId="21" fillId="0" borderId="10" xfId="0" applyNumberFormat="1" applyFont="1" applyBorder="1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V0547</a:t>
            </a:r>
            <a:r>
              <a:rPr lang="en-AU" baseline="0"/>
              <a:t> Dra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1.6999999999999999E-3</c:v>
                  </c:pt>
                  <c:pt idx="2">
                    <c:v>6.9999999999999999E-4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1.6999999999999999E-3</c:v>
                  </c:pt>
                  <c:pt idx="2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6565</c:v>
                </c:pt>
                <c:pt idx="2">
                  <c:v>6565.5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1.6999999999999999E-3</c:v>
                  </c:pt>
                  <c:pt idx="2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1.6999999999999999E-3</c:v>
                  </c:pt>
                  <c:pt idx="2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6565</c:v>
                </c:pt>
                <c:pt idx="2">
                  <c:v>6565.5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1.6999999999999999E-3</c:v>
                  </c:pt>
                  <c:pt idx="2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1.6999999999999999E-3</c:v>
                  </c:pt>
                  <c:pt idx="2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6565</c:v>
                </c:pt>
                <c:pt idx="2">
                  <c:v>6565.5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1.6999999999999999E-3</c:v>
                  </c:pt>
                  <c:pt idx="2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1.6999999999999999E-3</c:v>
                  </c:pt>
                  <c:pt idx="2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6565</c:v>
                </c:pt>
                <c:pt idx="2">
                  <c:v>6565.5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-5.0789999950211495E-3</c:v>
                </c:pt>
                <c:pt idx="2">
                  <c:v>-5.9373000040068291E-3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1.6999999999999999E-3</c:v>
                  </c:pt>
                  <c:pt idx="2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1.6999999999999999E-3</c:v>
                  </c:pt>
                  <c:pt idx="2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6565</c:v>
                </c:pt>
                <c:pt idx="2">
                  <c:v>6565.5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1.6999999999999999E-3</c:v>
                  </c:pt>
                  <c:pt idx="2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1.6999999999999999E-3</c:v>
                  </c:pt>
                  <c:pt idx="2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6565</c:v>
                </c:pt>
                <c:pt idx="2">
                  <c:v>6565.5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1.6999999999999999E-3</c:v>
                  </c:pt>
                  <c:pt idx="2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1.6999999999999999E-3</c:v>
                  </c:pt>
                  <c:pt idx="2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6565</c:v>
                </c:pt>
                <c:pt idx="2">
                  <c:v>6565.5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6565</c:v>
                </c:pt>
                <c:pt idx="2">
                  <c:v>6565.5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3.2667473152340337E-8</c:v>
                </c:pt>
                <c:pt idx="1">
                  <c:v>-5.507956584992665E-3</c:v>
                </c:pt>
                <c:pt idx="2">
                  <c:v>-5.5083760815084672E-3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6565</c:v>
                </c:pt>
                <c:pt idx="2">
                  <c:v>6565.5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2.710937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43</v>
      </c>
      <c r="F1" s="30" t="s">
        <v>41</v>
      </c>
      <c r="G1" s="31"/>
      <c r="H1" s="28"/>
      <c r="I1" s="32"/>
      <c r="J1" s="33"/>
      <c r="K1" s="29"/>
      <c r="L1" s="34"/>
      <c r="M1" s="35"/>
      <c r="N1" s="35"/>
      <c r="O1" s="36"/>
    </row>
    <row r="2" spans="1:15" ht="12.95" customHeight="1" x14ac:dyDescent="0.2">
      <c r="A2" t="s">
        <v>23</v>
      </c>
      <c r="B2" t="s">
        <v>44</v>
      </c>
      <c r="C2" s="27"/>
      <c r="D2" s="3"/>
    </row>
    <row r="3" spans="1:15" ht="12.95" customHeight="1" thickBot="1" x14ac:dyDescent="0.25"/>
    <row r="4" spans="1:15" ht="12.95" customHeight="1" thickTop="1" thickBot="1" x14ac:dyDescent="0.25">
      <c r="A4" s="5" t="s">
        <v>0</v>
      </c>
      <c r="C4" s="24" t="s">
        <v>36</v>
      </c>
      <c r="D4" s="25" t="s">
        <v>36</v>
      </c>
    </row>
    <row r="5" spans="1:15" ht="12.95" customHeight="1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ht="12.95" customHeight="1" x14ac:dyDescent="0.2">
      <c r="A6" s="5" t="s">
        <v>1</v>
      </c>
    </row>
    <row r="7" spans="1:15" ht="12.95" customHeight="1" x14ac:dyDescent="0.2">
      <c r="A7" t="s">
        <v>2</v>
      </c>
      <c r="C7" s="42">
        <v>56994.124199999998</v>
      </c>
      <c r="D7" s="26" t="s">
        <v>45</v>
      </c>
    </row>
    <row r="8" spans="1:15" ht="12.95" customHeight="1" x14ac:dyDescent="0.2">
      <c r="A8" t="s">
        <v>3</v>
      </c>
      <c r="C8" s="42">
        <v>0.3461166</v>
      </c>
      <c r="D8" s="26" t="s">
        <v>45</v>
      </c>
    </row>
    <row r="9" spans="1:15" ht="12.95" customHeight="1" x14ac:dyDescent="0.2">
      <c r="A9" s="21" t="s">
        <v>31</v>
      </c>
      <c r="B9" s="22">
        <v>21</v>
      </c>
      <c r="C9" s="43" t="str">
        <f>"F"&amp;B9</f>
        <v>F21</v>
      </c>
      <c r="D9" s="20" t="str">
        <f>"G"&amp;B9</f>
        <v>G21</v>
      </c>
    </row>
    <row r="10" spans="1:15" ht="12.95" customHeight="1" thickBot="1" x14ac:dyDescent="0.25">
      <c r="A10" s="10"/>
      <c r="B10" s="10"/>
      <c r="C10" s="4" t="s">
        <v>19</v>
      </c>
      <c r="D10" s="4" t="s">
        <v>20</v>
      </c>
      <c r="E10" s="10"/>
    </row>
    <row r="11" spans="1:15" ht="12.95" customHeight="1" x14ac:dyDescent="0.2">
      <c r="A11" s="10" t="s">
        <v>15</v>
      </c>
      <c r="B11" s="10"/>
      <c r="C11" s="19">
        <f ca="1">INTERCEPT(INDIRECT($D$9):G992,INDIRECT($C$9):F992)</f>
        <v>3.2667473152340337E-8</v>
      </c>
      <c r="D11" s="3"/>
      <c r="E11" s="10"/>
    </row>
    <row r="12" spans="1:15" ht="12.95" customHeight="1" x14ac:dyDescent="0.2">
      <c r="A12" s="10" t="s">
        <v>16</v>
      </c>
      <c r="B12" s="10"/>
      <c r="C12" s="19">
        <f ca="1">SLOPE(INDIRECT($D$9):G992,INDIRECT($C$9):F992)</f>
        <v>-8.3899303160180013E-7</v>
      </c>
      <c r="D12" s="3"/>
      <c r="E12" s="46" t="s">
        <v>48</v>
      </c>
      <c r="F12" s="47" t="s">
        <v>51</v>
      </c>
    </row>
    <row r="13" spans="1:15" ht="12.95" customHeight="1" x14ac:dyDescent="0.2">
      <c r="A13" s="10" t="s">
        <v>18</v>
      </c>
      <c r="B13" s="10"/>
      <c r="C13" s="3" t="s">
        <v>13</v>
      </c>
      <c r="E13" s="44" t="s">
        <v>33</v>
      </c>
      <c r="F13" s="48">
        <v>1</v>
      </c>
    </row>
    <row r="14" spans="1:15" ht="12.95" customHeight="1" x14ac:dyDescent="0.2">
      <c r="A14" s="10"/>
      <c r="B14" s="10"/>
      <c r="C14" s="10"/>
      <c r="E14" s="44" t="s">
        <v>30</v>
      </c>
      <c r="F14" s="49">
        <f ca="1">NOW()+15018.5+$C$5/24</f>
        <v>60536.770049652776</v>
      </c>
    </row>
    <row r="15" spans="1:15" ht="12.95" customHeight="1" x14ac:dyDescent="0.2">
      <c r="A15" s="12" t="s">
        <v>17</v>
      </c>
      <c r="B15" s="10"/>
      <c r="C15" s="13">
        <f ca="1">(C7+C11)+(C8+C12)*INT(MAX(F21:F3533))</f>
        <v>59266.374171043411</v>
      </c>
      <c r="E15" s="44" t="s">
        <v>34</v>
      </c>
      <c r="F15" s="49">
        <f ca="1">ROUND(2*($F$14-$C$7)/$C$8,0)/2+$F$13</f>
        <v>10236.5</v>
      </c>
    </row>
    <row r="16" spans="1:15" ht="12.95" customHeight="1" x14ac:dyDescent="0.2">
      <c r="A16" s="15" t="s">
        <v>4</v>
      </c>
      <c r="B16" s="10"/>
      <c r="C16" s="16">
        <f ca="1">+C8+C12</f>
        <v>0.34611576100696839</v>
      </c>
      <c r="E16" s="44" t="s">
        <v>35</v>
      </c>
      <c r="F16" s="49">
        <f ca="1">ROUND(2*($F$14-$C$15)/$C$16,0)/2+$F$13</f>
        <v>3671.5</v>
      </c>
    </row>
    <row r="17" spans="1:21" ht="12.95" customHeight="1" thickBot="1" x14ac:dyDescent="0.25">
      <c r="A17" s="14" t="s">
        <v>27</v>
      </c>
      <c r="B17" s="10"/>
      <c r="C17" s="10">
        <f>COUNT(C21:C2191)</f>
        <v>3</v>
      </c>
      <c r="E17" s="44" t="s">
        <v>49</v>
      </c>
      <c r="F17" s="51">
        <f ca="1">+$C$15+$C$16*$F$16-15018.5-$C$5/24</f>
        <v>45519.03402091383</v>
      </c>
    </row>
    <row r="18" spans="1:21" ht="12.95" customHeight="1" thickTop="1" thickBot="1" x14ac:dyDescent="0.25">
      <c r="A18" s="15" t="s">
        <v>5</v>
      </c>
      <c r="B18" s="10"/>
      <c r="C18" s="17">
        <f ca="1">+C15</f>
        <v>59266.374171043411</v>
      </c>
      <c r="D18" s="18">
        <f ca="1">+C16</f>
        <v>0.34611576100696839</v>
      </c>
      <c r="E18" s="45" t="s">
        <v>50</v>
      </c>
      <c r="F18" s="50">
        <f ca="1">+($C$15+$C$16*$F$16)-($C$16/2)-15018.5-$C$5/24</f>
        <v>45518.86096303333</v>
      </c>
    </row>
    <row r="19" spans="1:21" ht="12.95" customHeight="1" thickTop="1" x14ac:dyDescent="0.2">
      <c r="F19" s="37" t="s">
        <v>42</v>
      </c>
    </row>
    <row r="20" spans="1:21" ht="12.95" customHeight="1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3" t="s">
        <v>32</v>
      </c>
    </row>
    <row r="21" spans="1:21" ht="12.95" customHeight="1" x14ac:dyDescent="0.2">
      <c r="A21" t="s">
        <v>45</v>
      </c>
      <c r="C21" s="8">
        <v>56994.124199999998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3.2667473152340337E-8</v>
      </c>
      <c r="Q21" s="38">
        <f>+C21-15018.5</f>
        <v>41975.624199999998</v>
      </c>
    </row>
    <row r="22" spans="1:21" ht="12.95" customHeight="1" x14ac:dyDescent="0.2">
      <c r="A22" s="39" t="s">
        <v>46</v>
      </c>
      <c r="B22" s="40" t="s">
        <v>47</v>
      </c>
      <c r="C22" s="41">
        <v>59266.374600000003</v>
      </c>
      <c r="D22" s="39">
        <v>1.6999999999999999E-3</v>
      </c>
      <c r="E22">
        <f t="shared" ref="E22:E23" si="0">+(C22-C$7)/C$8</f>
        <v>6564.9853257543973</v>
      </c>
      <c r="F22">
        <f t="shared" ref="F22:F23" si="1">ROUND(2*E22,0)/2</f>
        <v>6565</v>
      </c>
      <c r="G22">
        <f t="shared" ref="G22:G23" si="2">+C22-(C$7+F22*C$8)</f>
        <v>-5.0789999950211495E-3</v>
      </c>
      <c r="K22">
        <f>+G22</f>
        <v>-5.0789999950211495E-3</v>
      </c>
      <c r="O22">
        <f t="shared" ref="O22:O23" ca="1" si="3">+C$11+C$12*$F22</f>
        <v>-5.507956584992665E-3</v>
      </c>
      <c r="Q22" s="38">
        <f t="shared" ref="Q22:Q23" si="4">+C22-15018.5</f>
        <v>44247.874600000003</v>
      </c>
    </row>
    <row r="23" spans="1:21" ht="12.95" customHeight="1" x14ac:dyDescent="0.2">
      <c r="A23" s="39" t="s">
        <v>46</v>
      </c>
      <c r="B23" s="40" t="s">
        <v>47</v>
      </c>
      <c r="C23" s="41">
        <v>59266.546799999996</v>
      </c>
      <c r="D23" s="39">
        <v>6.9999999999999999E-4</v>
      </c>
      <c r="E23">
        <f t="shared" si="0"/>
        <v>6565.4828459542196</v>
      </c>
      <c r="F23">
        <f t="shared" si="1"/>
        <v>6565.5</v>
      </c>
      <c r="G23">
        <f t="shared" si="2"/>
        <v>-5.9373000040068291E-3</v>
      </c>
      <c r="K23">
        <f>+G23</f>
        <v>-5.9373000040068291E-3</v>
      </c>
      <c r="O23">
        <f t="shared" ca="1" si="3"/>
        <v>-5.5083760815084672E-3</v>
      </c>
      <c r="Q23" s="38">
        <f t="shared" si="4"/>
        <v>44248.046799999996</v>
      </c>
    </row>
    <row r="24" spans="1:21" ht="12.95" customHeight="1" x14ac:dyDescent="0.2">
      <c r="C24" s="8"/>
      <c r="D24" s="8"/>
      <c r="Q24" s="2"/>
    </row>
    <row r="25" spans="1:21" ht="12.95" customHeight="1" x14ac:dyDescent="0.2">
      <c r="C25" s="8"/>
      <c r="D25" s="8"/>
      <c r="Q25" s="2"/>
    </row>
    <row r="26" spans="1:21" ht="12.95" customHeight="1" x14ac:dyDescent="0.2">
      <c r="C26" s="8"/>
      <c r="D26" s="8"/>
      <c r="Q26" s="2"/>
    </row>
    <row r="27" spans="1:21" ht="12.95" customHeight="1" x14ac:dyDescent="0.2">
      <c r="C27" s="8"/>
      <c r="D27" s="8"/>
      <c r="Q27" s="2"/>
    </row>
    <row r="28" spans="1:21" ht="12.95" customHeight="1" x14ac:dyDescent="0.2">
      <c r="C28" s="8"/>
      <c r="D28" s="8"/>
      <c r="Q28" s="2"/>
    </row>
    <row r="29" spans="1:21" ht="12.95" customHeight="1" x14ac:dyDescent="0.2">
      <c r="C29" s="8"/>
      <c r="D29" s="8"/>
      <c r="Q29" s="2"/>
    </row>
    <row r="30" spans="1:21" ht="12.95" customHeight="1" x14ac:dyDescent="0.2">
      <c r="C30" s="8"/>
      <c r="D30" s="8"/>
      <c r="Q30" s="2"/>
    </row>
    <row r="31" spans="1:21" ht="12.95" customHeight="1" x14ac:dyDescent="0.2">
      <c r="C31" s="8"/>
      <c r="D31" s="8"/>
      <c r="Q31" s="2"/>
    </row>
    <row r="32" spans="1:21" ht="12.95" customHeight="1" x14ac:dyDescent="0.2">
      <c r="C32" s="8"/>
      <c r="D32" s="8"/>
      <c r="Q32" s="2"/>
    </row>
    <row r="33" spans="3:17" ht="12.95" customHeight="1" x14ac:dyDescent="0.2">
      <c r="C33" s="8"/>
      <c r="D33" s="8"/>
      <c r="Q33" s="2"/>
    </row>
    <row r="34" spans="3:17" ht="12.95" customHeight="1" x14ac:dyDescent="0.2">
      <c r="C34" s="8"/>
      <c r="D34" s="8"/>
    </row>
    <row r="35" spans="3:17" ht="12.95" customHeight="1" x14ac:dyDescent="0.2">
      <c r="C35" s="8"/>
      <c r="D35" s="8"/>
    </row>
    <row r="36" spans="3:17" ht="12.95" customHeight="1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2024-08-14T06:28:52Z</dcterms:modified>
</cp:coreProperties>
</file>