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E86C56-2788-4DF9-BBBD-0A270D454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/>
  <c r="G22" i="1" s="1"/>
  <c r="K22" i="1" s="1"/>
  <c r="Q22" i="1"/>
  <c r="E23" i="1"/>
  <c r="F23" i="1" s="1"/>
  <c r="G23" i="1" s="1"/>
  <c r="K23" i="1" s="1"/>
  <c r="Q23" i="1"/>
  <c r="C9" i="1"/>
  <c r="Q21" i="1"/>
  <c r="D9" i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<sst xmlns="http://schemas.openxmlformats.org/spreadsheetml/2006/main" count="57" uniqueCount="52">
  <si>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</si>
  <si>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</si>
  <si>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</si>
  <si>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</si>
  <si>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</si>
  <si>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</si>
  <si>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</si>
  <si>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</si>
  <si>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</si>
  <si>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</si>
  <si>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</si>
  <si>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</si>
  <si>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</si>
  <si>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</si>
  <si>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</si>
  <si>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</si>
  <si>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</si>
  <si>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</si>
  <si>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</si>
  <si>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</si>
  <si>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</si>
  <si>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</si>
  <si>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</si>
  <si>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</si>
  <si>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</si>
  <si>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</si>
  <si>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</si>
  <si>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</si>
  <si>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</si>
  <si>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</si>
  <si>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</si>
  <si>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</si>
  <si>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</si>
  <si>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</si>
  <si>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</si>
  <si>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</si>
  <si>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</si>
  <si>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</si>
  <si>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</si>
  <si>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</si>
  <si>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</si>
  <si>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</si>
  <si>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</si>
  <si>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V0547 Dra</t>
  </si>
  <si>
    <t>EW</t>
  </si>
  <si>
    <t>VSX</t>
  </si>
  <si>
    <t>JBAV, 60</t>
  </si>
  <si>
    <t>I</t>
  </si>
  <si>
    <t xml:space="preserve">Mag </t>
  </si>
  <si>
    <t>Next ToM-P</t>
  </si>
  <si>
    <t>Next ToM-S</t>
  </si>
  <si>
    <t>11.48-11.95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</si>
</sst>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vertical="top"/>
    </xf>
    <xf numFmtId="0" fontId="19" fillId="0" borderId="9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2" fontId="21" fillId="0" borderId="11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V0547</a:t>
            </a:r>
            <a:r>
              <a:rPr lang="en-AU" baseline="0"/>
              <a:t> Dra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-5.0789999950211495E-3</c:v>
                </c:pt>
                <c:pt idx="2">
                  <c:v>-5.9373000040068291E-3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3.2667473152340337E-8</c:v>
                </c:pt>
                <c:pt idx="1">
                  <c:v>-5.507956584992665E-3</c:v>
                </c:pt>
                <c:pt idx="2">
                  <c:v>-5.5083760815084672E-3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0" t="s">
        <v>41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ht="12.95" customHeight="1" x14ac:dyDescent="0.2">
      <c r="A2" t="s">
        <v>23</v>
      </c>
      <c r="B2" t="s">
        <v>44</v>
      </c>
      <c r="C2" s="27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4" t="s">
        <v>36</v>
      </c>
      <c r="D4" s="25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2">
        <v>56994.124199999998</v>
      </c>
      <c r="D7" s="26" t="s">
        <v>45</v>
      </c>
    </row>
    <row r="8" spans="1:15" ht="12.95" customHeight="1" x14ac:dyDescent="0.2">
      <c r="A8" t="s">
        <v>3</v>
      </c>
      <c r="C8" s="42">
        <v>0.3461166</v>
      </c>
      <c r="D8" s="26" t="s">
        <v>45</v>
      </c>
    </row>
    <row r="9" spans="1:15" ht="12.95" customHeight="1" x14ac:dyDescent="0.2">
      <c r="A9" s="21" t="s">
        <v>31</v>
      </c>
      <c r="B9" s="22">
        <v>21</v>
      </c>
      <c r="C9" s="43" t="str">
        <f>"F"&amp;B9</f>
        <v>F21</v>
      </c>
      <c r="D9" s="20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3.2667473152340337E-8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-8.3899303160180013E-7</v>
      </c>
      <c r="D12" s="3"/>
      <c r="E12" s="46" t="s">
        <v>48</v>
      </c>
      <c r="F12" s="47" t="s">
        <v>51</v>
      </c>
    </row>
    <row r="13" spans="1:15" ht="12.95" customHeight="1" x14ac:dyDescent="0.2">
      <c r="A13" s="10" t="s">
        <v>18</v>
      </c>
      <c r="B13" s="10"/>
      <c r="C13" s="3" t="s">
        <v>13</v>
      </c>
      <c r="E13" s="44" t="s">
        <v>33</v>
      </c>
      <c r="F13" s="48">
        <v>1</v>
      </c>
    </row>
    <row r="14" spans="1:15" ht="12.95" customHeight="1" x14ac:dyDescent="0.2">
      <c r="A14" s="10"/>
      <c r="B14" s="10"/>
      <c r="C14" s="10"/>
      <c r="E14" s="44" t="s">
        <v>30</v>
      </c>
      <c r="F14" s="49">
        <f ca="1">NOW()+15018.5+$C$5/24</f>
        <v>60536.770049652776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59266.374171043411</v>
      </c>
      <c r="E15" s="44" t="s">
        <v>34</v>
      </c>
      <c r="F15" s="49">
        <f ca="1">ROUND(2*($F$14-$C$7)/$C$8,0)/2+$F$13</f>
        <v>10236.5</v>
      </c>
    </row>
    <row r="16" spans="1:15" ht="12.95" customHeight="1" x14ac:dyDescent="0.2">
      <c r="A16" s="15" t="s">
        <v>4</v>
      </c>
      <c r="B16" s="10"/>
      <c r="C16" s="16">
        <f ca="1">+C8+C12</f>
        <v>0.34611576100696839</v>
      </c>
      <c r="E16" s="44" t="s">
        <v>35</v>
      </c>
      <c r="F16" s="49">
        <f ca="1">ROUND(2*($F$14-$C$15)/$C$16,0)/2+$F$13</f>
        <v>3671.5</v>
      </c>
    </row>
    <row r="17" spans="1:21" ht="12.95" customHeight="1" thickBot="1" x14ac:dyDescent="0.25">
      <c r="A17" s="14" t="s">
        <v>27</v>
      </c>
      <c r="B17" s="10"/>
      <c r="C17" s="10">
        <f>COUNT(C21:C2191)</f>
        <v>3</v>
      </c>
      <c r="E17" s="44" t="s">
        <v>49</v>
      </c>
      <c r="F17" s="51">
        <f ca="1">+$C$15+$C$16*$F$16-15018.5-$C$5/24</f>
        <v>45519.03402091383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59266.374171043411</v>
      </c>
      <c r="D18" s="18">
        <f ca="1">+C16</f>
        <v>0.34611576100696839</v>
      </c>
      <c r="E18" s="45" t="s">
        <v>50</v>
      </c>
      <c r="F18" s="50">
        <f ca="1">+($C$15+$C$16*$F$16)-($C$16/2)-15018.5-$C$5/24</f>
        <v>45518.86096303333</v>
      </c>
    </row>
    <row r="19" spans="1:21" ht="12.95" customHeight="1" thickTop="1" x14ac:dyDescent="0.2">
      <c r="F19" s="37" t="s">
        <v>42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ht="12.95" customHeight="1" x14ac:dyDescent="0.2">
      <c r="A21" t="s">
        <v>45</v>
      </c>
      <c r="C21" s="8">
        <v>56994.124199999998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3.2667473152340337E-8</v>
      </c>
      <c r="Q21" s="38">
        <f>+C21-15018.5</f>
        <v>41975.624199999998</v>
      </c>
    </row>
    <row r="22" spans="1:21" ht="12.95" customHeight="1" x14ac:dyDescent="0.2">
      <c r="A22" s="39" t="s">
        <v>46</v>
      </c>
      <c r="B22" s="40" t="s">
        <v>47</v>
      </c>
      <c r="C22" s="41">
        <v>59266.374600000003</v>
      </c>
      <c r="D22" s="39">
        <v>1.6999999999999999E-3</v>
      </c>
      <c r="E22">
        <f t="shared" ref="E22:E23" si="0">+(C22-C$7)/C$8</f>
        <v>6564.9853257543973</v>
      </c>
      <c r="F22">
        <f t="shared" ref="F22:F23" si="1">ROUND(2*E22,0)/2</f>
        <v>6565</v>
      </c>
      <c r="G22">
        <f t="shared" ref="G22:G23" si="2">+C22-(C$7+F22*C$8)</f>
        <v>-5.0789999950211495E-3</v>
      </c>
      <c r="K22">
        <f>+G22</f>
        <v>-5.0789999950211495E-3</v>
      </c>
      <c r="O22">
        <f t="shared" ref="O22:O23" ca="1" si="3">+C$11+C$12*$F22</f>
        <v>-5.507956584992665E-3</v>
      </c>
      <c r="Q22" s="38">
        <f t="shared" ref="Q22:Q23" si="4">+C22-15018.5</f>
        <v>44247.874600000003</v>
      </c>
    </row>
    <row r="23" spans="1:21" ht="12.95" customHeight="1" x14ac:dyDescent="0.2">
      <c r="A23" s="39" t="s">
        <v>46</v>
      </c>
      <c r="B23" s="40" t="s">
        <v>47</v>
      </c>
      <c r="C23" s="41">
        <v>59266.546799999996</v>
      </c>
      <c r="D23" s="39">
        <v>6.9999999999999999E-4</v>
      </c>
      <c r="E23">
        <f t="shared" si="0"/>
        <v>6565.4828459542196</v>
      </c>
      <c r="F23">
        <f t="shared" si="1"/>
        <v>6565.5</v>
      </c>
      <c r="G23">
        <f t="shared" si="2"/>
        <v>-5.9373000040068291E-3</v>
      </c>
      <c r="K23">
        <f>+G23</f>
        <v>-5.9373000040068291E-3</v>
      </c>
      <c r="O23">
        <f t="shared" ca="1" si="3"/>
        <v>-5.5083760815084672E-3</v>
      </c>
      <c r="Q23" s="38">
        <f t="shared" si="4"/>
        <v>44248.046799999996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2024-08-14T06:28:52Z</dcterms:modified>
</cp:coreProperties>
</file>