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A3E6329-C1ED-43BE-8C3C-538A9DDAE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 s="1"/>
  <c r="K22" i="1" s="1"/>
  <c r="Q22" i="1"/>
  <c r="C9" i="1"/>
  <c r="Q21" i="1"/>
  <c r="D9" i="1"/>
  <c r="E21" i="1"/>
  <c r="F21" i="1" s="1"/>
  <c r="G21" i="1" s="1"/>
  <c r="I21" i="1" s="1"/>
  <c r="C17" i="1"/>
  <c r="C11" i="1"/>
  <c r="C12" i="1"/>
  <c r="F15" i="1" l="1"/>
  <c r="O22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<sst xmlns="http://schemas.openxmlformats.org/spreadsheetml/2006/main" count="55" uniqueCount="52">
  <si>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</si>
  <si>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</si>
  <si>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</si>
  <si>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</si>
  <si>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</si>
  <si>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</si>
  <si>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</si>
  <si>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</si>
  <si>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</si>
  <si>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</si>
  <si>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</si>
  <si>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</si>
  <si>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</si>
  <si>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</si>
  <si>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</si>
  <si>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</si>
  <si>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</si>
  <si>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</si>
  <si>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</si>
  <si>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</si>
  <si>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</si>
  <si>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</si>
  <si>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</si>
  <si>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</si>
  <si>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</si>
  <si>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</si>
  <si>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</si>
  <si>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</si>
  <si>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</si>
  <si>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</si>
  <si>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</si>
  <si>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</si>
  <si>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</si>
  <si>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</si>
  <si>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</si>
  <si>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</si>
  <si>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</si>
  <si>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</si>
  <si>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</si>
  <si>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</si>
  <si>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</si>
  <si>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</si>
  <si>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</si>
  <si>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V0549 Dra</t>
  </si>
  <si>
    <t>EW</t>
  </si>
  <si>
    <t>VSX</t>
  </si>
  <si>
    <t>JBAV, 60</t>
  </si>
  <si>
    <t>I</t>
  </si>
  <si>
    <t xml:space="preserve">Mag </t>
  </si>
  <si>
    <t>Next ToM-P</t>
  </si>
  <si>
    <t>Next ToM-S</t>
  </si>
  <si>
    <t>12.51-13.22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</si>
</sst>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9" fillId="0" borderId="9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V0549</a:t>
            </a:r>
            <a:r>
              <a:rPr lang="en-AU" baseline="0"/>
              <a:t> Dra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-6.8810000084340572E-4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-6.8810000084340572E-4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1" t="s">
        <v>41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t="s">
        <v>44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  <c r="C6" s="44"/>
    </row>
    <row r="7" spans="1:15" ht="12.95" customHeight="1" x14ac:dyDescent="0.2">
      <c r="A7" t="s">
        <v>2</v>
      </c>
      <c r="C7" s="44">
        <v>57493.024299999997</v>
      </c>
      <c r="D7" s="27" t="s">
        <v>45</v>
      </c>
    </row>
    <row r="8" spans="1:15" ht="12.95" customHeight="1" x14ac:dyDescent="0.2">
      <c r="A8" t="s">
        <v>3</v>
      </c>
      <c r="C8" s="44">
        <v>0.40082289999999998</v>
      </c>
      <c r="D8" s="27" t="s">
        <v>45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-1.4994552208398469E-7</v>
      </c>
      <c r="D12" s="3"/>
      <c r="E12" s="47" t="s">
        <v>48</v>
      </c>
      <c r="F12" s="48" t="s">
        <v>51</v>
      </c>
    </row>
    <row r="13" spans="1:15" ht="12.95" customHeight="1" x14ac:dyDescent="0.2">
      <c r="A13" s="10" t="s">
        <v>18</v>
      </c>
      <c r="B13" s="10"/>
      <c r="C13" s="3" t="s">
        <v>13</v>
      </c>
      <c r="E13" s="45" t="s">
        <v>33</v>
      </c>
      <c r="F13" s="49">
        <v>1</v>
      </c>
    </row>
    <row r="14" spans="1:15" ht="12.95" customHeight="1" x14ac:dyDescent="0.2">
      <c r="A14" s="10"/>
      <c r="B14" s="10"/>
      <c r="C14" s="10"/>
      <c r="E14" s="45" t="s">
        <v>30</v>
      </c>
      <c r="F14" s="50">
        <f ca="1">NOW()+15018.5+$C$5/24</f>
        <v>60536.775319328699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59332.399899999997</v>
      </c>
      <c r="E15" s="45" t="s">
        <v>34</v>
      </c>
      <c r="F15" s="50">
        <f ca="1">ROUND(2*($F$14-$C$7)/$C$8,0)/2+$F$13</f>
        <v>7595</v>
      </c>
    </row>
    <row r="16" spans="1:15" ht="12.95" customHeight="1" x14ac:dyDescent="0.2">
      <c r="A16" s="15" t="s">
        <v>4</v>
      </c>
      <c r="B16" s="10"/>
      <c r="C16" s="16">
        <f ca="1">+C8+C12</f>
        <v>0.40082275005447787</v>
      </c>
      <c r="E16" s="45" t="s">
        <v>35</v>
      </c>
      <c r="F16" s="50">
        <f ca="1">ROUND(2*($F$14-$C$15)/$C$16,0)/2+$F$13</f>
        <v>3006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45" t="s">
        <v>49</v>
      </c>
      <c r="F17" s="52">
        <f ca="1">+$C$15+$C$16*$F$16-15018.5-$C$5/24</f>
        <v>45519.168919997093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59332.399899999997</v>
      </c>
      <c r="D18" s="18">
        <f ca="1">+C16</f>
        <v>0.40082275005447787</v>
      </c>
      <c r="E18" s="46" t="s">
        <v>50</v>
      </c>
      <c r="F18" s="51">
        <f ca="1">+($C$15+$C$16*$F$16)-($C$16/2)-15018.5-$C$5/24</f>
        <v>45518.968508622063</v>
      </c>
    </row>
    <row r="19" spans="1:21" ht="12.95" customHeight="1" thickTop="1" x14ac:dyDescent="0.2">
      <c r="F19" s="38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45</v>
      </c>
      <c r="C21" s="8">
        <v>57493.024299999997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42474.524299999997</v>
      </c>
    </row>
    <row r="22" spans="1:21" ht="12.95" customHeight="1" x14ac:dyDescent="0.2">
      <c r="A22" s="40" t="s">
        <v>46</v>
      </c>
      <c r="B22" s="41" t="s">
        <v>47</v>
      </c>
      <c r="C22" s="42">
        <v>59332.399899999997</v>
      </c>
      <c r="D22" s="43">
        <v>1.6000000000000001E-3</v>
      </c>
      <c r="E22">
        <f>+(C22-C$7)/C$8</f>
        <v>4588.9982832817177</v>
      </c>
      <c r="F22">
        <f>ROUND(2*E22,0)/2</f>
        <v>4589</v>
      </c>
      <c r="G22">
        <f>+C22-(C$7+F22*C$8)</f>
        <v>-6.8810000084340572E-4</v>
      </c>
      <c r="K22">
        <f>+G22</f>
        <v>-6.8810000084340572E-4</v>
      </c>
      <c r="O22">
        <f ca="1">+C$11+C$12*$F22</f>
        <v>-6.8810000084340572E-4</v>
      </c>
      <c r="Q22" s="39">
        <f>+C22-15018.5</f>
        <v>44313.899899999997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2024-08-14T06:36:27Z</dcterms:modified>
</cp:coreProperties>
</file>