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FE27D04-0BA6-4F50-800E-8C1680FE4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C9" i="1"/>
  <c r="Q21" i="1"/>
  <c r="D9" i="1"/>
  <c r="E21" i="1"/>
  <c r="F21" i="1" s="1"/>
  <c r="G21" i="1" s="1"/>
  <c r="I21" i="1" s="1"/>
  <c r="C17" i="1"/>
  <c r="C11" i="1"/>
  <c r="C12" i="1"/>
  <c r="F15" i="1" l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<sst xmlns="http://schemas.openxmlformats.org/spreadsheetml/2006/main" count="55" uniqueCount="52">
  <si>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</si>
  <si>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</si>
  <si>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</si>
  <si>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</si>
  <si>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</si>
  <si>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</si>
  <si>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</si>
  <si>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</si>
  <si>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</si>
  <si>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</si>
  <si>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</si>
  <si>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</si>
  <si>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</si>
  <si>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</si>
  <si>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</si>
  <si>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</si>
  <si>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</si>
  <si>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</si>
  <si>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</si>
  <si>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</si>
  <si>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</si>
  <si>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</si>
  <si>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</si>
  <si>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</si>
  <si>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</si>
  <si>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</si>
  <si>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</si>
  <si>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</si>
  <si>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</si>
  <si>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</si>
  <si>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</si>
  <si>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</si>
  <si>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</si>
  <si>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</si>
  <si>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</si>
  <si>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</si>
  <si>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</si>
  <si>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</si>
  <si>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</si>
  <si>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</si>
  <si>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</si>
  <si>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</si>
  <si>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</si>
  <si>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V0568 Dra</t>
  </si>
  <si>
    <t>EW</t>
  </si>
  <si>
    <t>VSX</t>
  </si>
  <si>
    <t>JBAV, 60</t>
  </si>
  <si>
    <t>I</t>
  </si>
  <si>
    <t xml:space="preserve">Mag </t>
  </si>
  <si>
    <t>Next ToM-P</t>
  </si>
  <si>
    <t>Next ToM-S</t>
  </si>
  <si>
    <t>12.92-13.40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</si>
</sst>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19" fillId="0" borderId="9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V0568</a:t>
            </a:r>
            <a:r>
              <a:rPr lang="en-AU" baseline="0"/>
              <a:t>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-1.2376000006042887E-2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-1.2376000006042887E-2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1" t="s">
        <v>41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44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3">
        <v>56919.805200000003</v>
      </c>
      <c r="D7" s="27" t="s">
        <v>45</v>
      </c>
    </row>
    <row r="8" spans="1:15" ht="12.95" customHeight="1" x14ac:dyDescent="0.2">
      <c r="A8" t="s">
        <v>3</v>
      </c>
      <c r="C8" s="43">
        <v>0.38534600000000002</v>
      </c>
      <c r="D8" s="27" t="s">
        <v>45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0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-1.9782608705311518E-6</v>
      </c>
      <c r="D12" s="3"/>
      <c r="E12" s="46" t="s">
        <v>48</v>
      </c>
      <c r="F12" s="51" t="s">
        <v>51</v>
      </c>
    </row>
    <row r="13" spans="1:15" ht="12.95" customHeight="1" x14ac:dyDescent="0.2">
      <c r="A13" s="10" t="s">
        <v>18</v>
      </c>
      <c r="B13" s="10"/>
      <c r="C13" s="3" t="s">
        <v>13</v>
      </c>
      <c r="E13" s="44" t="s">
        <v>33</v>
      </c>
      <c r="F13" s="47">
        <v>1</v>
      </c>
    </row>
    <row r="14" spans="1:15" ht="12.95" customHeight="1" x14ac:dyDescent="0.2">
      <c r="A14" s="10"/>
      <c r="B14" s="10"/>
      <c r="C14" s="10"/>
      <c r="E14" s="44" t="s">
        <v>30</v>
      </c>
      <c r="F14" s="48">
        <f ca="1">NOW()+15018.5+$C$5/24</f>
        <v>60536.794270023143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59330.517399999997</v>
      </c>
      <c r="E15" s="44" t="s">
        <v>34</v>
      </c>
      <c r="F15" s="48">
        <f ca="1">ROUND(2*($F$14-$C$7)/$C$8,0)/2+$F$13</f>
        <v>9387.5</v>
      </c>
    </row>
    <row r="16" spans="1:15" ht="12.95" customHeight="1" x14ac:dyDescent="0.2">
      <c r="A16" s="15" t="s">
        <v>4</v>
      </c>
      <c r="B16" s="10"/>
      <c r="C16" s="16">
        <f ca="1">+C8+C12</f>
        <v>0.38534402173912952</v>
      </c>
      <c r="E16" s="44" t="s">
        <v>35</v>
      </c>
      <c r="F16" s="48">
        <f ca="1">ROUND(2*($F$14-$C$15)/$C$16,0)/2+$F$13</f>
        <v>3131.5</v>
      </c>
    </row>
    <row r="17" spans="1:21" ht="12.95" customHeight="1" thickBot="1" x14ac:dyDescent="0.25">
      <c r="A17" s="14" t="s">
        <v>27</v>
      </c>
      <c r="B17" s="10"/>
      <c r="C17" s="10">
        <f>COUNT(C21:C2191)</f>
        <v>2</v>
      </c>
      <c r="E17" s="44" t="s">
        <v>49</v>
      </c>
      <c r="F17" s="50">
        <f ca="1">+$C$15+$C$16*$F$16-15018.5-$C$5/24</f>
        <v>45519.118037409418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59330.517399999997</v>
      </c>
      <c r="D18" s="18">
        <f ca="1">+C16</f>
        <v>0.38534402173912952</v>
      </c>
      <c r="E18" s="45" t="s">
        <v>50</v>
      </c>
      <c r="F18" s="49">
        <f ca="1">+($C$15+$C$16*$F$16)-($C$16/2)-15018.5-$C$5/24</f>
        <v>45518.925365398551</v>
      </c>
    </row>
    <row r="19" spans="1:21" ht="12.95" customHeight="1" thickTop="1" x14ac:dyDescent="0.2">
      <c r="F19" s="38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45</v>
      </c>
      <c r="C21" s="8">
        <v>56919.805200000003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39">
        <f>+C21-15018.5</f>
        <v>41901.305200000003</v>
      </c>
    </row>
    <row r="22" spans="1:21" ht="12.95" customHeight="1" x14ac:dyDescent="0.2">
      <c r="A22" s="40" t="s">
        <v>46</v>
      </c>
      <c r="B22" s="41" t="s">
        <v>47</v>
      </c>
      <c r="C22" s="42">
        <v>59330.517399999997</v>
      </c>
      <c r="D22" s="40">
        <v>2.8999999999999998E-3</v>
      </c>
      <c r="E22">
        <f>+(C22-C$7)/C$8</f>
        <v>6255.9678834086626</v>
      </c>
      <c r="F22">
        <f>ROUND(2*E22,0)/2</f>
        <v>6256</v>
      </c>
      <c r="G22">
        <f>+C22-(C$7+F22*C$8)</f>
        <v>-1.2376000006042887E-2</v>
      </c>
      <c r="I22">
        <f>+G22</f>
        <v>-1.2376000006042887E-2</v>
      </c>
      <c r="O22">
        <f ca="1">+C$11+C$12*$F22</f>
        <v>-1.2376000006042887E-2</v>
      </c>
      <c r="Q22" s="39">
        <f>+C22-15018.5</f>
        <v>44312.017399999997</v>
      </c>
    </row>
    <row r="23" spans="1:21" ht="12.95" customHeight="1" x14ac:dyDescent="0.2">
      <c r="C23" s="8"/>
      <c r="D23" s="8"/>
      <c r="Q23" s="2"/>
    </row>
    <row r="24" spans="1:21" ht="12.95" customHeight="1" x14ac:dyDescent="0.2">
      <c r="C24" s="8"/>
      <c r="D24" s="8"/>
      <c r="Q24" s="2"/>
    </row>
    <row r="25" spans="1:21" ht="12.95" customHeight="1" x14ac:dyDescent="0.2">
      <c r="C25" s="8"/>
      <c r="D25" s="8"/>
      <c r="Q25" s="2"/>
    </row>
    <row r="26" spans="1:21" ht="12.95" customHeight="1" x14ac:dyDescent="0.2">
      <c r="C26" s="8"/>
      <c r="D26" s="8"/>
      <c r="Q26" s="2"/>
    </row>
    <row r="27" spans="1:21" ht="12.95" customHeight="1" x14ac:dyDescent="0.2"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2024-08-14T07:03:44Z</dcterms:modified>
</cp:coreProperties>
</file>