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FEE3870-2245-4ECD-B801-FC939462836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28" i="2" l="1"/>
  <c r="F28" i="2"/>
  <c r="G28" i="2"/>
  <c r="I28" i="2" s="1"/>
  <c r="Q28" i="2"/>
  <c r="E28" i="1"/>
  <c r="F28" i="1" s="1"/>
  <c r="G28" i="1" s="1"/>
  <c r="I28" i="1" s="1"/>
  <c r="Q28" i="1"/>
  <c r="F14" i="2"/>
  <c r="F14" i="1"/>
  <c r="D9" i="2"/>
  <c r="E9" i="2"/>
  <c r="E21" i="2"/>
  <c r="F21" i="2" s="1"/>
  <c r="G21" i="2" s="1"/>
  <c r="H21" i="2" s="1"/>
  <c r="E22" i="2"/>
  <c r="F22" i="2"/>
  <c r="G22" i="2" s="1"/>
  <c r="H22" i="2" s="1"/>
  <c r="E23" i="2"/>
  <c r="F23" i="2"/>
  <c r="G23" i="2" s="1"/>
  <c r="H23" i="2" s="1"/>
  <c r="E24" i="2"/>
  <c r="F24" i="2" s="1"/>
  <c r="G24" i="2" s="1"/>
  <c r="H24" i="2" s="1"/>
  <c r="E25" i="2"/>
  <c r="F25" i="2" s="1"/>
  <c r="G25" i="2" s="1"/>
  <c r="H25" i="2" s="1"/>
  <c r="E26" i="2"/>
  <c r="F26" i="2"/>
  <c r="G26" i="2" s="1"/>
  <c r="H26" i="2" s="1"/>
  <c r="E27" i="2"/>
  <c r="F27" i="2"/>
  <c r="G27" i="2" s="1"/>
  <c r="J27" i="2" s="1"/>
  <c r="C17" i="2"/>
  <c r="Q21" i="2"/>
  <c r="Q22" i="2"/>
  <c r="Q23" i="2"/>
  <c r="Q24" i="2"/>
  <c r="Q25" i="2"/>
  <c r="Q26" i="2"/>
  <c r="Q27" i="2"/>
  <c r="E27" i="1"/>
  <c r="F27" i="1"/>
  <c r="G27" i="1"/>
  <c r="J27" i="1"/>
  <c r="E21" i="1"/>
  <c r="F21" i="1" s="1"/>
  <c r="G21" i="1" s="1"/>
  <c r="H21" i="1" s="1"/>
  <c r="E22" i="1"/>
  <c r="F22" i="1"/>
  <c r="G22" i="1"/>
  <c r="H22" i="1"/>
  <c r="E23" i="1"/>
  <c r="F23" i="1" s="1"/>
  <c r="G23" i="1" s="1"/>
  <c r="H23" i="1" s="1"/>
  <c r="E24" i="1"/>
  <c r="F24" i="1"/>
  <c r="G24" i="1"/>
  <c r="H24" i="1"/>
  <c r="E25" i="1"/>
  <c r="F25" i="1" s="1"/>
  <c r="G25" i="1" s="1"/>
  <c r="H25" i="1" s="1"/>
  <c r="E26" i="1"/>
  <c r="F26" i="1"/>
  <c r="G26" i="1"/>
  <c r="H26" i="1"/>
  <c r="Q27" i="1"/>
  <c r="Q22" i="1"/>
  <c r="Q23" i="1"/>
  <c r="Q24" i="1"/>
  <c r="Q25" i="1"/>
  <c r="Q26" i="1"/>
  <c r="E9" i="1"/>
  <c r="D9" i="1"/>
  <c r="C17" i="1"/>
  <c r="Q21" i="1"/>
  <c r="C11" i="1"/>
  <c r="C11" i="2"/>
  <c r="C12" i="1"/>
  <c r="C12" i="2"/>
  <c r="O28" i="2" l="1"/>
  <c r="O28" i="1"/>
  <c r="F15" i="2"/>
  <c r="F15" i="1"/>
  <c r="O25" i="1"/>
  <c r="O26" i="1"/>
  <c r="O21" i="1"/>
  <c r="C15" i="1"/>
  <c r="O24" i="1"/>
  <c r="O22" i="1"/>
  <c r="O27" i="1"/>
  <c r="O23" i="1"/>
  <c r="C16" i="2"/>
  <c r="D18" i="2" s="1"/>
  <c r="C16" i="1"/>
  <c r="D18" i="1" s="1"/>
  <c r="O22" i="2"/>
  <c r="C15" i="2"/>
  <c r="O25" i="2"/>
  <c r="O23" i="2"/>
  <c r="O26" i="2"/>
  <c r="O21" i="2"/>
  <c r="O27" i="2"/>
  <c r="O24" i="2"/>
  <c r="F16" i="2" l="1"/>
  <c r="F17" i="2" s="1"/>
  <c r="F16" i="1"/>
  <c r="F18" i="1" s="1"/>
  <c r="C18" i="1"/>
  <c r="C18" i="2"/>
  <c r="F18" i="2" l="1"/>
  <c r="F17" i="1"/>
</calcChain>
</file>

<file path=xl/sharedStrings.xml><?xml version="1.0" encoding="utf-8"?>
<sst xmlns="http://schemas.openxmlformats.org/spreadsheetml/2006/main" count="133" uniqueCount="57">
  <si>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</si>
  <si>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</si>
  <si>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</si>
  <si>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</si>
  <si>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</si>
  <si>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</si>
  <si>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</si>
  <si>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</si>
  <si>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</si>
  <si>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</si>
  <si>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</si>
  <si>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</si>
  <si>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</si>
  <si>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</si>
  <si>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</si>
  <si>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</si>
  <si>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</si>
  <si>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</si>
  <si>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</si>
  <si>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</si>
  <si>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</si>
  <si>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</si>
  <si>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</si>
  <si>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</si>
  <si>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</si>
  <si>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</si>
  <si>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</si>
  <si>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</si>
  <si>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</si>
  <si>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</si>
  <si>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</si>
  <si>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</si>
  <si>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</si>
  <si>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</si>
  <si>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</si>
  <si>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</si>
  <si>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</si>
  <si>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</si>
  <si>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</si>
  <si>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Dra</t>
  </si>
  <si>
    <t>IBVS 5958</t>
  </si>
  <si>
    <t>II</t>
  </si>
  <si>
    <t>I</t>
  </si>
  <si>
    <t>ToMcat</t>
  </si>
  <si>
    <t>RHN 2015</t>
  </si>
  <si>
    <t>E</t>
  </si>
  <si>
    <t>IBVS 6154</t>
  </si>
  <si>
    <t>Both sheets active</t>
  </si>
  <si>
    <t>V0570 Dra / GSC 3913-0160</t>
  </si>
  <si>
    <t>CCD</t>
  </si>
  <si>
    <t xml:space="preserve">Mag </t>
  </si>
  <si>
    <t>Next ToM-P</t>
  </si>
  <si>
    <t>Next ToM-S</t>
  </si>
  <si>
    <t>11.58-11.91</t>
  </si>
  <si>
    <t>VSX ?</t>
  </si>
  <si>
    <t>Nelson pc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</si>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</sst>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left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0" fillId="0" borderId="8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22" fontId="22" fillId="0" borderId="9" xfId="0" applyNumberFormat="1" applyFont="1" applyBorder="1" applyAlignment="1">
      <alignment horizontal="right" vertical="center"/>
    </xf>
    <xf numFmtId="22" fontId="22" fillId="0" borderId="10" xfId="0" applyNumberFormat="1" applyFont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V0570 Dra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  <c:pt idx="7">
                  <c:v>5810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  <c:pt idx="0">
                  <c:v>1.8349999954807572E-3</c:v>
                </c:pt>
                <c:pt idx="1">
                  <c:v>-6.4449999990756623E-3</c:v>
                </c:pt>
                <c:pt idx="2">
                  <c:v>0</c:v>
                </c:pt>
                <c:pt idx="3">
                  <c:v>1.1349999986123294E-3</c:v>
                </c:pt>
                <c:pt idx="4">
                  <c:v>-1.9999999494757503E-5</c:v>
                </c:pt>
                <c:pt idx="5">
                  <c:v>-1.9449999963399023E-3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92-45C9-93A8-5D54D5D68722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  <c:pt idx="7">
                  <c:v>5810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  <c:pt idx="7">
                  <c:v>-4.7199999993608799E-2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92-45C9-93A8-5D54D5D68722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  <c:pt idx="7">
                  <c:v>5810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  <c:pt idx="6">
                  <c:v>4.206500000145752E-2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92-45C9-93A8-5D54D5D68722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  <c:pt idx="7">
                  <c:v>5810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92-45C9-93A8-5D54D5D68722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  <c:pt idx="7">
                  <c:v>5810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92-45C9-93A8-5D54D5D68722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  <c:pt idx="7">
                  <c:v>5810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92-45C9-93A8-5D54D5D68722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  <c:pt idx="7">
                  <c:v>5810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92-45C9-93A8-5D54D5D68722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  <c:pt idx="7">
                  <c:v>5810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1.9307693488978192E-3</c:v>
                </c:pt>
                <c:pt idx="1">
                  <c:v>1.8940144513567695E-3</c:v>
                </c:pt>
                <c:pt idx="2">
                  <c:v>1.8638229283766215E-3</c:v>
                </c:pt>
                <c:pt idx="3">
                  <c:v>1.8520088541669982E-3</c:v>
                </c:pt>
                <c:pt idx="4">
                  <c:v>1.8218173311868502E-3</c:v>
                </c:pt>
                <c:pt idx="5">
                  <c:v>1.8152539566259486E-3</c:v>
                </c:pt>
                <c:pt idx="6">
                  <c:v>-8.3632273124204827E-3</c:v>
                </c:pt>
                <c:pt idx="7">
                  <c:v>-1.3389459551159041E-2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92-45C9-93A8-5D54D5D68722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  <c:pt idx="7">
                  <c:v>5810</c:v>
                </c:pt>
              </c:numCache>
            </c:numRef>
          </c:xVal>
          <c:yVal>
            <c:numRef>
              <c:f>'Active 1'!$R$21:$R$998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C92-45C9-93A8-5D54D5D68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3920456"/>
        <c:axId val="1"/>
      </c:scatterChart>
      <c:valAx>
        <c:axId val="763920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920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97937099967764"/>
          <c:w val="0.7503759398496240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V0570 Dra - O-C Diagr.</a:t>
            </a:r>
          </a:p>
        </c:rich>
      </c:tx>
      <c:layout>
        <c:manualLayout>
          <c:xMode val="edge"/>
          <c:yMode val="edge"/>
          <c:x val="0.34084131375469956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243255330411462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  <c:pt idx="7">
                  <c:v>5810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  <c:pt idx="0">
                  <c:v>1.8349999954807572E-3</c:v>
                </c:pt>
                <c:pt idx="1">
                  <c:v>-6.4449999990756623E-3</c:v>
                </c:pt>
                <c:pt idx="2">
                  <c:v>0</c:v>
                </c:pt>
                <c:pt idx="3">
                  <c:v>1.1349999986123294E-3</c:v>
                </c:pt>
                <c:pt idx="4">
                  <c:v>-1.9999999494757503E-5</c:v>
                </c:pt>
                <c:pt idx="5">
                  <c:v>-1.9449999963399023E-3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F4-4A98-A985-E9F879B4E17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  <c:pt idx="7">
                  <c:v>5810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  <c:pt idx="7">
                  <c:v>-4.7199999993608799E-2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F4-4A98-A985-E9F879B4E17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  <c:pt idx="7">
                  <c:v>5810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  <c:pt idx="6">
                  <c:v>4.206500000145752E-2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F4-4A98-A985-E9F879B4E17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  <c:pt idx="7">
                  <c:v>5810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F4-4A98-A985-E9F879B4E17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  <c:pt idx="7">
                  <c:v>5810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F4-4A98-A985-E9F879B4E17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  <c:pt idx="7">
                  <c:v>5810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F4-4A98-A985-E9F879B4E17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  <c:pt idx="7">
                  <c:v>5810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F4-4A98-A985-E9F879B4E17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  <c:pt idx="7">
                  <c:v>5810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1.9307693488978192E-3</c:v>
                </c:pt>
                <c:pt idx="1">
                  <c:v>1.8940144513567695E-3</c:v>
                </c:pt>
                <c:pt idx="2">
                  <c:v>1.8638229283766215E-3</c:v>
                </c:pt>
                <c:pt idx="3">
                  <c:v>1.8520088541669982E-3</c:v>
                </c:pt>
                <c:pt idx="4">
                  <c:v>1.8218173311868502E-3</c:v>
                </c:pt>
                <c:pt idx="5">
                  <c:v>1.8152539566259486E-3</c:v>
                </c:pt>
                <c:pt idx="6">
                  <c:v>-8.3632273124204827E-3</c:v>
                </c:pt>
                <c:pt idx="7">
                  <c:v>-1.3389459551159041E-2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F4-4A98-A985-E9F879B4E17F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  <c:pt idx="7">
                  <c:v>5810</c:v>
                </c:pt>
              </c:numCache>
            </c:numRef>
          </c:xVal>
          <c:yVal>
            <c:numRef>
              <c:f>'Active 1'!$R$21:$R$998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F4-4A98-A985-E9F879B4E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3933416"/>
        <c:axId val="1"/>
      </c:scatterChart>
      <c:valAx>
        <c:axId val="763933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2631371529013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933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6970119726025"/>
          <c:y val="0.92419947506561673"/>
          <c:w val="0.74925035271491969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V0570 Dra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-5834.5</c:v>
                </c:pt>
                <c:pt idx="1">
                  <c:v>-5820.5</c:v>
                </c:pt>
                <c:pt idx="2">
                  <c:v>-5809</c:v>
                </c:pt>
                <c:pt idx="3">
                  <c:v>-5804.5</c:v>
                </c:pt>
                <c:pt idx="4">
                  <c:v>-5793</c:v>
                </c:pt>
                <c:pt idx="5">
                  <c:v>-5790.5</c:v>
                </c:pt>
                <c:pt idx="6">
                  <c:v>-1914</c:v>
                </c:pt>
                <c:pt idx="7">
                  <c:v>0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  <c:pt idx="0">
                  <c:v>4.3254499978502281E-3</c:v>
                </c:pt>
                <c:pt idx="1">
                  <c:v>-4.8799500000313856E-3</c:v>
                </c:pt>
                <c:pt idx="2">
                  <c:v>8.048999952734448E-4</c:v>
                </c:pt>
                <c:pt idx="3">
                  <c:v>1.6424499990534969E-3</c:v>
                </c:pt>
                <c:pt idx="4">
                  <c:v>-2.7270000282442197E-4</c:v>
                </c:pt>
                <c:pt idx="5">
                  <c:v>-2.3629499992239289E-3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D9-4902-9AAC-37B4E1794288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-5834.5</c:v>
                </c:pt>
                <c:pt idx="1">
                  <c:v>-5820.5</c:v>
                </c:pt>
                <c:pt idx="2">
                  <c:v>-5809</c:v>
                </c:pt>
                <c:pt idx="3">
                  <c:v>-5804.5</c:v>
                </c:pt>
                <c:pt idx="4">
                  <c:v>-5793</c:v>
                </c:pt>
                <c:pt idx="5">
                  <c:v>-5790.5</c:v>
                </c:pt>
                <c:pt idx="6">
                  <c:v>-1914</c:v>
                </c:pt>
                <c:pt idx="7">
                  <c:v>0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D9-4902-9AAC-37B4E1794288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-5834.5</c:v>
                </c:pt>
                <c:pt idx="1">
                  <c:v>-5820.5</c:v>
                </c:pt>
                <c:pt idx="2">
                  <c:v>-5809</c:v>
                </c:pt>
                <c:pt idx="3">
                  <c:v>-5804.5</c:v>
                </c:pt>
                <c:pt idx="4">
                  <c:v>-5793</c:v>
                </c:pt>
                <c:pt idx="5">
                  <c:v>-5790.5</c:v>
                </c:pt>
                <c:pt idx="6">
                  <c:v>-1914</c:v>
                </c:pt>
                <c:pt idx="7">
                  <c:v>0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  <c:pt idx="6">
                  <c:v>5.9539999347180128E-4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D9-4902-9AAC-37B4E1794288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-5834.5</c:v>
                </c:pt>
                <c:pt idx="1">
                  <c:v>-5820.5</c:v>
                </c:pt>
                <c:pt idx="2">
                  <c:v>-5809</c:v>
                </c:pt>
                <c:pt idx="3">
                  <c:v>-5804.5</c:v>
                </c:pt>
                <c:pt idx="4">
                  <c:v>-5793</c:v>
                </c:pt>
                <c:pt idx="5">
                  <c:v>-5790.5</c:v>
                </c:pt>
                <c:pt idx="6">
                  <c:v>-1914</c:v>
                </c:pt>
                <c:pt idx="7">
                  <c:v>0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D9-4902-9AAC-37B4E1794288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-5834.5</c:v>
                </c:pt>
                <c:pt idx="1">
                  <c:v>-5820.5</c:v>
                </c:pt>
                <c:pt idx="2">
                  <c:v>-5809</c:v>
                </c:pt>
                <c:pt idx="3">
                  <c:v>-5804.5</c:v>
                </c:pt>
                <c:pt idx="4">
                  <c:v>-5793</c:v>
                </c:pt>
                <c:pt idx="5">
                  <c:v>-5790.5</c:v>
                </c:pt>
                <c:pt idx="6">
                  <c:v>-1914</c:v>
                </c:pt>
                <c:pt idx="7">
                  <c:v>0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D9-4902-9AAC-37B4E1794288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-5834.5</c:v>
                </c:pt>
                <c:pt idx="1">
                  <c:v>-5820.5</c:v>
                </c:pt>
                <c:pt idx="2">
                  <c:v>-5809</c:v>
                </c:pt>
                <c:pt idx="3">
                  <c:v>-5804.5</c:v>
                </c:pt>
                <c:pt idx="4">
                  <c:v>-5793</c:v>
                </c:pt>
                <c:pt idx="5">
                  <c:v>-5790.5</c:v>
                </c:pt>
                <c:pt idx="6">
                  <c:v>-1914</c:v>
                </c:pt>
                <c:pt idx="7">
                  <c:v>0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D9-4902-9AAC-37B4E1794288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-5834.5</c:v>
                </c:pt>
                <c:pt idx="1">
                  <c:v>-5820.5</c:v>
                </c:pt>
                <c:pt idx="2">
                  <c:v>-5809</c:v>
                </c:pt>
                <c:pt idx="3">
                  <c:v>-5804.5</c:v>
                </c:pt>
                <c:pt idx="4">
                  <c:v>-5793</c:v>
                </c:pt>
                <c:pt idx="5">
                  <c:v>-5790.5</c:v>
                </c:pt>
                <c:pt idx="6">
                  <c:v>-1914</c:v>
                </c:pt>
                <c:pt idx="7">
                  <c:v>0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D9-4902-9AAC-37B4E1794288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-5834.5</c:v>
                </c:pt>
                <c:pt idx="1">
                  <c:v>-5820.5</c:v>
                </c:pt>
                <c:pt idx="2">
                  <c:v>-5809</c:v>
                </c:pt>
                <c:pt idx="3">
                  <c:v>-5804.5</c:v>
                </c:pt>
                <c:pt idx="4">
                  <c:v>-5793</c:v>
                </c:pt>
                <c:pt idx="5">
                  <c:v>-5790.5</c:v>
                </c:pt>
                <c:pt idx="6">
                  <c:v>-1914</c:v>
                </c:pt>
                <c:pt idx="7">
                  <c:v>0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-9.8572807871761029E-5</c:v>
                </c:pt>
                <c:pt idx="1">
                  <c:v>-9.7667000177350713E-5</c:v>
                </c:pt>
                <c:pt idx="2">
                  <c:v>-9.6922943856942194E-5</c:v>
                </c:pt>
                <c:pt idx="3">
                  <c:v>-9.6631791383738886E-5</c:v>
                </c:pt>
                <c:pt idx="4">
                  <c:v>-9.5887735063330366E-5</c:v>
                </c:pt>
                <c:pt idx="5">
                  <c:v>-9.5725983689328516E-5</c:v>
                </c:pt>
                <c:pt idx="6">
                  <c:v>1.5508569683793602E-4</c:v>
                </c:pt>
                <c:pt idx="7">
                  <c:v>2.7892254877375037E-4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D9-4902-9AAC-37B4E1794288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-5834.5</c:v>
                </c:pt>
                <c:pt idx="1">
                  <c:v>-5820.5</c:v>
                </c:pt>
                <c:pt idx="2">
                  <c:v>-5809</c:v>
                </c:pt>
                <c:pt idx="3">
                  <c:v>-5804.5</c:v>
                </c:pt>
                <c:pt idx="4">
                  <c:v>-5793</c:v>
                </c:pt>
                <c:pt idx="5">
                  <c:v>-5790.5</c:v>
                </c:pt>
                <c:pt idx="6">
                  <c:v>-1914</c:v>
                </c:pt>
                <c:pt idx="7">
                  <c:v>0</c:v>
                </c:pt>
              </c:numCache>
            </c:numRef>
          </c:xVal>
          <c:yVal>
            <c:numRef>
              <c:f>'Active 2'!$R$21:$R$998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D9-4902-9AAC-37B4E1794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3936296"/>
        <c:axId val="1"/>
      </c:scatterChart>
      <c:valAx>
        <c:axId val="763936296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000000000000001E-2"/>
          <c:min val="-7.0000000000000007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936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97937099967764"/>
          <c:w val="0.7503759398496240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V0570 Dra - O-C Diagr.</a:t>
            </a:r>
          </a:p>
        </c:rich>
      </c:tx>
      <c:layout>
        <c:manualLayout>
          <c:xMode val="edge"/>
          <c:yMode val="edge"/>
          <c:x val="0.34084131375469956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4285180129124"/>
          <c:y val="0.13994189017784567"/>
          <c:w val="0.81531651082211731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-5834.5</c:v>
                </c:pt>
                <c:pt idx="1">
                  <c:v>-5820.5</c:v>
                </c:pt>
                <c:pt idx="2">
                  <c:v>-5809</c:v>
                </c:pt>
                <c:pt idx="3">
                  <c:v>-5804.5</c:v>
                </c:pt>
                <c:pt idx="4">
                  <c:v>-5793</c:v>
                </c:pt>
                <c:pt idx="5">
                  <c:v>-5790.5</c:v>
                </c:pt>
                <c:pt idx="6">
                  <c:v>-1914</c:v>
                </c:pt>
                <c:pt idx="7">
                  <c:v>0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  <c:pt idx="0">
                  <c:v>4.3254499978502281E-3</c:v>
                </c:pt>
                <c:pt idx="1">
                  <c:v>-4.8799500000313856E-3</c:v>
                </c:pt>
                <c:pt idx="2">
                  <c:v>8.048999952734448E-4</c:v>
                </c:pt>
                <c:pt idx="3">
                  <c:v>1.6424499990534969E-3</c:v>
                </c:pt>
                <c:pt idx="4">
                  <c:v>-2.7270000282442197E-4</c:v>
                </c:pt>
                <c:pt idx="5">
                  <c:v>-2.3629499992239289E-3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D1-4F81-9E76-BEA5DF20542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-5834.5</c:v>
                </c:pt>
                <c:pt idx="1">
                  <c:v>-5820.5</c:v>
                </c:pt>
                <c:pt idx="2">
                  <c:v>-5809</c:v>
                </c:pt>
                <c:pt idx="3">
                  <c:v>-5804.5</c:v>
                </c:pt>
                <c:pt idx="4">
                  <c:v>-5793</c:v>
                </c:pt>
                <c:pt idx="5">
                  <c:v>-5790.5</c:v>
                </c:pt>
                <c:pt idx="6">
                  <c:v>-1914</c:v>
                </c:pt>
                <c:pt idx="7">
                  <c:v>0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D1-4F81-9E76-BEA5DF205422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-5834.5</c:v>
                </c:pt>
                <c:pt idx="1">
                  <c:v>-5820.5</c:v>
                </c:pt>
                <c:pt idx="2">
                  <c:v>-5809</c:v>
                </c:pt>
                <c:pt idx="3">
                  <c:v>-5804.5</c:v>
                </c:pt>
                <c:pt idx="4">
                  <c:v>-5793</c:v>
                </c:pt>
                <c:pt idx="5">
                  <c:v>-5790.5</c:v>
                </c:pt>
                <c:pt idx="6">
                  <c:v>-1914</c:v>
                </c:pt>
                <c:pt idx="7">
                  <c:v>0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  <c:pt idx="6">
                  <c:v>5.9539999347180128E-4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D1-4F81-9E76-BEA5DF205422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-5834.5</c:v>
                </c:pt>
                <c:pt idx="1">
                  <c:v>-5820.5</c:v>
                </c:pt>
                <c:pt idx="2">
                  <c:v>-5809</c:v>
                </c:pt>
                <c:pt idx="3">
                  <c:v>-5804.5</c:v>
                </c:pt>
                <c:pt idx="4">
                  <c:v>-5793</c:v>
                </c:pt>
                <c:pt idx="5">
                  <c:v>-5790.5</c:v>
                </c:pt>
                <c:pt idx="6">
                  <c:v>-1914</c:v>
                </c:pt>
                <c:pt idx="7">
                  <c:v>0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D1-4F81-9E76-BEA5DF205422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-5834.5</c:v>
                </c:pt>
                <c:pt idx="1">
                  <c:v>-5820.5</c:v>
                </c:pt>
                <c:pt idx="2">
                  <c:v>-5809</c:v>
                </c:pt>
                <c:pt idx="3">
                  <c:v>-5804.5</c:v>
                </c:pt>
                <c:pt idx="4">
                  <c:v>-5793</c:v>
                </c:pt>
                <c:pt idx="5">
                  <c:v>-5790.5</c:v>
                </c:pt>
                <c:pt idx="6">
                  <c:v>-1914</c:v>
                </c:pt>
                <c:pt idx="7">
                  <c:v>0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D1-4F81-9E76-BEA5DF20542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-5834.5</c:v>
                </c:pt>
                <c:pt idx="1">
                  <c:v>-5820.5</c:v>
                </c:pt>
                <c:pt idx="2">
                  <c:v>-5809</c:v>
                </c:pt>
                <c:pt idx="3">
                  <c:v>-5804.5</c:v>
                </c:pt>
                <c:pt idx="4">
                  <c:v>-5793</c:v>
                </c:pt>
                <c:pt idx="5">
                  <c:v>-5790.5</c:v>
                </c:pt>
                <c:pt idx="6">
                  <c:v>-1914</c:v>
                </c:pt>
                <c:pt idx="7">
                  <c:v>0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D1-4F81-9E76-BEA5DF20542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-5834.5</c:v>
                </c:pt>
                <c:pt idx="1">
                  <c:v>-5820.5</c:v>
                </c:pt>
                <c:pt idx="2">
                  <c:v>-5809</c:v>
                </c:pt>
                <c:pt idx="3">
                  <c:v>-5804.5</c:v>
                </c:pt>
                <c:pt idx="4">
                  <c:v>-5793</c:v>
                </c:pt>
                <c:pt idx="5">
                  <c:v>-5790.5</c:v>
                </c:pt>
                <c:pt idx="6">
                  <c:v>-1914</c:v>
                </c:pt>
                <c:pt idx="7">
                  <c:v>0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D1-4F81-9E76-BEA5DF20542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-5834.5</c:v>
                </c:pt>
                <c:pt idx="1">
                  <c:v>-5820.5</c:v>
                </c:pt>
                <c:pt idx="2">
                  <c:v>-5809</c:v>
                </c:pt>
                <c:pt idx="3">
                  <c:v>-5804.5</c:v>
                </c:pt>
                <c:pt idx="4">
                  <c:v>-5793</c:v>
                </c:pt>
                <c:pt idx="5">
                  <c:v>-5790.5</c:v>
                </c:pt>
                <c:pt idx="6">
                  <c:v>-1914</c:v>
                </c:pt>
                <c:pt idx="7">
                  <c:v>0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-9.8572807871761029E-5</c:v>
                </c:pt>
                <c:pt idx="1">
                  <c:v>-9.7667000177350713E-5</c:v>
                </c:pt>
                <c:pt idx="2">
                  <c:v>-9.6922943856942194E-5</c:v>
                </c:pt>
                <c:pt idx="3">
                  <c:v>-9.6631791383738886E-5</c:v>
                </c:pt>
                <c:pt idx="4">
                  <c:v>-9.5887735063330366E-5</c:v>
                </c:pt>
                <c:pt idx="5">
                  <c:v>-9.5725983689328516E-5</c:v>
                </c:pt>
                <c:pt idx="6">
                  <c:v>1.5508569683793602E-4</c:v>
                </c:pt>
                <c:pt idx="7">
                  <c:v>2.7892254877375037E-4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D1-4F81-9E76-BEA5DF205422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-5834.5</c:v>
                </c:pt>
                <c:pt idx="1">
                  <c:v>-5820.5</c:v>
                </c:pt>
                <c:pt idx="2">
                  <c:v>-5809</c:v>
                </c:pt>
                <c:pt idx="3">
                  <c:v>-5804.5</c:v>
                </c:pt>
                <c:pt idx="4">
                  <c:v>-5793</c:v>
                </c:pt>
                <c:pt idx="5">
                  <c:v>-5790.5</c:v>
                </c:pt>
                <c:pt idx="6">
                  <c:v>-1914</c:v>
                </c:pt>
                <c:pt idx="7">
                  <c:v>0</c:v>
                </c:pt>
              </c:numCache>
            </c:numRef>
          </c:xVal>
          <c:yVal>
            <c:numRef>
              <c:f>'Active 2'!$R$21:$R$998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3D1-4F81-9E76-BEA5DF205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937584"/>
        <c:axId val="1"/>
      </c:scatterChart>
      <c:valAx>
        <c:axId val="569937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03081821979459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9937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20151647710702"/>
          <c:y val="0.92419947506561673"/>
          <c:w val="0.74925035271491969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0</xdr:row>
      <xdr:rowOff>0</xdr:rowOff>
    </xdr:from>
    <xdr:to>
      <xdr:col>17</xdr:col>
      <xdr:colOff>571500</xdr:colOff>
      <xdr:row>18</xdr:row>
      <xdr:rowOff>123825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B9A59BA-5829-637D-CD22-2B786B1A10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8570F7AC-CE96-D88D-72DA-40A2165EF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571500</xdr:colOff>
      <xdr:row>19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08D46CEF-E05D-9BAA-FFCA-951F15557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171450</xdr:colOff>
      <xdr:row>19</xdr:row>
      <xdr:rowOff>9525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601EB7D4-1AAE-1B86-E1C3-1FA2EF07A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39"/>
  <sheetViews>
    <sheetView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G35" sqref="G3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x14ac:dyDescent="0.2">
      <c r="A2" t="s">
        <v>23</v>
      </c>
      <c r="B2" t="s">
        <v>45</v>
      </c>
      <c r="C2" s="3"/>
      <c r="D2" s="3"/>
      <c r="E2" t="s">
        <v>39</v>
      </c>
    </row>
    <row r="3" spans="1:6" ht="13.5" thickBot="1" x14ac:dyDescent="0.25">
      <c r="F3" s="34" t="s">
        <v>47</v>
      </c>
    </row>
    <row r="4" spans="1:6" ht="14.25" thickTop="1" thickBot="1" x14ac:dyDescent="0.25">
      <c r="A4" s="5" t="s">
        <v>0</v>
      </c>
      <c r="C4" s="26" t="s">
        <v>37</v>
      </c>
      <c r="D4" s="27" t="s">
        <v>37</v>
      </c>
    </row>
    <row r="5" spans="1:6" ht="13.5" thickTop="1" x14ac:dyDescent="0.2">
      <c r="A5" s="9" t="s">
        <v>29</v>
      </c>
      <c r="B5" s="10"/>
      <c r="C5" s="11">
        <v>-9.5</v>
      </c>
      <c r="D5" s="10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 s="35">
        <v>55459.395199999999</v>
      </c>
      <c r="D7" s="28" t="s">
        <v>54</v>
      </c>
    </row>
    <row r="8" spans="1:6" x14ac:dyDescent="0.2">
      <c r="A8" t="s">
        <v>3</v>
      </c>
      <c r="C8" s="35">
        <v>0.43036999999999997</v>
      </c>
      <c r="D8" s="28" t="s">
        <v>43</v>
      </c>
    </row>
    <row r="9" spans="1:6" x14ac:dyDescent="0.2">
      <c r="A9" s="23" t="s">
        <v>32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0">
        <f ca="1">INTERCEPT(INDIRECT($E$9):G991,INDIRECT($D$9):F991)</f>
        <v>1.8638229283766215E-3</v>
      </c>
      <c r="D11" s="3"/>
      <c r="E11" s="10"/>
    </row>
    <row r="12" spans="1:6" x14ac:dyDescent="0.2">
      <c r="A12" s="10" t="s">
        <v>16</v>
      </c>
      <c r="B12" s="10"/>
      <c r="C12" s="20">
        <f ca="1">SLOPE(INDIRECT($E$9):G991,INDIRECT($D$9):F991)</f>
        <v>-2.6253498243606992E-6</v>
      </c>
      <c r="D12" s="3"/>
      <c r="E12" s="38" t="s">
        <v>50</v>
      </c>
      <c r="F12" s="43" t="s">
        <v>53</v>
      </c>
    </row>
    <row r="13" spans="1:6" x14ac:dyDescent="0.2">
      <c r="A13" s="10" t="s">
        <v>18</v>
      </c>
      <c r="B13" s="10"/>
      <c r="C13" s="3" t="s">
        <v>13</v>
      </c>
      <c r="E13" s="36" t="s">
        <v>34</v>
      </c>
      <c r="F13" s="39">
        <v>1</v>
      </c>
    </row>
    <row r="14" spans="1:6" x14ac:dyDescent="0.2">
      <c r="A14" s="10"/>
      <c r="B14" s="10"/>
      <c r="C14" s="10"/>
      <c r="E14" s="36" t="s">
        <v>31</v>
      </c>
      <c r="F14" s="40">
        <f ca="1">NOW()+15018.5+$C$5/24</f>
        <v>60536.800641550923</v>
      </c>
    </row>
    <row r="15" spans="1:6" x14ac:dyDescent="0.2">
      <c r="A15" s="12" t="s">
        <v>17</v>
      </c>
      <c r="B15" s="10"/>
      <c r="C15" s="13">
        <f ca="1">(C7+C11)+(C8+C12)*INT(MAX(F21:F3532))</f>
        <v>57959.831510540447</v>
      </c>
      <c r="E15" s="36" t="s">
        <v>35</v>
      </c>
      <c r="F15" s="40">
        <f ca="1">ROUND(2*($F$14-$C$7)/$C$8,0)/2+$F$13</f>
        <v>11799</v>
      </c>
    </row>
    <row r="16" spans="1:6" x14ac:dyDescent="0.2">
      <c r="A16" s="15" t="s">
        <v>4</v>
      </c>
      <c r="B16" s="10"/>
      <c r="C16" s="16">
        <f ca="1">+C8+C12</f>
        <v>0.4303673746501756</v>
      </c>
      <c r="E16" s="36" t="s">
        <v>36</v>
      </c>
      <c r="F16" s="40">
        <f ca="1">ROUND(2*($F$14-$C$15)/$C$16,0)/2+$F$13</f>
        <v>5989</v>
      </c>
    </row>
    <row r="17" spans="1:24" ht="13.5" thickBot="1" x14ac:dyDescent="0.25">
      <c r="A17" s="14" t="s">
        <v>28</v>
      </c>
      <c r="B17" s="10"/>
      <c r="C17" s="10">
        <f>COUNT(C21:C2190)</f>
        <v>8</v>
      </c>
      <c r="E17" s="36" t="s">
        <v>51</v>
      </c>
      <c r="F17" s="41">
        <f ca="1">+$C$15+$C$16*$F$16-15018.5-$C$5/24</f>
        <v>45519.197550653684</v>
      </c>
    </row>
    <row r="18" spans="1:24" ht="14.25" thickTop="1" thickBot="1" x14ac:dyDescent="0.25">
      <c r="A18" s="15" t="s">
        <v>5</v>
      </c>
      <c r="B18" s="10"/>
      <c r="C18" s="18">
        <f ca="1">+C15</f>
        <v>57959.831510540447</v>
      </c>
      <c r="D18" s="19">
        <f ca="1">+C16</f>
        <v>0.4303673746501756</v>
      </c>
      <c r="E18" s="37" t="s">
        <v>52</v>
      </c>
      <c r="F18" s="42">
        <f ca="1">+($C$15+$C$16*$F$16)-($C$16/2)-15018.5-$C$5/24</f>
        <v>45518.98236696636</v>
      </c>
    </row>
    <row r="19" spans="1:24" ht="13.5" thickTop="1" x14ac:dyDescent="0.2">
      <c r="E19" s="14"/>
      <c r="F19" s="17"/>
    </row>
    <row r="20" spans="1:24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56</v>
      </c>
      <c r="I20" s="7" t="s">
        <v>38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5" t="s">
        <v>33</v>
      </c>
    </row>
    <row r="21" spans="1:24" x14ac:dyDescent="0.2">
      <c r="A21" s="30" t="s">
        <v>40</v>
      </c>
      <c r="B21" s="31" t="s">
        <v>41</v>
      </c>
      <c r="C21" s="30">
        <v>55448.422599999998</v>
      </c>
      <c r="D21" s="30">
        <v>6.9999999999999999E-4</v>
      </c>
      <c r="E21">
        <f>+(C21-C$7)/C$8</f>
        <v>-25.49573622696974</v>
      </c>
      <c r="F21" s="29">
        <f>ROUND(2*E21,0)/2</f>
        <v>-25.5</v>
      </c>
      <c r="G21">
        <f>+C21-(C$7+F21*C$8)</f>
        <v>1.8349999954807572E-3</v>
      </c>
      <c r="H21">
        <f>+G21</f>
        <v>1.8349999954807572E-3</v>
      </c>
      <c r="O21">
        <f ca="1">+C$11+C$12*$F21</f>
        <v>1.9307693488978192E-3</v>
      </c>
      <c r="Q21" s="2">
        <f>+C21-15018.5</f>
        <v>40429.922599999998</v>
      </c>
    </row>
    <row r="22" spans="1:24" x14ac:dyDescent="0.2">
      <c r="A22" s="30" t="s">
        <v>40</v>
      </c>
      <c r="B22" s="31" t="s">
        <v>41</v>
      </c>
      <c r="C22" s="30">
        <v>55454.4395</v>
      </c>
      <c r="D22" s="30">
        <v>8.9999999999999998E-4</v>
      </c>
      <c r="E22">
        <f>+(C22-C$7)/C$8</f>
        <v>-11.514975486206323</v>
      </c>
      <c r="F22" s="29">
        <f>ROUND(2*E22,0)/2</f>
        <v>-11.5</v>
      </c>
      <c r="G22">
        <f>+C22-(C$7+F22*C$8)</f>
        <v>-6.4449999990756623E-3</v>
      </c>
      <c r="H22">
        <f>+G22</f>
        <v>-6.4449999990756623E-3</v>
      </c>
      <c r="O22">
        <f ca="1">+C$11+C$12*$F22</f>
        <v>1.8940144513567695E-3</v>
      </c>
      <c r="Q22" s="2">
        <f>+C22-15018.5</f>
        <v>40435.9395</v>
      </c>
    </row>
    <row r="23" spans="1:24" x14ac:dyDescent="0.2">
      <c r="A23" s="30" t="s">
        <v>40</v>
      </c>
      <c r="B23" s="31" t="s">
        <v>42</v>
      </c>
      <c r="C23" s="30">
        <v>55459.395199999999</v>
      </c>
      <c r="D23" s="30">
        <v>4.0000000000000002E-4</v>
      </c>
      <c r="E23">
        <f>+(C23-C$7)/C$8</f>
        <v>0</v>
      </c>
      <c r="F23" s="29">
        <f>ROUND(2*E23,0)/2</f>
        <v>0</v>
      </c>
      <c r="G23">
        <f>+C23-(C$7+F23*C$8)</f>
        <v>0</v>
      </c>
      <c r="H23">
        <f>+G23</f>
        <v>0</v>
      </c>
      <c r="O23">
        <f ca="1">+C$11+C$12*$F23</f>
        <v>1.8638229283766215E-3</v>
      </c>
      <c r="Q23" s="2">
        <f>+C23-15018.5</f>
        <v>40440.895199999999</v>
      </c>
    </row>
    <row r="24" spans="1:24" x14ac:dyDescent="0.2">
      <c r="A24" s="30" t="s">
        <v>40</v>
      </c>
      <c r="B24" s="31" t="s">
        <v>41</v>
      </c>
      <c r="C24" s="30">
        <v>55461.332999999999</v>
      </c>
      <c r="D24" s="30">
        <v>4.0000000000000002E-4</v>
      </c>
      <c r="E24">
        <f>+(C24-C$7)/C$8</f>
        <v>4.5026372656079596</v>
      </c>
      <c r="F24" s="29">
        <f>ROUND(2*E24,0)/2</f>
        <v>4.5</v>
      </c>
      <c r="G24">
        <f>+C24-(C$7+F24*C$8)</f>
        <v>1.1349999986123294E-3</v>
      </c>
      <c r="H24">
        <f>+G24</f>
        <v>1.1349999986123294E-3</v>
      </c>
      <c r="O24">
        <f ca="1">+C$11+C$12*$F24</f>
        <v>1.8520088541669982E-3</v>
      </c>
      <c r="Q24" s="2">
        <f>+C24-15018.5</f>
        <v>40442.832999999999</v>
      </c>
    </row>
    <row r="25" spans="1:24" x14ac:dyDescent="0.2">
      <c r="A25" s="30" t="s">
        <v>40</v>
      </c>
      <c r="B25" s="31" t="s">
        <v>42</v>
      </c>
      <c r="C25" s="30">
        <v>55466.2811</v>
      </c>
      <c r="D25" s="30">
        <v>4.0000000000000002E-4</v>
      </c>
      <c r="E25">
        <f>+(C25-C$7)/C$8</f>
        <v>15.999953528361944</v>
      </c>
      <c r="F25" s="29">
        <f>ROUND(2*E25,0)/2</f>
        <v>16</v>
      </c>
      <c r="G25">
        <f>+C25-(C$7+F25*C$8)</f>
        <v>-1.9999999494757503E-5</v>
      </c>
      <c r="H25">
        <f>+G25</f>
        <v>-1.9999999494757503E-5</v>
      </c>
      <c r="O25">
        <f ca="1">+C$11+C$12*$F25</f>
        <v>1.8218173311868502E-3</v>
      </c>
      <c r="Q25" s="2">
        <f>+C25-15018.5</f>
        <v>40447.7811</v>
      </c>
    </row>
    <row r="26" spans="1:24" x14ac:dyDescent="0.2">
      <c r="A26" s="30" t="s">
        <v>40</v>
      </c>
      <c r="B26" s="31" t="s">
        <v>41</v>
      </c>
      <c r="C26" s="30">
        <v>55467.355100000001</v>
      </c>
      <c r="D26" s="30">
        <v>1.2999999999999999E-3</v>
      </c>
      <c r="E26">
        <f>+(C26-C$7)/C$8</f>
        <v>18.49548063294759</v>
      </c>
      <c r="F26" s="29">
        <f>ROUND(2*E26,0)/2</f>
        <v>18.5</v>
      </c>
      <c r="G26">
        <f>+C26-(C$7+F26*C$8)</f>
        <v>-1.9449999963399023E-3</v>
      </c>
      <c r="H26">
        <f>+G26</f>
        <v>-1.9449999963399023E-3</v>
      </c>
      <c r="O26">
        <f ca="1">+C$11+C$12*$F26</f>
        <v>1.8152539566259486E-3</v>
      </c>
      <c r="Q26" s="2">
        <f>+C26-15018.5</f>
        <v>40448.855100000001</v>
      </c>
    </row>
    <row r="27" spans="1:24" x14ac:dyDescent="0.2">
      <c r="A27" s="33" t="s">
        <v>44</v>
      </c>
      <c r="C27" s="32">
        <v>57135.943599999999</v>
      </c>
      <c r="D27" s="32">
        <v>2.0000000000000001E-4</v>
      </c>
      <c r="E27">
        <f>+(C27-C$7)/C$8</f>
        <v>3895.5977414782624</v>
      </c>
      <c r="F27" s="29">
        <f>ROUND(2*E27,0)/2</f>
        <v>3895.5</v>
      </c>
      <c r="G27">
        <f>+C27-(C$7+F27*C$8)</f>
        <v>4.206500000145752E-2</v>
      </c>
      <c r="J27">
        <f>+G27</f>
        <v>4.206500000145752E-2</v>
      </c>
      <c r="O27">
        <f ca="1">+C$11+C$12*$F27</f>
        <v>-8.3632273124204827E-3</v>
      </c>
      <c r="Q27" s="2">
        <f>+C27-15018.5</f>
        <v>42117.443599999999</v>
      </c>
      <c r="X27" s="29" t="s">
        <v>55</v>
      </c>
    </row>
    <row r="28" spans="1:24" x14ac:dyDescent="0.2">
      <c r="A28" t="s">
        <v>38</v>
      </c>
      <c r="C28" s="8">
        <v>57959.797700000003</v>
      </c>
      <c r="D28" s="8"/>
      <c r="E28">
        <f>+(C28-C$7)/C$8</f>
        <v>5809.8903269280017</v>
      </c>
      <c r="F28" s="29">
        <f>ROUND(2*E28,0)/2</f>
        <v>5810</v>
      </c>
      <c r="G28">
        <f>+C28-(C$7+F28*C$8)</f>
        <v>-4.7199999993608799E-2</v>
      </c>
      <c r="I28">
        <f>+G28</f>
        <v>-4.7199999993608799E-2</v>
      </c>
      <c r="O28">
        <f ca="1">+C$11+C$12*$F28</f>
        <v>-1.3389459551159041E-2</v>
      </c>
      <c r="Q28" s="2">
        <f>+C28-15018.5</f>
        <v>42941.297700000003</v>
      </c>
    </row>
    <row r="29" spans="1:24" x14ac:dyDescent="0.2">
      <c r="C29" s="8"/>
      <c r="D29" s="8"/>
      <c r="Q29" s="2"/>
    </row>
    <row r="30" spans="1:24" x14ac:dyDescent="0.2">
      <c r="C30" s="8"/>
      <c r="D30" s="8"/>
      <c r="Q30" s="2"/>
    </row>
    <row r="31" spans="1:24" x14ac:dyDescent="0.2">
      <c r="C31" s="8"/>
      <c r="D31" s="8"/>
      <c r="Q31" s="2"/>
    </row>
    <row r="32" spans="1:24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ortState xmlns:xlrd2="http://schemas.microsoft.com/office/spreadsheetml/2017/richdata2" ref="A21:U34">
    <sortCondition ref="C21:C34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39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8554687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x14ac:dyDescent="0.2">
      <c r="A2" t="s">
        <v>23</v>
      </c>
      <c r="B2" t="s">
        <v>45</v>
      </c>
      <c r="C2" s="3"/>
      <c r="D2" s="3"/>
      <c r="E2" t="s">
        <v>39</v>
      </c>
    </row>
    <row r="3" spans="1:6" ht="13.5" thickBot="1" x14ac:dyDescent="0.25"/>
    <row r="4" spans="1:6" ht="14.25" thickTop="1" thickBot="1" x14ac:dyDescent="0.25">
      <c r="A4" s="5" t="s">
        <v>0</v>
      </c>
      <c r="C4" s="26" t="s">
        <v>37</v>
      </c>
      <c r="D4" s="27" t="s">
        <v>37</v>
      </c>
    </row>
    <row r="5" spans="1:6" ht="13.5" thickTop="1" x14ac:dyDescent="0.2">
      <c r="A5" s="9" t="s">
        <v>29</v>
      </c>
      <c r="B5" s="10"/>
      <c r="C5" s="11">
        <v>-9.5</v>
      </c>
      <c r="D5" s="10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57959.797700000003</v>
      </c>
      <c r="D7" s="28" t="s">
        <v>38</v>
      </c>
    </row>
    <row r="8" spans="1:6" x14ac:dyDescent="0.2">
      <c r="A8" t="s">
        <v>3</v>
      </c>
      <c r="C8" s="8">
        <v>0.43043609999999999</v>
      </c>
      <c r="D8" s="28" t="s">
        <v>38</v>
      </c>
    </row>
    <row r="9" spans="1:6" x14ac:dyDescent="0.2">
      <c r="A9" s="23" t="s">
        <v>32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0">
        <f ca="1">INTERCEPT(INDIRECT($E$9):G991,INDIRECT($D$9):F991)</f>
        <v>2.7892254877375037E-4</v>
      </c>
      <c r="D11" s="3"/>
      <c r="E11" s="10"/>
    </row>
    <row r="12" spans="1:6" x14ac:dyDescent="0.2">
      <c r="A12" s="10" t="s">
        <v>16</v>
      </c>
      <c r="B12" s="10"/>
      <c r="C12" s="20">
        <f ca="1">SLOPE(INDIRECT($E$9):G991,INDIRECT($D$9):F991)</f>
        <v>6.470054960073895E-8</v>
      </c>
      <c r="D12" s="3"/>
      <c r="E12" s="38" t="s">
        <v>50</v>
      </c>
      <c r="F12" s="43" t="s">
        <v>53</v>
      </c>
    </row>
    <row r="13" spans="1:6" x14ac:dyDescent="0.2">
      <c r="A13" s="10" t="s">
        <v>18</v>
      </c>
      <c r="B13" s="10"/>
      <c r="C13" s="3" t="s">
        <v>13</v>
      </c>
      <c r="E13" s="36" t="s">
        <v>34</v>
      </c>
      <c r="F13" s="39">
        <v>1</v>
      </c>
    </row>
    <row r="14" spans="1:6" x14ac:dyDescent="0.2">
      <c r="A14" s="10"/>
      <c r="B14" s="10"/>
      <c r="C14" s="10"/>
      <c r="E14" s="36" t="s">
        <v>31</v>
      </c>
      <c r="F14" s="40">
        <f ca="1">NOW()+15018.5+$C$5/24</f>
        <v>60536.800641550923</v>
      </c>
    </row>
    <row r="15" spans="1:6" x14ac:dyDescent="0.2">
      <c r="A15" s="12" t="s">
        <v>17</v>
      </c>
      <c r="B15" s="10"/>
      <c r="C15" s="13">
        <f ca="1">(C7+C11)+(C8+C12)*INT(MAX(F21:F3532))</f>
        <v>57959.79797892255</v>
      </c>
      <c r="E15" s="36" t="s">
        <v>35</v>
      </c>
      <c r="F15" s="40">
        <f ca="1">ROUND(2*($F$14-$C$7)/$C$8,0)/2+$F$13</f>
        <v>5988</v>
      </c>
    </row>
    <row r="16" spans="1:6" x14ac:dyDescent="0.2">
      <c r="A16" s="15" t="s">
        <v>4</v>
      </c>
      <c r="B16" s="10"/>
      <c r="C16" s="16">
        <f ca="1">+C8+C12</f>
        <v>0.43043616470054957</v>
      </c>
      <c r="E16" s="36" t="s">
        <v>36</v>
      </c>
      <c r="F16" s="40">
        <f ca="1">ROUND(2*($F$14-$C$15)/$C$16,0)/2+$F$13</f>
        <v>5988</v>
      </c>
    </row>
    <row r="17" spans="1:23" ht="13.5" thickBot="1" x14ac:dyDescent="0.25">
      <c r="A17" s="14" t="s">
        <v>28</v>
      </c>
      <c r="B17" s="10"/>
      <c r="C17" s="10">
        <f>COUNT(C21:C2190)</f>
        <v>8</v>
      </c>
      <c r="E17" s="36" t="s">
        <v>51</v>
      </c>
      <c r="F17" s="41">
        <f ca="1">+$C$15+$C$16*$F$16-15018.5-$C$5/24</f>
        <v>45519.145566482774</v>
      </c>
    </row>
    <row r="18" spans="1:23" ht="14.25" thickTop="1" thickBot="1" x14ac:dyDescent="0.25">
      <c r="A18" s="15" t="s">
        <v>5</v>
      </c>
      <c r="B18" s="10"/>
      <c r="C18" s="18">
        <f ca="1">+C15</f>
        <v>57959.79797892255</v>
      </c>
      <c r="D18" s="19">
        <f ca="1">+C16</f>
        <v>0.43043616470054957</v>
      </c>
      <c r="E18" s="37" t="s">
        <v>52</v>
      </c>
      <c r="F18" s="42">
        <f ca="1">+($C$15+$C$16*$F$16)-($C$16/2)-15018.5-$C$5/24</f>
        <v>45518.930348400427</v>
      </c>
    </row>
    <row r="19" spans="1:23" ht="13.5" thickTop="1" x14ac:dyDescent="0.2">
      <c r="E19" s="14"/>
      <c r="F19" s="17"/>
    </row>
    <row r="20" spans="1:23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56</v>
      </c>
      <c r="I20" s="7" t="s">
        <v>38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5" t="s">
        <v>33</v>
      </c>
    </row>
    <row r="21" spans="1:23" x14ac:dyDescent="0.2">
      <c r="A21" s="30" t="s">
        <v>40</v>
      </c>
      <c r="B21" s="31" t="s">
        <v>41</v>
      </c>
      <c r="C21" s="30">
        <v>55448.422599999998</v>
      </c>
      <c r="D21" s="30">
        <v>6.9999999999999999E-4</v>
      </c>
      <c r="E21">
        <f t="shared" ref="E21:E27" si="0">+(C21-C$7)/C$8</f>
        <v>-5834.4899510055147</v>
      </c>
      <c r="F21" s="29">
        <f t="shared" ref="F21:F27" si="1">ROUND(2*E21,0)/2</f>
        <v>-5834.5</v>
      </c>
      <c r="G21">
        <f t="shared" ref="G21:G27" si="2">+C21-(C$7+F21*C$8)</f>
        <v>4.3254499978502281E-3</v>
      </c>
      <c r="H21">
        <f t="shared" ref="H21:H26" si="3">+G21</f>
        <v>4.3254499978502281E-3</v>
      </c>
      <c r="O21">
        <f t="shared" ref="O21:O27" ca="1" si="4">+C$11+C$12*$F21</f>
        <v>-9.8572807871761029E-5</v>
      </c>
      <c r="Q21" s="2">
        <f t="shared" ref="Q21:Q27" si="5">+C21-15018.5</f>
        <v>40429.922599999998</v>
      </c>
    </row>
    <row r="22" spans="1:23" x14ac:dyDescent="0.2">
      <c r="A22" s="30" t="s">
        <v>40</v>
      </c>
      <c r="B22" s="31" t="s">
        <v>41</v>
      </c>
      <c r="C22" s="30">
        <v>55454.4395</v>
      </c>
      <c r="D22" s="30">
        <v>8.9999999999999998E-4</v>
      </c>
      <c r="E22">
        <f t="shared" si="0"/>
        <v>-5820.5113372228825</v>
      </c>
      <c r="F22" s="29">
        <f t="shared" si="1"/>
        <v>-5820.5</v>
      </c>
      <c r="G22">
        <f t="shared" si="2"/>
        <v>-4.8799500000313856E-3</v>
      </c>
      <c r="H22">
        <f t="shared" si="3"/>
        <v>-4.8799500000313856E-3</v>
      </c>
      <c r="O22">
        <f t="shared" ca="1" si="4"/>
        <v>-9.7667000177350713E-5</v>
      </c>
      <c r="Q22" s="2">
        <f t="shared" si="5"/>
        <v>40435.9395</v>
      </c>
    </row>
    <row r="23" spans="1:23" x14ac:dyDescent="0.2">
      <c r="A23" s="30" t="s">
        <v>40</v>
      </c>
      <c r="B23" s="31" t="s">
        <v>42</v>
      </c>
      <c r="C23" s="30">
        <v>55459.395199999999</v>
      </c>
      <c r="D23" s="30">
        <v>4.0000000000000002E-4</v>
      </c>
      <c r="E23">
        <f t="shared" si="0"/>
        <v>-5808.998130036035</v>
      </c>
      <c r="F23" s="29">
        <f t="shared" si="1"/>
        <v>-5809</v>
      </c>
      <c r="G23">
        <f t="shared" si="2"/>
        <v>8.048999952734448E-4</v>
      </c>
      <c r="H23">
        <f t="shared" si="3"/>
        <v>8.048999952734448E-4</v>
      </c>
      <c r="O23">
        <f t="shared" ca="1" si="4"/>
        <v>-9.6922943856942194E-5</v>
      </c>
      <c r="Q23" s="2">
        <f t="shared" si="5"/>
        <v>40440.895199999999</v>
      </c>
    </row>
    <row r="24" spans="1:23" x14ac:dyDescent="0.2">
      <c r="A24" s="30" t="s">
        <v>40</v>
      </c>
      <c r="B24" s="31" t="s">
        <v>41</v>
      </c>
      <c r="C24" s="30">
        <v>55461.332999999999</v>
      </c>
      <c r="D24" s="30">
        <v>4.0000000000000002E-4</v>
      </c>
      <c r="E24">
        <f t="shared" si="0"/>
        <v>-5804.4961842187586</v>
      </c>
      <c r="F24" s="29">
        <f t="shared" si="1"/>
        <v>-5804.5</v>
      </c>
      <c r="G24">
        <f t="shared" si="2"/>
        <v>1.6424499990534969E-3</v>
      </c>
      <c r="H24">
        <f t="shared" si="3"/>
        <v>1.6424499990534969E-3</v>
      </c>
      <c r="O24">
        <f t="shared" ca="1" si="4"/>
        <v>-9.6631791383738886E-5</v>
      </c>
      <c r="Q24" s="2">
        <f t="shared" si="5"/>
        <v>40442.832999999999</v>
      </c>
    </row>
    <row r="25" spans="1:23" x14ac:dyDescent="0.2">
      <c r="A25" s="30" t="s">
        <v>40</v>
      </c>
      <c r="B25" s="31" t="s">
        <v>42</v>
      </c>
      <c r="C25" s="30">
        <v>55466.2811</v>
      </c>
      <c r="D25" s="30">
        <v>4.0000000000000002E-4</v>
      </c>
      <c r="E25">
        <f t="shared" si="0"/>
        <v>-5793.0006335435219</v>
      </c>
      <c r="F25" s="29">
        <f t="shared" si="1"/>
        <v>-5793</v>
      </c>
      <c r="G25">
        <f t="shared" si="2"/>
        <v>-2.7270000282442197E-4</v>
      </c>
      <c r="H25">
        <f t="shared" si="3"/>
        <v>-2.7270000282442197E-4</v>
      </c>
      <c r="O25">
        <f t="shared" ca="1" si="4"/>
        <v>-9.5887735063330366E-5</v>
      </c>
      <c r="Q25" s="2">
        <f t="shared" si="5"/>
        <v>40447.7811</v>
      </c>
    </row>
    <row r="26" spans="1:23" x14ac:dyDescent="0.2">
      <c r="A26" s="30" t="s">
        <v>40</v>
      </c>
      <c r="B26" s="31" t="s">
        <v>41</v>
      </c>
      <c r="C26" s="30">
        <v>55467.355100000001</v>
      </c>
      <c r="D26" s="30">
        <v>1.2999999999999999E-3</v>
      </c>
      <c r="E26">
        <f t="shared" si="0"/>
        <v>-5790.5054896650217</v>
      </c>
      <c r="F26" s="29">
        <f t="shared" si="1"/>
        <v>-5790.5</v>
      </c>
      <c r="G26">
        <f t="shared" si="2"/>
        <v>-2.3629499992239289E-3</v>
      </c>
      <c r="H26">
        <f t="shared" si="3"/>
        <v>-2.3629499992239289E-3</v>
      </c>
      <c r="O26">
        <f t="shared" ca="1" si="4"/>
        <v>-9.5725983689328516E-5</v>
      </c>
      <c r="Q26" s="2">
        <f t="shared" si="5"/>
        <v>40448.855100000001</v>
      </c>
    </row>
    <row r="27" spans="1:23" x14ac:dyDescent="0.2">
      <c r="A27" s="33" t="s">
        <v>46</v>
      </c>
      <c r="C27" s="32">
        <v>57135.943599999999</v>
      </c>
      <c r="D27" s="32">
        <v>2.0000000000000001E-4</v>
      </c>
      <c r="E27">
        <f t="shared" si="0"/>
        <v>-1913.9986167517179</v>
      </c>
      <c r="F27" s="29">
        <f t="shared" si="1"/>
        <v>-1914</v>
      </c>
      <c r="G27">
        <f t="shared" si="2"/>
        <v>5.9539999347180128E-4</v>
      </c>
      <c r="J27">
        <f>+G27</f>
        <v>5.9539999347180128E-4</v>
      </c>
      <c r="O27">
        <f t="shared" ca="1" si="4"/>
        <v>1.5508569683793602E-4</v>
      </c>
      <c r="Q27" s="2">
        <f t="shared" si="5"/>
        <v>42117.443599999999</v>
      </c>
      <c r="W27" s="29" t="s">
        <v>55</v>
      </c>
    </row>
    <row r="28" spans="1:23" x14ac:dyDescent="0.2">
      <c r="A28" s="30" t="s">
        <v>38</v>
      </c>
      <c r="C28" s="8">
        <v>57959.797700000003</v>
      </c>
      <c r="D28" s="8"/>
      <c r="E28">
        <f t="shared" ref="E28" si="6">+(C28-C$7)/C$8</f>
        <v>0</v>
      </c>
      <c r="F28" s="29">
        <f t="shared" ref="F28" si="7">ROUND(2*E28,0)/2</f>
        <v>0</v>
      </c>
      <c r="G28">
        <f t="shared" ref="G28" si="8">+C28-(C$7+F28*C$8)</f>
        <v>0</v>
      </c>
      <c r="I28">
        <f>+G28</f>
        <v>0</v>
      </c>
      <c r="O28">
        <f t="shared" ref="O28" ca="1" si="9">+C$11+C$12*$F28</f>
        <v>2.7892254877375037E-4</v>
      </c>
      <c r="Q28" s="2">
        <f t="shared" ref="Q28" si="10">+C28-15018.5</f>
        <v>42941.297700000003</v>
      </c>
    </row>
    <row r="29" spans="1:23" x14ac:dyDescent="0.2">
      <c r="C29" s="8"/>
      <c r="D29" s="8"/>
      <c r="Q29" s="2"/>
    </row>
    <row r="30" spans="1:23" x14ac:dyDescent="0.2">
      <c r="C30" s="8"/>
      <c r="D30" s="8"/>
      <c r="Q30" s="2"/>
    </row>
    <row r="31" spans="1:23" x14ac:dyDescent="0.2">
      <c r="C31" s="8"/>
      <c r="D31" s="8"/>
      <c r="Q31" s="2"/>
    </row>
    <row r="32" spans="1:23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2024-08-14T07:12:55Z</dcterms:modified>
</cp:coreProperties>
</file>