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D7BE257-A0F4-46E2-A560-EBC348FE20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1" i="1"/>
  <c r="F21" i="1" s="1"/>
  <c r="G21" i="1" s="1"/>
  <c r="I21" i="1" s="1"/>
  <c r="Q21" i="1"/>
  <c r="E22" i="1"/>
  <c r="F22" i="1" s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7" i="1"/>
  <c r="F27" i="1" s="1"/>
  <c r="G27" i="1" s="1"/>
  <c r="K27" i="1" s="1"/>
  <c r="Q27" i="1"/>
  <c r="E28" i="1"/>
  <c r="F28" i="1" s="1"/>
  <c r="G28" i="1" s="1"/>
  <c r="K28" i="1" s="1"/>
  <c r="Q28" i="1"/>
  <c r="C9" i="1"/>
  <c r="Q26" i="1"/>
  <c r="D9" i="1"/>
  <c r="E26" i="1"/>
  <c r="F26" i="1" s="1"/>
  <c r="G26" i="1" s="1"/>
  <c r="H26" i="1" s="1"/>
  <c r="C17" i="1"/>
  <c r="C11" i="1"/>
  <c r="C12" i="1"/>
  <c r="F15" i="1" l="1"/>
  <c r="O23" i="1"/>
  <c r="O24" i="1"/>
  <c r="O22" i="1"/>
  <c r="O25" i="1"/>
  <c r="O21" i="1"/>
  <c r="O27" i="1"/>
  <c r="O28" i="1"/>
  <c r="C16" i="1"/>
  <c r="D18" i="1" s="1"/>
  <c r="C15" i="1"/>
  <c r="O26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<sst xmlns="http://schemas.openxmlformats.org/spreadsheetml/2006/main" count="62" uniqueCount="55">
  <si>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</si>
  <si>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</si>
  <si>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</si>
  <si>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</si>
  <si>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</si>
  <si>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</si>
  <si>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</si>
  <si>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</si>
  <si>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</si>
  <si>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</si>
  <si>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</si>
  <si>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</si>
  <si>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</si>
  <si>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</si>
  <si>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</si>
  <si>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</si>
  <si>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</si>
  <si>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</si>
  <si>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</si>
  <si>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</si>
  <si>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</si>
  <si>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</si>
  <si>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</si>
  <si>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</si>
  <si>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</si>
  <si>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</si>
  <si>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</si>
  <si>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</si>
  <si>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</si>
  <si>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</si>
  <si>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</si>
  <si>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</si>
  <si>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</si>
  <si>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</si>
  <si>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</si>
  <si>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</si>
  <si>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</si>
  <si>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PE</t>
  </si>
  <si>
    <t>CCD</t>
  </si>
  <si>
    <t>add star</t>
  </si>
  <si>
    <t>Local time</t>
  </si>
  <si>
    <t>V0584 Dra</t>
  </si>
  <si>
    <t>EW</t>
  </si>
  <si>
    <t>VSX</t>
  </si>
  <si>
    <t>JBAV, 60</t>
  </si>
  <si>
    <t>I</t>
  </si>
  <si>
    <t>IBVS 6154</t>
  </si>
  <si>
    <t>IBVS 6157</t>
  </si>
  <si>
    <t>IBVS 6195</t>
  </si>
  <si>
    <t>RHN 2018</t>
  </si>
  <si>
    <t xml:space="preserve">Mag </t>
  </si>
  <si>
    <t>Next ToM-P</t>
  </si>
  <si>
    <t>Next ToM-S</t>
  </si>
  <si>
    <t>10.66-11.03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</si>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</sst>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4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0" xfId="0" applyAlignment="1">
      <alignment horizontal="right"/>
    </xf>
    <xf numFmtId="0" fontId="20" fillId="0" borderId="10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22" fontId="22" fillId="0" borderId="12" xfId="0" applyNumberFormat="1" applyFont="1" applyBorder="1" applyAlignment="1">
      <alignment horizontal="right" vertical="center"/>
    </xf>
    <xf numFmtId="22" fontId="22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V0584 Dra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6.2724999588681385E-4</c:v>
                </c:pt>
                <c:pt idx="1">
                  <c:v>2.0062499970663339E-3</c:v>
                </c:pt>
                <c:pt idx="2">
                  <c:v>2.2240000034798868E-3</c:v>
                </c:pt>
                <c:pt idx="3">
                  <c:v>7.2775000444380566E-4</c:v>
                </c:pt>
                <c:pt idx="4">
                  <c:v>1.5059999932418577E-3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4.5447500015143305E-3</c:v>
                </c:pt>
                <c:pt idx="7">
                  <c:v>7.6317499988363124E-3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2.9999999999999997E-4</c:v>
                  </c:pt>
                  <c:pt idx="1">
                    <c:v>3.0000000000000001E-3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6">
                    <c:v>1.1999999999999999E-3</c:v>
                  </c:pt>
                  <c:pt idx="7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6.7043317992031802E-4</c:v>
                </c:pt>
                <c:pt idx="1">
                  <c:v>7.1278368186901116E-4</c:v>
                </c:pt>
                <c:pt idx="2">
                  <c:v>7.5342650228751515E-4</c:v>
                </c:pt>
                <c:pt idx="3">
                  <c:v>1.4142992544707493E-3</c:v>
                </c:pt>
                <c:pt idx="4">
                  <c:v>2.9365265704814339E-3</c:v>
                </c:pt>
                <c:pt idx="5">
                  <c:v>3.1633066776905645E-3</c:v>
                </c:pt>
                <c:pt idx="6">
                  <c:v>4.4375786355177723E-3</c:v>
                </c:pt>
                <c:pt idx="7">
                  <c:v>5.1793954922319764E-3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-3649.5</c:v>
                </c:pt>
                <c:pt idx="1">
                  <c:v>-3587.5</c:v>
                </c:pt>
                <c:pt idx="2">
                  <c:v>-3528</c:v>
                </c:pt>
                <c:pt idx="3">
                  <c:v>-2560.5</c:v>
                </c:pt>
                <c:pt idx="4">
                  <c:v>-332</c:v>
                </c:pt>
                <c:pt idx="5">
                  <c:v>0</c:v>
                </c:pt>
                <c:pt idx="6">
                  <c:v>1865.5</c:v>
                </c:pt>
                <c:pt idx="7">
                  <c:v>2951.5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41</v>
      </c>
      <c r="F1" s="31" t="s">
        <v>39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t="s">
        <v>42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50">
        <v>58378.779900000001</v>
      </c>
      <c r="D7" s="27" t="s">
        <v>43</v>
      </c>
    </row>
    <row r="8" spans="1:15" ht="12.95" customHeight="1" x14ac:dyDescent="0.2">
      <c r="A8" t="s">
        <v>3</v>
      </c>
      <c r="C8" s="50">
        <v>0.33429550000000002</v>
      </c>
      <c r="D8" s="27" t="s">
        <v>43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3.1633066776905645E-3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6.8307261207569429E-7</v>
      </c>
      <c r="D12" s="3"/>
      <c r="E12" s="53" t="s">
        <v>50</v>
      </c>
      <c r="F12" s="54" t="s">
        <v>53</v>
      </c>
    </row>
    <row r="13" spans="1:15" ht="12.95" customHeight="1" x14ac:dyDescent="0.2">
      <c r="A13" s="10" t="s">
        <v>18</v>
      </c>
      <c r="B13" s="10"/>
      <c r="C13" s="3" t="s">
        <v>13</v>
      </c>
      <c r="E13" s="51" t="s">
        <v>33</v>
      </c>
      <c r="F13" s="55">
        <v>1</v>
      </c>
    </row>
    <row r="14" spans="1:15" ht="12.95" customHeight="1" x14ac:dyDescent="0.2">
      <c r="A14" s="10"/>
      <c r="B14" s="10"/>
      <c r="C14" s="10"/>
      <c r="E14" s="51" t="s">
        <v>30</v>
      </c>
      <c r="F14" s="56">
        <f ca="1">NOW()+15018.5+$C$5/24</f>
        <v>60536.802164930552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59365.291099553957</v>
      </c>
      <c r="E15" s="51" t="s">
        <v>34</v>
      </c>
      <c r="F15" s="56">
        <f ca="1">ROUND(2*($F$14-$C$7)/$C$8,0)/2+$F$13</f>
        <v>6456.5</v>
      </c>
    </row>
    <row r="16" spans="1:15" ht="12.95" customHeight="1" x14ac:dyDescent="0.2">
      <c r="A16" s="15" t="s">
        <v>4</v>
      </c>
      <c r="B16" s="10"/>
      <c r="C16" s="16">
        <f ca="1">+C8+C12</f>
        <v>0.33429618307261211</v>
      </c>
      <c r="E16" s="51" t="s">
        <v>35</v>
      </c>
      <c r="F16" s="56">
        <f ca="1">ROUND(2*($F$14-$C$15)/$C$16,0)/2+$F$13</f>
        <v>3505.5</v>
      </c>
    </row>
    <row r="17" spans="1:21" ht="12.95" customHeight="1" thickBot="1" x14ac:dyDescent="0.25">
      <c r="A17" s="14" t="s">
        <v>27</v>
      </c>
      <c r="B17" s="10"/>
      <c r="C17" s="10">
        <f>COUNT(C21:C2191)</f>
        <v>8</v>
      </c>
      <c r="E17" s="51" t="s">
        <v>51</v>
      </c>
      <c r="F17" s="58">
        <f ca="1">+$C$15+$C$16*$F$16-15018.5-$C$5/24</f>
        <v>45519.062202648332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59365.291099553957</v>
      </c>
      <c r="D18" s="18">
        <f ca="1">+C16</f>
        <v>0.33429618307261211</v>
      </c>
      <c r="E18" s="52" t="s">
        <v>52</v>
      </c>
      <c r="F18" s="57">
        <f ca="1">+($C$15+$C$16*$F$16)-($C$16/2)-15018.5-$C$5/24</f>
        <v>45518.895054556793</v>
      </c>
    </row>
    <row r="19" spans="1:21" ht="12.95" customHeight="1" thickTop="1" x14ac:dyDescent="0.2">
      <c r="F19" s="38" t="s">
        <v>40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54</v>
      </c>
      <c r="J20" s="7" t="s">
        <v>37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s="43" t="s">
        <v>46</v>
      </c>
      <c r="C21" s="8">
        <v>57158.769099999998</v>
      </c>
      <c r="D21" s="8">
        <v>2.9999999999999997E-4</v>
      </c>
      <c r="E21">
        <f t="shared" ref="E21:E28" si="0">+(C21-C$7)/C$8</f>
        <v>-3649.4981236660487</v>
      </c>
      <c r="F21">
        <f t="shared" ref="F21:F28" si="1">ROUND(2*E21,0)/2</f>
        <v>-3649.5</v>
      </c>
      <c r="G21">
        <f t="shared" ref="G21:G28" si="2">+C21-(C$7+F21*C$8)</f>
        <v>6.2724999588681385E-4</v>
      </c>
      <c r="I21">
        <f t="shared" ref="I21:I26" si="3">+G21</f>
        <v>6.2724999588681385E-4</v>
      </c>
      <c r="O21">
        <f t="shared" ref="O21:O28" ca="1" si="4">+C$11+C$12*$F21</f>
        <v>6.7043317992031802E-4</v>
      </c>
      <c r="Q21" s="39">
        <f t="shared" ref="Q21:Q28" si="5">+C21-15018.5</f>
        <v>42140.269099999998</v>
      </c>
    </row>
    <row r="22" spans="1:21" ht="12.95" customHeight="1" x14ac:dyDescent="0.2">
      <c r="A22" s="44" t="s">
        <v>47</v>
      </c>
      <c r="B22" s="45"/>
      <c r="C22" s="44">
        <v>57179.496800000001</v>
      </c>
      <c r="D22" s="44">
        <v>3.0000000000000001E-3</v>
      </c>
      <c r="E22">
        <f t="shared" si="0"/>
        <v>-3587.4939985731203</v>
      </c>
      <c r="F22">
        <f t="shared" si="1"/>
        <v>-3587.5</v>
      </c>
      <c r="G22">
        <f t="shared" si="2"/>
        <v>2.0062499970663339E-3</v>
      </c>
      <c r="I22">
        <f t="shared" si="3"/>
        <v>2.0062499970663339E-3</v>
      </c>
      <c r="O22">
        <f t="shared" ca="1" si="4"/>
        <v>7.1278368186901116E-4</v>
      </c>
      <c r="Q22" s="39">
        <f t="shared" si="5"/>
        <v>42160.996800000001</v>
      </c>
    </row>
    <row r="23" spans="1:21" ht="12.95" customHeight="1" x14ac:dyDescent="0.2">
      <c r="A23" s="44" t="s">
        <v>47</v>
      </c>
      <c r="B23" s="45"/>
      <c r="C23" s="44">
        <v>57199.387600000002</v>
      </c>
      <c r="D23" s="44">
        <v>5.9999999999999995E-4</v>
      </c>
      <c r="E23">
        <f t="shared" si="0"/>
        <v>-3527.9933472032958</v>
      </c>
      <c r="F23">
        <f t="shared" si="1"/>
        <v>-3528</v>
      </c>
      <c r="G23">
        <f t="shared" si="2"/>
        <v>2.2240000034798868E-3</v>
      </c>
      <c r="I23">
        <f t="shared" si="3"/>
        <v>2.2240000034798868E-3</v>
      </c>
      <c r="O23">
        <f t="shared" ca="1" si="4"/>
        <v>7.5342650228751515E-4</v>
      </c>
      <c r="Q23" s="39">
        <f t="shared" si="5"/>
        <v>42180.887600000002</v>
      </c>
    </row>
    <row r="24" spans="1:21" ht="12.95" customHeight="1" x14ac:dyDescent="0.2">
      <c r="A24" s="43" t="s">
        <v>48</v>
      </c>
      <c r="C24" s="46">
        <v>57522.817000000003</v>
      </c>
      <c r="D24" s="47">
        <v>2.0000000000000001E-4</v>
      </c>
      <c r="E24">
        <f t="shared" si="0"/>
        <v>-2560.4978230338088</v>
      </c>
      <c r="F24">
        <f t="shared" si="1"/>
        <v>-2560.5</v>
      </c>
      <c r="G24">
        <f t="shared" si="2"/>
        <v>7.2775000444380566E-4</v>
      </c>
      <c r="I24">
        <f t="shared" si="3"/>
        <v>7.2775000444380566E-4</v>
      </c>
      <c r="O24">
        <f t="shared" ca="1" si="4"/>
        <v>1.4142992544707493E-3</v>
      </c>
      <c r="Q24" s="39">
        <f t="shared" si="5"/>
        <v>42504.317000000003</v>
      </c>
    </row>
    <row r="25" spans="1:21" ht="12.95" customHeight="1" x14ac:dyDescent="0.2">
      <c r="A25" s="43" t="s">
        <v>49</v>
      </c>
      <c r="C25" s="48">
        <v>58267.795299999998</v>
      </c>
      <c r="D25" s="49">
        <v>2.0000000000000001E-4</v>
      </c>
      <c r="E25">
        <f t="shared" si="0"/>
        <v>-331.99549500368209</v>
      </c>
      <c r="F25">
        <f t="shared" si="1"/>
        <v>-332</v>
      </c>
      <c r="G25">
        <f t="shared" si="2"/>
        <v>1.5059999932418577E-3</v>
      </c>
      <c r="I25">
        <f t="shared" si="3"/>
        <v>1.5059999932418577E-3</v>
      </c>
      <c r="O25">
        <f t="shared" ca="1" si="4"/>
        <v>2.9365265704814339E-3</v>
      </c>
      <c r="Q25" s="39">
        <f t="shared" si="5"/>
        <v>43249.295299999998</v>
      </c>
    </row>
    <row r="26" spans="1:21" ht="12.95" customHeight="1" x14ac:dyDescent="0.2">
      <c r="A26" t="s">
        <v>43</v>
      </c>
      <c r="C26" s="8">
        <v>58378.779900000001</v>
      </c>
      <c r="D26" s="8"/>
      <c r="E26">
        <f t="shared" si="0"/>
        <v>0</v>
      </c>
      <c r="F26">
        <f t="shared" si="1"/>
        <v>0</v>
      </c>
      <c r="G26">
        <f t="shared" si="2"/>
        <v>0</v>
      </c>
      <c r="H26">
        <f>+G26</f>
        <v>0</v>
      </c>
      <c r="O26">
        <f t="shared" ca="1" si="4"/>
        <v>3.1633066776905645E-3</v>
      </c>
      <c r="Q26" s="39">
        <f t="shared" si="5"/>
        <v>43360.279900000001</v>
      </c>
    </row>
    <row r="27" spans="1:21" ht="12.95" customHeight="1" x14ac:dyDescent="0.2">
      <c r="A27" s="40" t="s">
        <v>44</v>
      </c>
      <c r="B27" s="41" t="s">
        <v>45</v>
      </c>
      <c r="C27" s="42">
        <v>59002.412700000001</v>
      </c>
      <c r="D27" s="40">
        <v>1.1999999999999999E-3</v>
      </c>
      <c r="E27">
        <f t="shared" si="0"/>
        <v>1865.5135950080075</v>
      </c>
      <c r="F27">
        <f t="shared" si="1"/>
        <v>1865.5</v>
      </c>
      <c r="G27">
        <f t="shared" si="2"/>
        <v>4.5447500015143305E-3</v>
      </c>
      <c r="K27">
        <f>+G27</f>
        <v>4.5447500015143305E-3</v>
      </c>
      <c r="O27">
        <f t="shared" ca="1" si="4"/>
        <v>4.4375786355177723E-3</v>
      </c>
      <c r="Q27" s="39">
        <f t="shared" si="5"/>
        <v>43983.912700000001</v>
      </c>
    </row>
    <row r="28" spans="1:21" ht="12.95" customHeight="1" x14ac:dyDescent="0.2">
      <c r="A28" s="40" t="s">
        <v>44</v>
      </c>
      <c r="B28" s="41" t="s">
        <v>45</v>
      </c>
      <c r="C28" s="42">
        <v>59365.460700000003</v>
      </c>
      <c r="D28" s="40">
        <v>1.6999999999999999E-3</v>
      </c>
      <c r="E28">
        <f t="shared" si="0"/>
        <v>2951.5228293530777</v>
      </c>
      <c r="F28">
        <f t="shared" si="1"/>
        <v>2951.5</v>
      </c>
      <c r="G28">
        <f t="shared" si="2"/>
        <v>7.6317499988363124E-3</v>
      </c>
      <c r="K28">
        <f>+G28</f>
        <v>7.6317499988363124E-3</v>
      </c>
      <c r="O28">
        <f t="shared" ca="1" si="4"/>
        <v>5.1793954922319764E-3</v>
      </c>
      <c r="Q28" s="39">
        <f t="shared" si="5"/>
        <v>44346.960700000003</v>
      </c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31">
    <sortCondition ref="C21:C3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2024-08-14T07:15:07Z</dcterms:modified>
</cp:coreProperties>
</file>