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4C1169D-2696-4F7E-ABDF-D773F6D65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F11" i="1"/>
  <c r="C21" i="1"/>
  <c r="E21" i="1"/>
  <c r="F21" i="1"/>
  <c r="A21" i="1"/>
  <c r="H20" i="1"/>
  <c r="G11" i="1"/>
  <c r="C17" i="1"/>
  <c r="Q21" i="1"/>
  <c r="G21" i="1"/>
  <c r="H21" i="1"/>
  <c r="C11" i="1"/>
  <c r="F15" i="1" l="1"/>
  <c r="C12" i="1"/>
  <c r="C15" i="1" l="1"/>
  <c r="C16" i="1"/>
  <c r="D18" i="1" s="1"/>
  <c r="O21" i="1"/>
  <c r="S21" i="1" s="1"/>
  <c r="O22" i="1"/>
  <c r="S22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<sst xmlns="http://schemas.openxmlformats.org/spreadsheetml/2006/main" count="56" uniqueCount="53">
  <si>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</si>
  <si>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</si>
  <si>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</si>
  <si>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</si>
  <si>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</si>
  <si>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</si>
  <si>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</si>
  <si>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</si>
  <si>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</si>
  <si>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</si>
  <si>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</si>
  <si>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</si>
  <si>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</si>
  <si>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</si>
  <si>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</si>
  <si>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</si>
  <si>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</si>
  <si>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</si>
  <si>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</si>
  <si>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</si>
  <si>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</si>
  <si>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</si>
  <si>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</si>
  <si>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</si>
  <si>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</si>
  <si>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</si>
  <si>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</si>
  <si>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</si>
  <si>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</si>
  <si>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</si>
  <si>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</si>
  <si>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</si>
  <si>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</si>
  <si>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</si>
  <si>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</si>
  <si>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</si>
  <si>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</si>
  <si>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</si>
  <si>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</si>
  <si>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G0540-0068</t>
  </si>
  <si>
    <t>G0540-0068_Equ.xls</t>
  </si>
  <si>
    <t>EC</t>
  </si>
  <si>
    <t>Equ</t>
  </si>
  <si>
    <t>VSX</t>
  </si>
  <si>
    <t>IBVS 6011</t>
  </si>
  <si>
    <t>II</t>
  </si>
  <si>
    <t>CCD</t>
  </si>
  <si>
    <t xml:space="preserve">Mag </t>
  </si>
  <si>
    <t>Next ToM-P</t>
  </si>
  <si>
    <t>Next ToM-S</t>
  </si>
  <si>
    <t>ASAS J211938+0629.5 / GSC 0540-0068</t>
  </si>
  <si>
    <t>12.31 (057)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</si>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</sst>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0540-0068 -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F-4BC9-AB5A-16D52E1AAC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-2.3250000056577846E-2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CF-4BC9-AB5A-16D52E1AAC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CF-4BC9-AB5A-16D52E1AAC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CF-4BC9-AB5A-16D52E1AAC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CF-4BC9-AB5A-16D52E1AAC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CF-4BC9-AB5A-16D52E1AAC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CF-4BC9-AB5A-16D52E1AAC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-1.7347234759768071E-18</c:v>
                </c:pt>
                <c:pt idx="1">
                  <c:v>-2.3250000056577846E-2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CF-4BC9-AB5A-16D52E1AAC4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CF-4BC9-AB5A-16D52E1AA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814784"/>
        <c:axId val="1"/>
      </c:scatterChart>
      <c:valAx>
        <c:axId val="38881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814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9D814A-AA87-9A95-AD2A-26F98EBC0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30" sqref="J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40</v>
      </c>
    </row>
    <row r="2" spans="1:7" x14ac:dyDescent="0.2">
      <c r="A2" t="s">
        <v>23</v>
      </c>
      <c r="B2" t="s">
        <v>41</v>
      </c>
      <c r="C2" s="28" t="s">
        <v>38</v>
      </c>
      <c r="D2" s="3" t="s">
        <v>42</v>
      </c>
      <c r="E2" s="29" t="s">
        <v>39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52224.810000000056</v>
      </c>
      <c r="D7" s="27" t="s">
        <v>43</v>
      </c>
    </row>
    <row r="8" spans="1:7" x14ac:dyDescent="0.2">
      <c r="A8" t="s">
        <v>3</v>
      </c>
      <c r="C8" s="32">
        <v>0.38954</v>
      </c>
      <c r="D8" s="27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-1.7347234759768071E-18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-2.5047131760385504E-6</v>
      </c>
      <c r="D12" s="3"/>
      <c r="E12" s="36" t="s">
        <v>47</v>
      </c>
      <c r="F12" s="37" t="s">
        <v>51</v>
      </c>
    </row>
    <row r="13" spans="1:7" x14ac:dyDescent="0.2">
      <c r="A13" s="10" t="s">
        <v>18</v>
      </c>
      <c r="B13" s="10"/>
      <c r="C13" s="3" t="s">
        <v>13</v>
      </c>
      <c r="D13" s="14"/>
      <c r="E13" s="33" t="s">
        <v>34</v>
      </c>
      <c r="F13" s="41">
        <v>1</v>
      </c>
    </row>
    <row r="14" spans="1:7" x14ac:dyDescent="0.2">
      <c r="A14" s="10"/>
      <c r="B14" s="10"/>
      <c r="C14" s="10"/>
      <c r="D14" s="14"/>
      <c r="E14" s="33" t="s">
        <v>31</v>
      </c>
      <c r="F14" s="38">
        <f ca="1">NOW()+15018.5+$C$9/24</f>
        <v>60536.828757523144</v>
      </c>
    </row>
    <row r="15" spans="1:7" x14ac:dyDescent="0.2">
      <c r="A15" s="12" t="s">
        <v>17</v>
      </c>
      <c r="B15" s="10"/>
      <c r="C15" s="13">
        <f ca="1">(C7+C11)+(C8+C12)*INT(MAX(F21:F3533))</f>
        <v>55840.497031252358</v>
      </c>
      <c r="D15" s="14"/>
      <c r="E15" s="33" t="s">
        <v>35</v>
      </c>
      <c r="F15" s="38">
        <f ca="1">ROUND(2*($F$14-$C$7)/$C$8,0)/2+$F$13</f>
        <v>21339</v>
      </c>
    </row>
    <row r="16" spans="1:7" x14ac:dyDescent="0.2">
      <c r="A16" s="15" t="s">
        <v>4</v>
      </c>
      <c r="B16" s="10"/>
      <c r="C16" s="16">
        <f ca="1">+C8+C12</f>
        <v>0.38953749528682396</v>
      </c>
      <c r="D16" s="14"/>
      <c r="E16" s="33" t="s">
        <v>36</v>
      </c>
      <c r="F16" s="38">
        <f ca="1">ROUND(2*($F$14-$C$15)/$C$16,0)/2+$F$13</f>
        <v>12057</v>
      </c>
    </row>
    <row r="17" spans="1:19" ht="13.5" thickBot="1" x14ac:dyDescent="0.25">
      <c r="A17" s="14" t="s">
        <v>28</v>
      </c>
      <c r="B17" s="10"/>
      <c r="C17" s="10">
        <f>COUNT(C21:C2191)</f>
        <v>2</v>
      </c>
      <c r="D17" s="14"/>
      <c r="E17" s="34" t="s">
        <v>48</v>
      </c>
      <c r="F17" s="39">
        <f ca="1">+$C$15+$C$16*$F$16-15018.5-$C$9/24</f>
        <v>45519.046445258929</v>
      </c>
    </row>
    <row r="18" spans="1:19" ht="14.25" thickTop="1" thickBot="1" x14ac:dyDescent="0.25">
      <c r="A18" s="15" t="s">
        <v>5</v>
      </c>
      <c r="B18" s="10"/>
      <c r="C18" s="17">
        <f ca="1">+C15</f>
        <v>55840.497031252358</v>
      </c>
      <c r="D18" s="18">
        <f ca="1">+C16</f>
        <v>0.38953749528682396</v>
      </c>
      <c r="E18" s="35" t="s">
        <v>49</v>
      </c>
      <c r="F18" s="40">
        <f ca="1">+($C$15+$C$16*$F$16)-($C$16/2)-15018.5-$C$9/24</f>
        <v>45518.851676511287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1.7347234759768071E-18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52224.810000000056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-1.7347234759768071E-18</v>
      </c>
      <c r="Q21" s="2">
        <f>+C21-15018.5</f>
        <v>37206.310000000056</v>
      </c>
      <c r="S21">
        <f ca="1">+(O21-G21)^2</f>
        <v>3.009265538105056E-36</v>
      </c>
    </row>
    <row r="22" spans="1:19" x14ac:dyDescent="0.2">
      <c r="A22" s="30" t="s">
        <v>44</v>
      </c>
      <c r="B22" s="31" t="s">
        <v>45</v>
      </c>
      <c r="C22" s="30">
        <v>55840.691800000001</v>
      </c>
      <c r="D22" s="30">
        <v>5.0000000000000001E-4</v>
      </c>
      <c r="E22">
        <f>+(C22-C$7)/C$8</f>
        <v>9282.4403142166266</v>
      </c>
      <c r="F22">
        <f>ROUND(2*E22,0)/2</f>
        <v>9282.5</v>
      </c>
      <c r="G22">
        <f>+C22-(C$7+F22*C$8)</f>
        <v>-2.3250000056577846E-2</v>
      </c>
      <c r="I22">
        <f>+G22</f>
        <v>-2.3250000056577846E-2</v>
      </c>
      <c r="O22">
        <f ca="1">+C$11+C$12*$F22</f>
        <v>-2.3250000056577846E-2</v>
      </c>
      <c r="Q22" s="2">
        <f>+C22-15018.5</f>
        <v>40822.191800000001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2024-08-14T07:53:24Z</dcterms:modified>
</cp:coreProperties>
</file>