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F42BBCA-1D0F-4EAD-BB9C-84AA3F5DA4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F14" i="1" l="1"/>
  <c r="F11" i="1"/>
  <c r="G11" i="1"/>
  <c r="Q83" i="1"/>
  <c r="Q82" i="1"/>
  <c r="Q81" i="1"/>
  <c r="C17" i="1"/>
  <c r="Q80" i="1"/>
  <c r="Q79" i="1"/>
  <c r="Q78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C8" i="1"/>
  <c r="C7" i="1"/>
  <c r="E83" i="1"/>
  <c r="F83" i="1"/>
  <c r="E21" i="1"/>
  <c r="F21" i="1"/>
  <c r="Q21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79" i="1"/>
  <c r="F79" i="1"/>
  <c r="E22" i="1"/>
  <c r="E82" i="1"/>
  <c r="F82" i="1"/>
  <c r="D34" i="2"/>
  <c r="E77" i="1"/>
  <c r="E73" i="1"/>
  <c r="E69" i="1"/>
  <c r="E65" i="1"/>
  <c r="E61" i="1"/>
  <c r="E57" i="1"/>
  <c r="E53" i="1"/>
  <c r="E49" i="1"/>
  <c r="E45" i="1"/>
  <c r="E41" i="1"/>
  <c r="E37" i="1"/>
  <c r="E33" i="1"/>
  <c r="E29" i="1"/>
  <c r="E25" i="1"/>
  <c r="G78" i="1"/>
  <c r="E76" i="1"/>
  <c r="E72" i="1"/>
  <c r="E68" i="1"/>
  <c r="E64" i="1"/>
  <c r="E60" i="1"/>
  <c r="E56" i="1"/>
  <c r="E52" i="1"/>
  <c r="E48" i="1"/>
  <c r="E44" i="1"/>
  <c r="E40" i="1"/>
  <c r="E36" i="1"/>
  <c r="E32" i="1"/>
  <c r="E28" i="1"/>
  <c r="E24" i="1"/>
  <c r="F24" i="1"/>
  <c r="E78" i="1"/>
  <c r="F78" i="1"/>
  <c r="E81" i="1"/>
  <c r="F81" i="1"/>
  <c r="G81" i="1"/>
  <c r="J81" i="1"/>
  <c r="G83" i="1"/>
  <c r="J83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80" i="1"/>
  <c r="F80" i="1"/>
  <c r="G80" i="1"/>
  <c r="J80" i="1"/>
  <c r="G21" i="1"/>
  <c r="H21" i="1"/>
  <c r="G24" i="1"/>
  <c r="I24" i="1"/>
  <c r="G79" i="1"/>
  <c r="J79" i="1"/>
  <c r="G82" i="1"/>
  <c r="J82" i="1"/>
  <c r="F76" i="1"/>
  <c r="G76" i="1"/>
  <c r="I76" i="1"/>
  <c r="D33" i="2"/>
  <c r="F25" i="1"/>
  <c r="G25" i="1"/>
  <c r="I25" i="1"/>
  <c r="D35" i="2"/>
  <c r="D55" i="2"/>
  <c r="F57" i="1"/>
  <c r="G57" i="1"/>
  <c r="I57" i="1"/>
  <c r="D36" i="2"/>
  <c r="F26" i="1"/>
  <c r="G26" i="1"/>
  <c r="I26" i="1"/>
  <c r="D21" i="2"/>
  <c r="F48" i="1"/>
  <c r="G48" i="1"/>
  <c r="I48" i="1"/>
  <c r="D14" i="2"/>
  <c r="F29" i="1"/>
  <c r="G29" i="1"/>
  <c r="I29" i="1"/>
  <c r="F30" i="1"/>
  <c r="G30" i="1"/>
  <c r="I30" i="1"/>
  <c r="D15" i="2"/>
  <c r="F27" i="1"/>
  <c r="G27" i="1"/>
  <c r="I27" i="1"/>
  <c r="D13" i="2"/>
  <c r="D22" i="2"/>
  <c r="F52" i="1"/>
  <c r="D60" i="2"/>
  <c r="F65" i="1"/>
  <c r="G65" i="1"/>
  <c r="I65" i="1"/>
  <c r="F66" i="1"/>
  <c r="G66" i="1"/>
  <c r="I66" i="1"/>
  <c r="D61" i="2"/>
  <c r="F63" i="1"/>
  <c r="G63" i="1"/>
  <c r="I63" i="1"/>
  <c r="D58" i="2"/>
  <c r="D63" i="2"/>
  <c r="F69" i="1"/>
  <c r="G69" i="1"/>
  <c r="I69" i="1"/>
  <c r="F70" i="1"/>
  <c r="G70" i="1"/>
  <c r="I70" i="1"/>
  <c r="D64" i="2"/>
  <c r="D28" i="2"/>
  <c r="F67" i="1"/>
  <c r="G67" i="1"/>
  <c r="I67" i="1"/>
  <c r="D37" i="2"/>
  <c r="F28" i="1"/>
  <c r="G28" i="1"/>
  <c r="I28" i="1"/>
  <c r="D45" i="2"/>
  <c r="F41" i="1"/>
  <c r="G41" i="1"/>
  <c r="I41" i="1"/>
  <c r="F74" i="1"/>
  <c r="G74" i="1"/>
  <c r="I74" i="1"/>
  <c r="D31" i="2"/>
  <c r="D29" i="2"/>
  <c r="F71" i="1"/>
  <c r="G71" i="1"/>
  <c r="I71" i="1"/>
  <c r="F64" i="1"/>
  <c r="G64" i="1"/>
  <c r="I64" i="1"/>
  <c r="D59" i="2"/>
  <c r="F45" i="1"/>
  <c r="G45" i="1"/>
  <c r="I45" i="1"/>
  <c r="D19" i="2"/>
  <c r="D20" i="2"/>
  <c r="F46" i="1"/>
  <c r="G46" i="1"/>
  <c r="I46" i="1"/>
  <c r="F43" i="1"/>
  <c r="G43" i="1"/>
  <c r="I43" i="1"/>
  <c r="D47" i="2"/>
  <c r="F75" i="1"/>
  <c r="G75" i="1"/>
  <c r="I75" i="1"/>
  <c r="D32" i="2"/>
  <c r="F36" i="1"/>
  <c r="G36" i="1"/>
  <c r="I36" i="1"/>
  <c r="D17" i="2"/>
  <c r="D62" i="2"/>
  <c r="F68" i="1"/>
  <c r="G68" i="1"/>
  <c r="I68" i="1"/>
  <c r="F49" i="1"/>
  <c r="G49" i="1"/>
  <c r="I49" i="1"/>
  <c r="D50" i="2"/>
  <c r="F50" i="1"/>
  <c r="G50" i="1"/>
  <c r="I50" i="1"/>
  <c r="D51" i="2"/>
  <c r="D52" i="2"/>
  <c r="F51" i="1"/>
  <c r="G51" i="1"/>
  <c r="I51" i="1"/>
  <c r="F58" i="1"/>
  <c r="G58" i="1"/>
  <c r="I58" i="1"/>
  <c r="D25" i="2"/>
  <c r="D12" i="2"/>
  <c r="F23" i="1"/>
  <c r="G23" i="1"/>
  <c r="I23" i="1"/>
  <c r="D53" i="2"/>
  <c r="F55" i="1"/>
  <c r="G55" i="1"/>
  <c r="I55" i="1"/>
  <c r="J78" i="1"/>
  <c r="F61" i="1"/>
  <c r="G61" i="1"/>
  <c r="I61" i="1"/>
  <c r="D27" i="2"/>
  <c r="F62" i="1"/>
  <c r="D57" i="2"/>
  <c r="F59" i="1"/>
  <c r="G59" i="1"/>
  <c r="I59" i="1"/>
  <c r="D26" i="2"/>
  <c r="D40" i="2"/>
  <c r="F33" i="1"/>
  <c r="G33" i="1"/>
  <c r="I33" i="1"/>
  <c r="F34" i="1"/>
  <c r="G34" i="1"/>
  <c r="I34" i="1"/>
  <c r="D16" i="2"/>
  <c r="D38" i="2"/>
  <c r="F31" i="1"/>
  <c r="G31" i="1"/>
  <c r="I31" i="1"/>
  <c r="D54" i="2"/>
  <c r="F56" i="1"/>
  <c r="G56" i="1"/>
  <c r="I56" i="1"/>
  <c r="D42" i="2"/>
  <c r="F37" i="1"/>
  <c r="G37" i="1"/>
  <c r="I37" i="1"/>
  <c r="F38" i="1"/>
  <c r="G38" i="1"/>
  <c r="I38" i="1"/>
  <c r="D18" i="2"/>
  <c r="F35" i="1"/>
  <c r="G35" i="1"/>
  <c r="I35" i="1"/>
  <c r="D41" i="2"/>
  <c r="D56" i="2"/>
  <c r="F60" i="1"/>
  <c r="G60" i="1"/>
  <c r="I60" i="1"/>
  <c r="D30" i="2"/>
  <c r="F73" i="1"/>
  <c r="G73" i="1"/>
  <c r="I73" i="1"/>
  <c r="F42" i="1"/>
  <c r="G42" i="1"/>
  <c r="I42" i="1"/>
  <c r="D46" i="2"/>
  <c r="F39" i="1"/>
  <c r="G39" i="1"/>
  <c r="I39" i="1"/>
  <c r="D43" i="2"/>
  <c r="D39" i="2"/>
  <c r="F32" i="1"/>
  <c r="G32" i="1"/>
  <c r="I32" i="1"/>
  <c r="D66" i="2"/>
  <c r="F77" i="1"/>
  <c r="G77" i="1"/>
  <c r="I77" i="1"/>
  <c r="F47" i="1"/>
  <c r="G47" i="1"/>
  <c r="I47" i="1"/>
  <c r="D49" i="2"/>
  <c r="D44" i="2"/>
  <c r="F40" i="1"/>
  <c r="G40" i="1"/>
  <c r="I40" i="1"/>
  <c r="F72" i="1"/>
  <c r="G72" i="1"/>
  <c r="I72" i="1"/>
  <c r="D65" i="2"/>
  <c r="D23" i="2"/>
  <c r="F53" i="1"/>
  <c r="G53" i="1"/>
  <c r="I53" i="1"/>
  <c r="D11" i="2"/>
  <c r="F22" i="1"/>
  <c r="G22" i="1"/>
  <c r="I22" i="1"/>
  <c r="F54" i="1"/>
  <c r="G54" i="1"/>
  <c r="I54" i="1"/>
  <c r="D24" i="2"/>
  <c r="D48" i="2"/>
  <c r="F44" i="1"/>
  <c r="G44" i="1"/>
  <c r="I44" i="1"/>
  <c r="C11" i="1"/>
  <c r="C12" i="1"/>
  <c r="F15" i="1" l="1"/>
  <c r="C16" i="1"/>
  <c r="D18" i="1" s="1"/>
  <c r="O78" i="1"/>
  <c r="R78" i="1" s="1"/>
  <c r="O62" i="1"/>
  <c r="O53" i="1"/>
  <c r="O77" i="1"/>
  <c r="O54" i="1"/>
  <c r="O23" i="1"/>
  <c r="O45" i="1"/>
  <c r="O73" i="1"/>
  <c r="O74" i="1"/>
  <c r="O80" i="1"/>
  <c r="R80" i="1" s="1"/>
  <c r="O25" i="1"/>
  <c r="O83" i="1"/>
  <c r="R83" i="1" s="1"/>
  <c r="O22" i="1"/>
  <c r="O43" i="1"/>
  <c r="O36" i="1"/>
  <c r="O67" i="1"/>
  <c r="O38" i="1"/>
  <c r="O66" i="1"/>
  <c r="O60" i="1"/>
  <c r="O82" i="1"/>
  <c r="R82" i="1" s="1"/>
  <c r="O57" i="1"/>
  <c r="O71" i="1"/>
  <c r="O63" i="1"/>
  <c r="O34" i="1"/>
  <c r="O70" i="1"/>
  <c r="O31" i="1"/>
  <c r="O29" i="1"/>
  <c r="O59" i="1"/>
  <c r="O44" i="1"/>
  <c r="O28" i="1"/>
  <c r="O55" i="1"/>
  <c r="O21" i="1"/>
  <c r="O24" i="1"/>
  <c r="O76" i="1"/>
  <c r="O68" i="1"/>
  <c r="O47" i="1"/>
  <c r="O72" i="1"/>
  <c r="O33" i="1"/>
  <c r="O58" i="1"/>
  <c r="O64" i="1"/>
  <c r="O32" i="1"/>
  <c r="O35" i="1"/>
  <c r="O26" i="1"/>
  <c r="O50" i="1"/>
  <c r="O81" i="1"/>
  <c r="R81" i="1" s="1"/>
  <c r="O56" i="1"/>
  <c r="O27" i="1"/>
  <c r="O52" i="1"/>
  <c r="O40" i="1"/>
  <c r="O42" i="1"/>
  <c r="O49" i="1"/>
  <c r="O39" i="1"/>
  <c r="O61" i="1"/>
  <c r="O79" i="1"/>
  <c r="R79" i="1" s="1"/>
  <c r="O48" i="1"/>
  <c r="O30" i="1"/>
  <c r="O75" i="1"/>
  <c r="O65" i="1"/>
  <c r="C15" i="1"/>
  <c r="O37" i="1"/>
  <c r="O69" i="1"/>
  <c r="O46" i="1"/>
  <c r="O41" i="1"/>
  <c r="O51" i="1"/>
  <c r="F16" i="1" l="1"/>
  <c r="F18" i="1" s="1"/>
  <c r="C18" i="1"/>
  <c r="R19" i="1"/>
  <c r="F17" i="1" l="1"/>
</calcChain>
</file>

<file path=xl/sharedStrings.xml><?xml version="1.0" encoding="utf-8"?>
<sst xmlns="http://schemas.openxmlformats.org/spreadsheetml/2006/main" count="482" uniqueCount="93">
  <si>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</si>
  <si>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</si>
  <si>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</si>
  <si>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</si>
  <si>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</si>
  <si>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</si>
  <si>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</si>
  <si>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</si>
  <si>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</si>
  <si>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</si>
  <si>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</si>
  <si>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</si>
  <si>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</si>
  <si>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</si>
  <si>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</si>
  <si>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</si>
  <si>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</si>
  <si>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</si>
  <si>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</si>
  <si>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</si>
  <si>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</si>
  <si>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</si>
  <si>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</si>
  <si>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</si>
  <si>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</si>
  <si>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</si>
  <si>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</si>
  <si>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</si>
  <si>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</si>
  <si>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</si>
  <si>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Bull.41</t>
  </si>
  <si>
    <t>B</t>
  </si>
  <si>
    <t>BBSAG Bull.45</t>
  </si>
  <si>
    <t>BBSAG Bull.46</t>
  </si>
  <si>
    <t>BBSAG Bull.50</t>
  </si>
  <si>
    <t>BBSAG Bull.51</t>
  </si>
  <si>
    <t>Nikolaou I</t>
  </si>
  <si>
    <t>BBSAG Bull.52</t>
  </si>
  <si>
    <t>BBSAG Bull.53</t>
  </si>
  <si>
    <t>BBSAG Bull.56</t>
  </si>
  <si>
    <t>BBSAG Bull.57</t>
  </si>
  <si>
    <t>BBSAG Bull.58</t>
  </si>
  <si>
    <t>BBSAG Bull.59</t>
  </si>
  <si>
    <t>BBSAG Bull.62</t>
  </si>
  <si>
    <t>BBSAG Bull.63</t>
  </si>
  <si>
    <t>Schildknecht T</t>
  </si>
  <si>
    <t>BBSAG Bull.64</t>
  </si>
  <si>
    <t>BBSAG Bull.65</t>
  </si>
  <si>
    <t>Elias D</t>
  </si>
  <si>
    <t>BBSAG Bull.68</t>
  </si>
  <si>
    <t>BBSAG Bull.69</t>
  </si>
  <si>
    <t>BBSAG Bull.70</t>
  </si>
  <si>
    <t>BBSAG Bull.74</t>
  </si>
  <si>
    <t>BBSAG Bull.75</t>
  </si>
  <si>
    <t>BBSAG Bull.86</t>
  </si>
  <si>
    <t>BBSAG Bull.90</t>
  </si>
  <si>
    <t>BBSAG Bull.91</t>
  </si>
  <si>
    <t>BBSAG Bull.92</t>
  </si>
  <si>
    <t>BBSAG Bull.93</t>
  </si>
  <si>
    <t>BBSAG Bull.96</t>
  </si>
  <si>
    <t>BBSAG Bull.97</t>
  </si>
  <si>
    <t>BBSAG Bull.99</t>
  </si>
  <si>
    <t>II</t>
  </si>
  <si>
    <t>BBSAG</t>
  </si>
  <si>
    <t>I</t>
  </si>
  <si>
    <t>IBVS 5690</t>
  </si>
  <si>
    <t>My time zone &gt;&gt;&gt;&gt;&gt;</t>
  </si>
  <si>
    <t>(PST=8, PDT=MDT=7, MDT=CST=6, etc.)</t>
  </si>
  <si>
    <t>JD today</t>
  </si>
  <si>
    <t>New Cycle</t>
  </si>
  <si>
    <t># of data points:</t>
  </si>
  <si>
    <t>Start of linear fit &gt;&gt;&gt;&gt;&gt;&gt;&gt;&gt;&gt;&gt;&gt;&gt;&gt;&gt;&gt;&gt;&gt;&gt;&gt;&gt;&gt;</t>
  </si>
  <si>
    <t>IBVS 5871</t>
  </si>
  <si>
    <t>IBVS 5920</t>
  </si>
  <si>
    <t>Add cycle</t>
  </si>
  <si>
    <t>Old Cycle</t>
  </si>
  <si>
    <t>IBVS 5960</t>
  </si>
  <si>
    <t>IBVS 6011</t>
  </si>
  <si>
    <t>IBVS 6042</t>
  </si>
  <si>
    <t>8 0.0100</t>
  </si>
  <si>
    <t>6 0.0070</t>
  </si>
  <si>
    <t>Eclipsing Binaries Minima Database</t>
  </si>
  <si>
    <t>http://www.oa.uj.edu.pl/ktt/krttk_dn.html</t>
  </si>
  <si>
    <r>
      <t>diff</t>
    </r>
    <r>
      <rPr>
        <b/>
        <vertAlign val="superscript"/>
        <sz val="10"/>
        <rFont val="Arial"/>
        <family val="2"/>
      </rPr>
      <t>2</t>
    </r>
  </si>
  <si>
    <t>rms dev</t>
  </si>
  <si>
    <t>AM Eri / GSC 5317-0361</t>
  </si>
  <si>
    <t>EW/KW</t>
  </si>
  <si>
    <t>CCD</t>
  </si>
  <si>
    <t xml:space="preserve">Mag </t>
  </si>
  <si>
    <t>Next ToM-P</t>
  </si>
  <si>
    <t>Next ToM-S</t>
  </si>
  <si>
    <t>VSX</t>
  </si>
  <si>
    <t>14.40-15.20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</si>
</sst>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 Unicode MS"/>
    </font>
    <font>
      <sz val="14"/>
      <name val="Arial"/>
      <family val="2"/>
    </font>
    <font>
      <u/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5" fillId="0" borderId="0" xfId="0" applyFont="1" applyAlignment="1">
      <alignment horizontal="center"/>
    </xf>
    <xf numFmtId="0" fontId="10" fillId="0" borderId="0" xfId="0" applyFont="1" applyAlignment="1"/>
    <xf numFmtId="0" fontId="15" fillId="2" borderId="0" xfId="0" applyFont="1" applyFill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/>
    <xf numFmtId="0" fontId="19" fillId="0" borderId="0" xfId="7" applyAlignment="1" applyProtection="1"/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15" fillId="0" borderId="4" xfId="0" applyFont="1" applyBorder="1" applyAlignment="1"/>
    <xf numFmtId="0" fontId="6" fillId="0" borderId="0" xfId="0" applyFont="1" applyAlignment="1"/>
    <xf numFmtId="0" fontId="0" fillId="3" borderId="5" xfId="0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right" vertical="center"/>
    </xf>
    <xf numFmtId="0" fontId="0" fillId="0" borderId="8" xfId="0" applyBorder="1" applyAlignment="1"/>
    <xf numFmtId="0" fontId="22" fillId="0" borderId="8" xfId="0" applyFont="1" applyBorder="1" applyAlignment="1">
      <alignment horizontal="right" vertical="center"/>
    </xf>
    <xf numFmtId="22" fontId="21" fillId="0" borderId="7" xfId="0" applyNumberFormat="1" applyFont="1" applyBorder="1" applyAlignment="1">
      <alignment horizontal="right" vertical="center"/>
    </xf>
    <xf numFmtId="22" fontId="22" fillId="0" borderId="8" xfId="0" applyNumberFormat="1" applyFont="1" applyBorder="1" applyAlignment="1">
      <alignment horizontal="right" vertical="center"/>
    </xf>
    <xf numFmtId="22" fontId="22" fillId="0" borderId="9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AM Eri - O-C Diagr.</a:t>
            </a:r>
          </a:p>
        </c:rich>
      </c:tx>
      <c:layout>
        <c:manualLayout>
          <c:xMode val="edge"/>
          <c:yMode val="edge"/>
          <c:x val="0.38095307052135724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25447241963497"/>
          <c:y val="0.13219077045749028"/>
          <c:w val="0.81984394034642827"/>
          <c:h val="0.641102029967772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-119.5</c:v>
                </c:pt>
                <c:pt idx="2">
                  <c:v>-6.5</c:v>
                </c:pt>
                <c:pt idx="3">
                  <c:v>0</c:v>
                </c:pt>
                <c:pt idx="4">
                  <c:v>29</c:v>
                </c:pt>
                <c:pt idx="5">
                  <c:v>964</c:v>
                </c:pt>
                <c:pt idx="6">
                  <c:v>998.5</c:v>
                </c:pt>
                <c:pt idx="7">
                  <c:v>999</c:v>
                </c:pt>
                <c:pt idx="8">
                  <c:v>1118.5</c:v>
                </c:pt>
                <c:pt idx="9">
                  <c:v>1146.5</c:v>
                </c:pt>
                <c:pt idx="10">
                  <c:v>1147</c:v>
                </c:pt>
                <c:pt idx="11">
                  <c:v>1191</c:v>
                </c:pt>
                <c:pt idx="12">
                  <c:v>1235</c:v>
                </c:pt>
                <c:pt idx="13">
                  <c:v>1260.5</c:v>
                </c:pt>
                <c:pt idx="14">
                  <c:v>1893</c:v>
                </c:pt>
                <c:pt idx="15">
                  <c:v>1918.5</c:v>
                </c:pt>
                <c:pt idx="16">
                  <c:v>1931</c:v>
                </c:pt>
                <c:pt idx="17">
                  <c:v>1940.5</c:v>
                </c:pt>
                <c:pt idx="18">
                  <c:v>2013</c:v>
                </c:pt>
                <c:pt idx="19">
                  <c:v>2013</c:v>
                </c:pt>
                <c:pt idx="20">
                  <c:v>2016</c:v>
                </c:pt>
                <c:pt idx="21">
                  <c:v>2136</c:v>
                </c:pt>
                <c:pt idx="22">
                  <c:v>2199</c:v>
                </c:pt>
                <c:pt idx="23">
                  <c:v>2256</c:v>
                </c:pt>
                <c:pt idx="24">
                  <c:v>2334.5</c:v>
                </c:pt>
                <c:pt idx="25">
                  <c:v>2356.5</c:v>
                </c:pt>
                <c:pt idx="26">
                  <c:v>2382</c:v>
                </c:pt>
                <c:pt idx="27">
                  <c:v>3014.5</c:v>
                </c:pt>
                <c:pt idx="28">
                  <c:v>3046</c:v>
                </c:pt>
                <c:pt idx="29">
                  <c:v>3144</c:v>
                </c:pt>
                <c:pt idx="30">
                  <c:v>3223</c:v>
                </c:pt>
                <c:pt idx="31">
                  <c:v>3288.5</c:v>
                </c:pt>
                <c:pt idx="32">
                  <c:v>3395.5</c:v>
                </c:pt>
                <c:pt idx="33">
                  <c:v>3471.5</c:v>
                </c:pt>
                <c:pt idx="34">
                  <c:v>3519</c:v>
                </c:pt>
                <c:pt idx="35">
                  <c:v>4218</c:v>
                </c:pt>
                <c:pt idx="36">
                  <c:v>4319</c:v>
                </c:pt>
                <c:pt idx="37">
                  <c:v>4407.5</c:v>
                </c:pt>
                <c:pt idx="38">
                  <c:v>4407.5</c:v>
                </c:pt>
                <c:pt idx="39">
                  <c:v>4675</c:v>
                </c:pt>
                <c:pt idx="40">
                  <c:v>4703.5</c:v>
                </c:pt>
                <c:pt idx="41">
                  <c:v>5289</c:v>
                </c:pt>
                <c:pt idx="42">
                  <c:v>5469</c:v>
                </c:pt>
                <c:pt idx="43">
                  <c:v>5513</c:v>
                </c:pt>
                <c:pt idx="44">
                  <c:v>5532</c:v>
                </c:pt>
                <c:pt idx="45">
                  <c:v>5721</c:v>
                </c:pt>
                <c:pt idx="46">
                  <c:v>5796.5</c:v>
                </c:pt>
                <c:pt idx="47">
                  <c:v>6650</c:v>
                </c:pt>
                <c:pt idx="48">
                  <c:v>6811</c:v>
                </c:pt>
                <c:pt idx="49">
                  <c:v>10320</c:v>
                </c:pt>
                <c:pt idx="50">
                  <c:v>11249.5</c:v>
                </c:pt>
                <c:pt idx="51">
                  <c:v>11612</c:v>
                </c:pt>
                <c:pt idx="52">
                  <c:v>12364.5</c:v>
                </c:pt>
                <c:pt idx="53">
                  <c:v>12430.5</c:v>
                </c:pt>
                <c:pt idx="54">
                  <c:v>13495.5</c:v>
                </c:pt>
                <c:pt idx="55">
                  <c:v>13766.5</c:v>
                </c:pt>
                <c:pt idx="56">
                  <c:v>14664</c:v>
                </c:pt>
                <c:pt idx="57">
                  <c:v>30073</c:v>
                </c:pt>
                <c:pt idx="58">
                  <c:v>34411</c:v>
                </c:pt>
                <c:pt idx="59">
                  <c:v>35497.5</c:v>
                </c:pt>
                <c:pt idx="60">
                  <c:v>36701</c:v>
                </c:pt>
                <c:pt idx="61">
                  <c:v>37841.5</c:v>
                </c:pt>
                <c:pt idx="62">
                  <c:v>38985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FB-4944-9B87-7616B87005B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55">
                    <c:v>0.01</c:v>
                  </c:pt>
                  <c:pt idx="56">
                    <c:v>7.0000000000000001E-3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3.0000000000000003E-4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55">
                    <c:v>0.01</c:v>
                  </c:pt>
                  <c:pt idx="56">
                    <c:v>7.0000000000000001E-3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-119.5</c:v>
                </c:pt>
                <c:pt idx="2">
                  <c:v>-6.5</c:v>
                </c:pt>
                <c:pt idx="3">
                  <c:v>0</c:v>
                </c:pt>
                <c:pt idx="4">
                  <c:v>29</c:v>
                </c:pt>
                <c:pt idx="5">
                  <c:v>964</c:v>
                </c:pt>
                <c:pt idx="6">
                  <c:v>998.5</c:v>
                </c:pt>
                <c:pt idx="7">
                  <c:v>999</c:v>
                </c:pt>
                <c:pt idx="8">
                  <c:v>1118.5</c:v>
                </c:pt>
                <c:pt idx="9">
                  <c:v>1146.5</c:v>
                </c:pt>
                <c:pt idx="10">
                  <c:v>1147</c:v>
                </c:pt>
                <c:pt idx="11">
                  <c:v>1191</c:v>
                </c:pt>
                <c:pt idx="12">
                  <c:v>1235</c:v>
                </c:pt>
                <c:pt idx="13">
                  <c:v>1260.5</c:v>
                </c:pt>
                <c:pt idx="14">
                  <c:v>1893</c:v>
                </c:pt>
                <c:pt idx="15">
                  <c:v>1918.5</c:v>
                </c:pt>
                <c:pt idx="16">
                  <c:v>1931</c:v>
                </c:pt>
                <c:pt idx="17">
                  <c:v>1940.5</c:v>
                </c:pt>
                <c:pt idx="18">
                  <c:v>2013</c:v>
                </c:pt>
                <c:pt idx="19">
                  <c:v>2013</c:v>
                </c:pt>
                <c:pt idx="20">
                  <c:v>2016</c:v>
                </c:pt>
                <c:pt idx="21">
                  <c:v>2136</c:v>
                </c:pt>
                <c:pt idx="22">
                  <c:v>2199</c:v>
                </c:pt>
                <c:pt idx="23">
                  <c:v>2256</c:v>
                </c:pt>
                <c:pt idx="24">
                  <c:v>2334.5</c:v>
                </c:pt>
                <c:pt idx="25">
                  <c:v>2356.5</c:v>
                </c:pt>
                <c:pt idx="26">
                  <c:v>2382</c:v>
                </c:pt>
                <c:pt idx="27">
                  <c:v>3014.5</c:v>
                </c:pt>
                <c:pt idx="28">
                  <c:v>3046</c:v>
                </c:pt>
                <c:pt idx="29">
                  <c:v>3144</c:v>
                </c:pt>
                <c:pt idx="30">
                  <c:v>3223</c:v>
                </c:pt>
                <c:pt idx="31">
                  <c:v>3288.5</c:v>
                </c:pt>
                <c:pt idx="32">
                  <c:v>3395.5</c:v>
                </c:pt>
                <c:pt idx="33">
                  <c:v>3471.5</c:v>
                </c:pt>
                <c:pt idx="34">
                  <c:v>3519</c:v>
                </c:pt>
                <c:pt idx="35">
                  <c:v>4218</c:v>
                </c:pt>
                <c:pt idx="36">
                  <c:v>4319</c:v>
                </c:pt>
                <c:pt idx="37">
                  <c:v>4407.5</c:v>
                </c:pt>
                <c:pt idx="38">
                  <c:v>4407.5</c:v>
                </c:pt>
                <c:pt idx="39">
                  <c:v>4675</c:v>
                </c:pt>
                <c:pt idx="40">
                  <c:v>4703.5</c:v>
                </c:pt>
                <c:pt idx="41">
                  <c:v>5289</c:v>
                </c:pt>
                <c:pt idx="42">
                  <c:v>5469</c:v>
                </c:pt>
                <c:pt idx="43">
                  <c:v>5513</c:v>
                </c:pt>
                <c:pt idx="44">
                  <c:v>5532</c:v>
                </c:pt>
                <c:pt idx="45">
                  <c:v>5721</c:v>
                </c:pt>
                <c:pt idx="46">
                  <c:v>5796.5</c:v>
                </c:pt>
                <c:pt idx="47">
                  <c:v>6650</c:v>
                </c:pt>
                <c:pt idx="48">
                  <c:v>6811</c:v>
                </c:pt>
                <c:pt idx="49">
                  <c:v>10320</c:v>
                </c:pt>
                <c:pt idx="50">
                  <c:v>11249.5</c:v>
                </c:pt>
                <c:pt idx="51">
                  <c:v>11612</c:v>
                </c:pt>
                <c:pt idx="52">
                  <c:v>12364.5</c:v>
                </c:pt>
                <c:pt idx="53">
                  <c:v>12430.5</c:v>
                </c:pt>
                <c:pt idx="54">
                  <c:v>13495.5</c:v>
                </c:pt>
                <c:pt idx="55">
                  <c:v>13766.5</c:v>
                </c:pt>
                <c:pt idx="56">
                  <c:v>14664</c:v>
                </c:pt>
                <c:pt idx="57">
                  <c:v>30073</c:v>
                </c:pt>
                <c:pt idx="58">
                  <c:v>34411</c:v>
                </c:pt>
                <c:pt idx="59">
                  <c:v>35497.5</c:v>
                </c:pt>
                <c:pt idx="60">
                  <c:v>36701</c:v>
                </c:pt>
                <c:pt idx="61">
                  <c:v>37841.5</c:v>
                </c:pt>
                <c:pt idx="62">
                  <c:v>38985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1">
                  <c:v>-3.1680000029155053E-3</c:v>
                </c:pt>
                <c:pt idx="2">
                  <c:v>-4.256000007444527E-3</c:v>
                </c:pt>
                <c:pt idx="3">
                  <c:v>0</c:v>
                </c:pt>
                <c:pt idx="4">
                  <c:v>1.2296000000787899E-2</c:v>
                </c:pt>
                <c:pt idx="5">
                  <c:v>-1.1264000000664964E-2</c:v>
                </c:pt>
                <c:pt idx="6">
                  <c:v>8.6400000145658851E-4</c:v>
                </c:pt>
                <c:pt idx="7">
                  <c:v>5.7599999126978219E-4</c:v>
                </c:pt>
                <c:pt idx="8">
                  <c:v>-2.5600000662961975E-4</c:v>
                </c:pt>
                <c:pt idx="9">
                  <c:v>-9.3839999972260557E-3</c:v>
                </c:pt>
                <c:pt idx="10">
                  <c:v>-1.067200000397861E-2</c:v>
                </c:pt>
                <c:pt idx="11">
                  <c:v>9.8399999842513353E-4</c:v>
                </c:pt>
                <c:pt idx="12">
                  <c:v>-2.3600000058650039E-3</c:v>
                </c:pt>
                <c:pt idx="13">
                  <c:v>-2.0480000093812123E-3</c:v>
                </c:pt>
                <c:pt idx="14">
                  <c:v>2.6319999960833229E-3</c:v>
                </c:pt>
                <c:pt idx="15">
                  <c:v>-3.0560000013792887E-3</c:v>
                </c:pt>
                <c:pt idx="16">
                  <c:v>-1.4256000002205838E-2</c:v>
                </c:pt>
                <c:pt idx="17">
                  <c:v>-8.7280000079772435E-3</c:v>
                </c:pt>
                <c:pt idx="18">
                  <c:v>-6.4879999990807846E-3</c:v>
                </c:pt>
                <c:pt idx="19">
                  <c:v>7.5119999964954332E-3</c:v>
                </c:pt>
                <c:pt idx="20">
                  <c:v>-4.2160000011790544E-3</c:v>
                </c:pt>
                <c:pt idx="21">
                  <c:v>-7.3360000096727163E-3</c:v>
                </c:pt>
                <c:pt idx="22">
                  <c:v>-1.7624000007344875E-2</c:v>
                </c:pt>
                <c:pt idx="23">
                  <c:v>-4.456000002392102E-3</c:v>
                </c:pt>
                <c:pt idx="24">
                  <c:v>-1.5672000001359265E-2</c:v>
                </c:pt>
                <c:pt idx="25">
                  <c:v>-1.3440000038826838E-3</c:v>
                </c:pt>
                <c:pt idx="26">
                  <c:v>-7.0320000013452955E-3</c:v>
                </c:pt>
                <c:pt idx="27">
                  <c:v>-3.3520000069984235E-3</c:v>
                </c:pt>
                <c:pt idx="28">
                  <c:v>-5.4960000052233227E-3</c:v>
                </c:pt>
                <c:pt idx="29">
                  <c:v>-1.3943999998446088E-2</c:v>
                </c:pt>
                <c:pt idx="30">
                  <c:v>-5.4480000035255216E-3</c:v>
                </c:pt>
                <c:pt idx="31">
                  <c:v>5.1823999994667247E-2</c:v>
                </c:pt>
                <c:pt idx="32">
                  <c:v>-5.8080000017071143E-3</c:v>
                </c:pt>
                <c:pt idx="33">
                  <c:v>-2.0584000005328562E-2</c:v>
                </c:pt>
                <c:pt idx="34">
                  <c:v>-1.5943999998853542E-2</c:v>
                </c:pt>
                <c:pt idx="35">
                  <c:v>-2.6568000001134351E-2</c:v>
                </c:pt>
                <c:pt idx="36">
                  <c:v>-1.9744000004720874E-2</c:v>
                </c:pt>
                <c:pt idx="37">
                  <c:v>-2.9720000005909242E-2</c:v>
                </c:pt>
                <c:pt idx="38">
                  <c:v>-2.8720000002067536E-2</c:v>
                </c:pt>
                <c:pt idx="39">
                  <c:v>-1.2800000004062895E-2</c:v>
                </c:pt>
                <c:pt idx="40">
                  <c:v>-2.3216000001411885E-2</c:v>
                </c:pt>
                <c:pt idx="41">
                  <c:v>-5.9464000005391426E-2</c:v>
                </c:pt>
                <c:pt idx="42">
                  <c:v>-2.0144000001891982E-2</c:v>
                </c:pt>
                <c:pt idx="43">
                  <c:v>-1.3488000004144851E-2</c:v>
                </c:pt>
                <c:pt idx="44">
                  <c:v>-2.6432000006025191E-2</c:v>
                </c:pt>
                <c:pt idx="45">
                  <c:v>-1.6296000001602806E-2</c:v>
                </c:pt>
                <c:pt idx="46">
                  <c:v>-3.0784000009589363E-2</c:v>
                </c:pt>
                <c:pt idx="47">
                  <c:v>-3.1400000007124618E-2</c:v>
                </c:pt>
                <c:pt idx="48">
                  <c:v>-1.7136000009486452E-2</c:v>
                </c:pt>
                <c:pt idx="49">
                  <c:v>-3.2319999998435378E-2</c:v>
                </c:pt>
                <c:pt idx="50">
                  <c:v>-3.0711999999766704E-2</c:v>
                </c:pt>
                <c:pt idx="51">
                  <c:v>-2.7512000000569969E-2</c:v>
                </c:pt>
                <c:pt idx="52">
                  <c:v>-4.695200000423938E-2</c:v>
                </c:pt>
                <c:pt idx="53">
                  <c:v>-3.2968000006803777E-2</c:v>
                </c:pt>
                <c:pt idx="54">
                  <c:v>-4.3408000005001668E-2</c:v>
                </c:pt>
                <c:pt idx="55">
                  <c:v>-2.5504000004730187E-2</c:v>
                </c:pt>
                <c:pt idx="56">
                  <c:v>-4.2464000005566049E-2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FB-4944-9B87-7616B87005B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-119.5</c:v>
                </c:pt>
                <c:pt idx="2">
                  <c:v>-6.5</c:v>
                </c:pt>
                <c:pt idx="3">
                  <c:v>0</c:v>
                </c:pt>
                <c:pt idx="4">
                  <c:v>29</c:v>
                </c:pt>
                <c:pt idx="5">
                  <c:v>964</c:v>
                </c:pt>
                <c:pt idx="6">
                  <c:v>998.5</c:v>
                </c:pt>
                <c:pt idx="7">
                  <c:v>999</c:v>
                </c:pt>
                <c:pt idx="8">
                  <c:v>1118.5</c:v>
                </c:pt>
                <c:pt idx="9">
                  <c:v>1146.5</c:v>
                </c:pt>
                <c:pt idx="10">
                  <c:v>1147</c:v>
                </c:pt>
                <c:pt idx="11">
                  <c:v>1191</c:v>
                </c:pt>
                <c:pt idx="12">
                  <c:v>1235</c:v>
                </c:pt>
                <c:pt idx="13">
                  <c:v>1260.5</c:v>
                </c:pt>
                <c:pt idx="14">
                  <c:v>1893</c:v>
                </c:pt>
                <c:pt idx="15">
                  <c:v>1918.5</c:v>
                </c:pt>
                <c:pt idx="16">
                  <c:v>1931</c:v>
                </c:pt>
                <c:pt idx="17">
                  <c:v>1940.5</c:v>
                </c:pt>
                <c:pt idx="18">
                  <c:v>2013</c:v>
                </c:pt>
                <c:pt idx="19">
                  <c:v>2013</c:v>
                </c:pt>
                <c:pt idx="20">
                  <c:v>2016</c:v>
                </c:pt>
                <c:pt idx="21">
                  <c:v>2136</c:v>
                </c:pt>
                <c:pt idx="22">
                  <c:v>2199</c:v>
                </c:pt>
                <c:pt idx="23">
                  <c:v>2256</c:v>
                </c:pt>
                <c:pt idx="24">
                  <c:v>2334.5</c:v>
                </c:pt>
                <c:pt idx="25">
                  <c:v>2356.5</c:v>
                </c:pt>
                <c:pt idx="26">
                  <c:v>2382</c:v>
                </c:pt>
                <c:pt idx="27">
                  <c:v>3014.5</c:v>
                </c:pt>
                <c:pt idx="28">
                  <c:v>3046</c:v>
                </c:pt>
                <c:pt idx="29">
                  <c:v>3144</c:v>
                </c:pt>
                <c:pt idx="30">
                  <c:v>3223</c:v>
                </c:pt>
                <c:pt idx="31">
                  <c:v>3288.5</c:v>
                </c:pt>
                <c:pt idx="32">
                  <c:v>3395.5</c:v>
                </c:pt>
                <c:pt idx="33">
                  <c:v>3471.5</c:v>
                </c:pt>
                <c:pt idx="34">
                  <c:v>3519</c:v>
                </c:pt>
                <c:pt idx="35">
                  <c:v>4218</c:v>
                </c:pt>
                <c:pt idx="36">
                  <c:v>4319</c:v>
                </c:pt>
                <c:pt idx="37">
                  <c:v>4407.5</c:v>
                </c:pt>
                <c:pt idx="38">
                  <c:v>4407.5</c:v>
                </c:pt>
                <c:pt idx="39">
                  <c:v>4675</c:v>
                </c:pt>
                <c:pt idx="40">
                  <c:v>4703.5</c:v>
                </c:pt>
                <c:pt idx="41">
                  <c:v>5289</c:v>
                </c:pt>
                <c:pt idx="42">
                  <c:v>5469</c:v>
                </c:pt>
                <c:pt idx="43">
                  <c:v>5513</c:v>
                </c:pt>
                <c:pt idx="44">
                  <c:v>5532</c:v>
                </c:pt>
                <c:pt idx="45">
                  <c:v>5721</c:v>
                </c:pt>
                <c:pt idx="46">
                  <c:v>5796.5</c:v>
                </c:pt>
                <c:pt idx="47">
                  <c:v>6650</c:v>
                </c:pt>
                <c:pt idx="48">
                  <c:v>6811</c:v>
                </c:pt>
                <c:pt idx="49">
                  <c:v>10320</c:v>
                </c:pt>
                <c:pt idx="50">
                  <c:v>11249.5</c:v>
                </c:pt>
                <c:pt idx="51">
                  <c:v>11612</c:v>
                </c:pt>
                <c:pt idx="52">
                  <c:v>12364.5</c:v>
                </c:pt>
                <c:pt idx="53">
                  <c:v>12430.5</c:v>
                </c:pt>
                <c:pt idx="54">
                  <c:v>13495.5</c:v>
                </c:pt>
                <c:pt idx="55">
                  <c:v>13766.5</c:v>
                </c:pt>
                <c:pt idx="56">
                  <c:v>14664</c:v>
                </c:pt>
                <c:pt idx="57">
                  <c:v>30073</c:v>
                </c:pt>
                <c:pt idx="58">
                  <c:v>34411</c:v>
                </c:pt>
                <c:pt idx="59">
                  <c:v>35497.5</c:v>
                </c:pt>
                <c:pt idx="60">
                  <c:v>36701</c:v>
                </c:pt>
                <c:pt idx="61">
                  <c:v>37841.5</c:v>
                </c:pt>
                <c:pt idx="62">
                  <c:v>38985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57">
                  <c:v>-7.6348000002326444E-2</c:v>
                </c:pt>
                <c:pt idx="58">
                  <c:v>-8.9436000009300187E-2</c:v>
                </c:pt>
                <c:pt idx="59">
                  <c:v>-9.4960000009450596E-2</c:v>
                </c:pt>
                <c:pt idx="60">
                  <c:v>-9.7875999999814667E-2</c:v>
                </c:pt>
                <c:pt idx="61">
                  <c:v>-0.1022040000098059</c:v>
                </c:pt>
                <c:pt idx="62">
                  <c:v>-0.10716000000684289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FB-4944-9B87-7616B87005B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55">
                    <c:v>0.01</c:v>
                  </c:pt>
                  <c:pt idx="56">
                    <c:v>7.0000000000000001E-3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3.0000000000000003E-4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55">
                    <c:v>0.01</c:v>
                  </c:pt>
                  <c:pt idx="56">
                    <c:v>7.0000000000000001E-3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-119.5</c:v>
                </c:pt>
                <c:pt idx="2">
                  <c:v>-6.5</c:v>
                </c:pt>
                <c:pt idx="3">
                  <c:v>0</c:v>
                </c:pt>
                <c:pt idx="4">
                  <c:v>29</c:v>
                </c:pt>
                <c:pt idx="5">
                  <c:v>964</c:v>
                </c:pt>
                <c:pt idx="6">
                  <c:v>998.5</c:v>
                </c:pt>
                <c:pt idx="7">
                  <c:v>999</c:v>
                </c:pt>
                <c:pt idx="8">
                  <c:v>1118.5</c:v>
                </c:pt>
                <c:pt idx="9">
                  <c:v>1146.5</c:v>
                </c:pt>
                <c:pt idx="10">
                  <c:v>1147</c:v>
                </c:pt>
                <c:pt idx="11">
                  <c:v>1191</c:v>
                </c:pt>
                <c:pt idx="12">
                  <c:v>1235</c:v>
                </c:pt>
                <c:pt idx="13">
                  <c:v>1260.5</c:v>
                </c:pt>
                <c:pt idx="14">
                  <c:v>1893</c:v>
                </c:pt>
                <c:pt idx="15">
                  <c:v>1918.5</c:v>
                </c:pt>
                <c:pt idx="16">
                  <c:v>1931</c:v>
                </c:pt>
                <c:pt idx="17">
                  <c:v>1940.5</c:v>
                </c:pt>
                <c:pt idx="18">
                  <c:v>2013</c:v>
                </c:pt>
                <c:pt idx="19">
                  <c:v>2013</c:v>
                </c:pt>
                <c:pt idx="20">
                  <c:v>2016</c:v>
                </c:pt>
                <c:pt idx="21">
                  <c:v>2136</c:v>
                </c:pt>
                <c:pt idx="22">
                  <c:v>2199</c:v>
                </c:pt>
                <c:pt idx="23">
                  <c:v>2256</c:v>
                </c:pt>
                <c:pt idx="24">
                  <c:v>2334.5</c:v>
                </c:pt>
                <c:pt idx="25">
                  <c:v>2356.5</c:v>
                </c:pt>
                <c:pt idx="26">
                  <c:v>2382</c:v>
                </c:pt>
                <c:pt idx="27">
                  <c:v>3014.5</c:v>
                </c:pt>
                <c:pt idx="28">
                  <c:v>3046</c:v>
                </c:pt>
                <c:pt idx="29">
                  <c:v>3144</c:v>
                </c:pt>
                <c:pt idx="30">
                  <c:v>3223</c:v>
                </c:pt>
                <c:pt idx="31">
                  <c:v>3288.5</c:v>
                </c:pt>
                <c:pt idx="32">
                  <c:v>3395.5</c:v>
                </c:pt>
                <c:pt idx="33">
                  <c:v>3471.5</c:v>
                </c:pt>
                <c:pt idx="34">
                  <c:v>3519</c:v>
                </c:pt>
                <c:pt idx="35">
                  <c:v>4218</c:v>
                </c:pt>
                <c:pt idx="36">
                  <c:v>4319</c:v>
                </c:pt>
                <c:pt idx="37">
                  <c:v>4407.5</c:v>
                </c:pt>
                <c:pt idx="38">
                  <c:v>4407.5</c:v>
                </c:pt>
                <c:pt idx="39">
                  <c:v>4675</c:v>
                </c:pt>
                <c:pt idx="40">
                  <c:v>4703.5</c:v>
                </c:pt>
                <c:pt idx="41">
                  <c:v>5289</c:v>
                </c:pt>
                <c:pt idx="42">
                  <c:v>5469</c:v>
                </c:pt>
                <c:pt idx="43">
                  <c:v>5513</c:v>
                </c:pt>
                <c:pt idx="44">
                  <c:v>5532</c:v>
                </c:pt>
                <c:pt idx="45">
                  <c:v>5721</c:v>
                </c:pt>
                <c:pt idx="46">
                  <c:v>5796.5</c:v>
                </c:pt>
                <c:pt idx="47">
                  <c:v>6650</c:v>
                </c:pt>
                <c:pt idx="48">
                  <c:v>6811</c:v>
                </c:pt>
                <c:pt idx="49">
                  <c:v>10320</c:v>
                </c:pt>
                <c:pt idx="50">
                  <c:v>11249.5</c:v>
                </c:pt>
                <c:pt idx="51">
                  <c:v>11612</c:v>
                </c:pt>
                <c:pt idx="52">
                  <c:v>12364.5</c:v>
                </c:pt>
                <c:pt idx="53">
                  <c:v>12430.5</c:v>
                </c:pt>
                <c:pt idx="54">
                  <c:v>13495.5</c:v>
                </c:pt>
                <c:pt idx="55">
                  <c:v>13766.5</c:v>
                </c:pt>
                <c:pt idx="56">
                  <c:v>14664</c:v>
                </c:pt>
                <c:pt idx="57">
                  <c:v>30073</c:v>
                </c:pt>
                <c:pt idx="58">
                  <c:v>34411</c:v>
                </c:pt>
                <c:pt idx="59">
                  <c:v>35497.5</c:v>
                </c:pt>
                <c:pt idx="60">
                  <c:v>36701</c:v>
                </c:pt>
                <c:pt idx="61">
                  <c:v>37841.5</c:v>
                </c:pt>
                <c:pt idx="62">
                  <c:v>38985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FB-4944-9B87-7616B87005B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55">
                    <c:v>0.01</c:v>
                  </c:pt>
                  <c:pt idx="56">
                    <c:v>7.0000000000000001E-3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3.0000000000000003E-4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55">
                    <c:v>0.01</c:v>
                  </c:pt>
                  <c:pt idx="56">
                    <c:v>7.0000000000000001E-3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-119.5</c:v>
                </c:pt>
                <c:pt idx="2">
                  <c:v>-6.5</c:v>
                </c:pt>
                <c:pt idx="3">
                  <c:v>0</c:v>
                </c:pt>
                <c:pt idx="4">
                  <c:v>29</c:v>
                </c:pt>
                <c:pt idx="5">
                  <c:v>964</c:v>
                </c:pt>
                <c:pt idx="6">
                  <c:v>998.5</c:v>
                </c:pt>
                <c:pt idx="7">
                  <c:v>999</c:v>
                </c:pt>
                <c:pt idx="8">
                  <c:v>1118.5</c:v>
                </c:pt>
                <c:pt idx="9">
                  <c:v>1146.5</c:v>
                </c:pt>
                <c:pt idx="10">
                  <c:v>1147</c:v>
                </c:pt>
                <c:pt idx="11">
                  <c:v>1191</c:v>
                </c:pt>
                <c:pt idx="12">
                  <c:v>1235</c:v>
                </c:pt>
                <c:pt idx="13">
                  <c:v>1260.5</c:v>
                </c:pt>
                <c:pt idx="14">
                  <c:v>1893</c:v>
                </c:pt>
                <c:pt idx="15">
                  <c:v>1918.5</c:v>
                </c:pt>
                <c:pt idx="16">
                  <c:v>1931</c:v>
                </c:pt>
                <c:pt idx="17">
                  <c:v>1940.5</c:v>
                </c:pt>
                <c:pt idx="18">
                  <c:v>2013</c:v>
                </c:pt>
                <c:pt idx="19">
                  <c:v>2013</c:v>
                </c:pt>
                <c:pt idx="20">
                  <c:v>2016</c:v>
                </c:pt>
                <c:pt idx="21">
                  <c:v>2136</c:v>
                </c:pt>
                <c:pt idx="22">
                  <c:v>2199</c:v>
                </c:pt>
                <c:pt idx="23">
                  <c:v>2256</c:v>
                </c:pt>
                <c:pt idx="24">
                  <c:v>2334.5</c:v>
                </c:pt>
                <c:pt idx="25">
                  <c:v>2356.5</c:v>
                </c:pt>
                <c:pt idx="26">
                  <c:v>2382</c:v>
                </c:pt>
                <c:pt idx="27">
                  <c:v>3014.5</c:v>
                </c:pt>
                <c:pt idx="28">
                  <c:v>3046</c:v>
                </c:pt>
                <c:pt idx="29">
                  <c:v>3144</c:v>
                </c:pt>
                <c:pt idx="30">
                  <c:v>3223</c:v>
                </c:pt>
                <c:pt idx="31">
                  <c:v>3288.5</c:v>
                </c:pt>
                <c:pt idx="32">
                  <c:v>3395.5</c:v>
                </c:pt>
                <c:pt idx="33">
                  <c:v>3471.5</c:v>
                </c:pt>
                <c:pt idx="34">
                  <c:v>3519</c:v>
                </c:pt>
                <c:pt idx="35">
                  <c:v>4218</c:v>
                </c:pt>
                <c:pt idx="36">
                  <c:v>4319</c:v>
                </c:pt>
                <c:pt idx="37">
                  <c:v>4407.5</c:v>
                </c:pt>
                <c:pt idx="38">
                  <c:v>4407.5</c:v>
                </c:pt>
                <c:pt idx="39">
                  <c:v>4675</c:v>
                </c:pt>
                <c:pt idx="40">
                  <c:v>4703.5</c:v>
                </c:pt>
                <c:pt idx="41">
                  <c:v>5289</c:v>
                </c:pt>
                <c:pt idx="42">
                  <c:v>5469</c:v>
                </c:pt>
                <c:pt idx="43">
                  <c:v>5513</c:v>
                </c:pt>
                <c:pt idx="44">
                  <c:v>5532</c:v>
                </c:pt>
                <c:pt idx="45">
                  <c:v>5721</c:v>
                </c:pt>
                <c:pt idx="46">
                  <c:v>5796.5</c:v>
                </c:pt>
                <c:pt idx="47">
                  <c:v>6650</c:v>
                </c:pt>
                <c:pt idx="48">
                  <c:v>6811</c:v>
                </c:pt>
                <c:pt idx="49">
                  <c:v>10320</c:v>
                </c:pt>
                <c:pt idx="50">
                  <c:v>11249.5</c:v>
                </c:pt>
                <c:pt idx="51">
                  <c:v>11612</c:v>
                </c:pt>
                <c:pt idx="52">
                  <c:v>12364.5</c:v>
                </c:pt>
                <c:pt idx="53">
                  <c:v>12430.5</c:v>
                </c:pt>
                <c:pt idx="54">
                  <c:v>13495.5</c:v>
                </c:pt>
                <c:pt idx="55">
                  <c:v>13766.5</c:v>
                </c:pt>
                <c:pt idx="56">
                  <c:v>14664</c:v>
                </c:pt>
                <c:pt idx="57">
                  <c:v>30073</c:v>
                </c:pt>
                <c:pt idx="58">
                  <c:v>34411</c:v>
                </c:pt>
                <c:pt idx="59">
                  <c:v>35497.5</c:v>
                </c:pt>
                <c:pt idx="60">
                  <c:v>36701</c:v>
                </c:pt>
                <c:pt idx="61">
                  <c:v>37841.5</c:v>
                </c:pt>
                <c:pt idx="62">
                  <c:v>38985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FB-4944-9B87-7616B87005B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55">
                    <c:v>0.01</c:v>
                  </c:pt>
                  <c:pt idx="56">
                    <c:v>7.0000000000000001E-3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3.0000000000000003E-4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55">
                    <c:v>0.01</c:v>
                  </c:pt>
                  <c:pt idx="56">
                    <c:v>7.0000000000000001E-3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-119.5</c:v>
                </c:pt>
                <c:pt idx="2">
                  <c:v>-6.5</c:v>
                </c:pt>
                <c:pt idx="3">
                  <c:v>0</c:v>
                </c:pt>
                <c:pt idx="4">
                  <c:v>29</c:v>
                </c:pt>
                <c:pt idx="5">
                  <c:v>964</c:v>
                </c:pt>
                <c:pt idx="6">
                  <c:v>998.5</c:v>
                </c:pt>
                <c:pt idx="7">
                  <c:v>999</c:v>
                </c:pt>
                <c:pt idx="8">
                  <c:v>1118.5</c:v>
                </c:pt>
                <c:pt idx="9">
                  <c:v>1146.5</c:v>
                </c:pt>
                <c:pt idx="10">
                  <c:v>1147</c:v>
                </c:pt>
                <c:pt idx="11">
                  <c:v>1191</c:v>
                </c:pt>
                <c:pt idx="12">
                  <c:v>1235</c:v>
                </c:pt>
                <c:pt idx="13">
                  <c:v>1260.5</c:v>
                </c:pt>
                <c:pt idx="14">
                  <c:v>1893</c:v>
                </c:pt>
                <c:pt idx="15">
                  <c:v>1918.5</c:v>
                </c:pt>
                <c:pt idx="16">
                  <c:v>1931</c:v>
                </c:pt>
                <c:pt idx="17">
                  <c:v>1940.5</c:v>
                </c:pt>
                <c:pt idx="18">
                  <c:v>2013</c:v>
                </c:pt>
                <c:pt idx="19">
                  <c:v>2013</c:v>
                </c:pt>
                <c:pt idx="20">
                  <c:v>2016</c:v>
                </c:pt>
                <c:pt idx="21">
                  <c:v>2136</c:v>
                </c:pt>
                <c:pt idx="22">
                  <c:v>2199</c:v>
                </c:pt>
                <c:pt idx="23">
                  <c:v>2256</c:v>
                </c:pt>
                <c:pt idx="24">
                  <c:v>2334.5</c:v>
                </c:pt>
                <c:pt idx="25">
                  <c:v>2356.5</c:v>
                </c:pt>
                <c:pt idx="26">
                  <c:v>2382</c:v>
                </c:pt>
                <c:pt idx="27">
                  <c:v>3014.5</c:v>
                </c:pt>
                <c:pt idx="28">
                  <c:v>3046</c:v>
                </c:pt>
                <c:pt idx="29">
                  <c:v>3144</c:v>
                </c:pt>
                <c:pt idx="30">
                  <c:v>3223</c:v>
                </c:pt>
                <c:pt idx="31">
                  <c:v>3288.5</c:v>
                </c:pt>
                <c:pt idx="32">
                  <c:v>3395.5</c:v>
                </c:pt>
                <c:pt idx="33">
                  <c:v>3471.5</c:v>
                </c:pt>
                <c:pt idx="34">
                  <c:v>3519</c:v>
                </c:pt>
                <c:pt idx="35">
                  <c:v>4218</c:v>
                </c:pt>
                <c:pt idx="36">
                  <c:v>4319</c:v>
                </c:pt>
                <c:pt idx="37">
                  <c:v>4407.5</c:v>
                </c:pt>
                <c:pt idx="38">
                  <c:v>4407.5</c:v>
                </c:pt>
                <c:pt idx="39">
                  <c:v>4675</c:v>
                </c:pt>
                <c:pt idx="40">
                  <c:v>4703.5</c:v>
                </c:pt>
                <c:pt idx="41">
                  <c:v>5289</c:v>
                </c:pt>
                <c:pt idx="42">
                  <c:v>5469</c:v>
                </c:pt>
                <c:pt idx="43">
                  <c:v>5513</c:v>
                </c:pt>
                <c:pt idx="44">
                  <c:v>5532</c:v>
                </c:pt>
                <c:pt idx="45">
                  <c:v>5721</c:v>
                </c:pt>
                <c:pt idx="46">
                  <c:v>5796.5</c:v>
                </c:pt>
                <c:pt idx="47">
                  <c:v>6650</c:v>
                </c:pt>
                <c:pt idx="48">
                  <c:v>6811</c:v>
                </c:pt>
                <c:pt idx="49">
                  <c:v>10320</c:v>
                </c:pt>
                <c:pt idx="50">
                  <c:v>11249.5</c:v>
                </c:pt>
                <c:pt idx="51">
                  <c:v>11612</c:v>
                </c:pt>
                <c:pt idx="52">
                  <c:v>12364.5</c:v>
                </c:pt>
                <c:pt idx="53">
                  <c:v>12430.5</c:v>
                </c:pt>
                <c:pt idx="54">
                  <c:v>13495.5</c:v>
                </c:pt>
                <c:pt idx="55">
                  <c:v>13766.5</c:v>
                </c:pt>
                <c:pt idx="56">
                  <c:v>14664</c:v>
                </c:pt>
                <c:pt idx="57">
                  <c:v>30073</c:v>
                </c:pt>
                <c:pt idx="58">
                  <c:v>34411</c:v>
                </c:pt>
                <c:pt idx="59">
                  <c:v>35497.5</c:v>
                </c:pt>
                <c:pt idx="60">
                  <c:v>36701</c:v>
                </c:pt>
                <c:pt idx="61">
                  <c:v>37841.5</c:v>
                </c:pt>
                <c:pt idx="62">
                  <c:v>38985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FB-4944-9B87-7616B87005B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55">
                    <c:v>0.01</c:v>
                  </c:pt>
                  <c:pt idx="56">
                    <c:v>7.0000000000000001E-3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3.0000000000000003E-4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55">
                    <c:v>0.01</c:v>
                  </c:pt>
                  <c:pt idx="56">
                    <c:v>7.0000000000000001E-3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-119.5</c:v>
                </c:pt>
                <c:pt idx="2">
                  <c:v>-6.5</c:v>
                </c:pt>
                <c:pt idx="3">
                  <c:v>0</c:v>
                </c:pt>
                <c:pt idx="4">
                  <c:v>29</c:v>
                </c:pt>
                <c:pt idx="5">
                  <c:v>964</c:v>
                </c:pt>
                <c:pt idx="6">
                  <c:v>998.5</c:v>
                </c:pt>
                <c:pt idx="7">
                  <c:v>999</c:v>
                </c:pt>
                <c:pt idx="8">
                  <c:v>1118.5</c:v>
                </c:pt>
                <c:pt idx="9">
                  <c:v>1146.5</c:v>
                </c:pt>
                <c:pt idx="10">
                  <c:v>1147</c:v>
                </c:pt>
                <c:pt idx="11">
                  <c:v>1191</c:v>
                </c:pt>
                <c:pt idx="12">
                  <c:v>1235</c:v>
                </c:pt>
                <c:pt idx="13">
                  <c:v>1260.5</c:v>
                </c:pt>
                <c:pt idx="14">
                  <c:v>1893</c:v>
                </c:pt>
                <c:pt idx="15">
                  <c:v>1918.5</c:v>
                </c:pt>
                <c:pt idx="16">
                  <c:v>1931</c:v>
                </c:pt>
                <c:pt idx="17">
                  <c:v>1940.5</c:v>
                </c:pt>
                <c:pt idx="18">
                  <c:v>2013</c:v>
                </c:pt>
                <c:pt idx="19">
                  <c:v>2013</c:v>
                </c:pt>
                <c:pt idx="20">
                  <c:v>2016</c:v>
                </c:pt>
                <c:pt idx="21">
                  <c:v>2136</c:v>
                </c:pt>
                <c:pt idx="22">
                  <c:v>2199</c:v>
                </c:pt>
                <c:pt idx="23">
                  <c:v>2256</c:v>
                </c:pt>
                <c:pt idx="24">
                  <c:v>2334.5</c:v>
                </c:pt>
                <c:pt idx="25">
                  <c:v>2356.5</c:v>
                </c:pt>
                <c:pt idx="26">
                  <c:v>2382</c:v>
                </c:pt>
                <c:pt idx="27">
                  <c:v>3014.5</c:v>
                </c:pt>
                <c:pt idx="28">
                  <c:v>3046</c:v>
                </c:pt>
                <c:pt idx="29">
                  <c:v>3144</c:v>
                </c:pt>
                <c:pt idx="30">
                  <c:v>3223</c:v>
                </c:pt>
                <c:pt idx="31">
                  <c:v>3288.5</c:v>
                </c:pt>
                <c:pt idx="32">
                  <c:v>3395.5</c:v>
                </c:pt>
                <c:pt idx="33">
                  <c:v>3471.5</c:v>
                </c:pt>
                <c:pt idx="34">
                  <c:v>3519</c:v>
                </c:pt>
                <c:pt idx="35">
                  <c:v>4218</c:v>
                </c:pt>
                <c:pt idx="36">
                  <c:v>4319</c:v>
                </c:pt>
                <c:pt idx="37">
                  <c:v>4407.5</c:v>
                </c:pt>
                <c:pt idx="38">
                  <c:v>4407.5</c:v>
                </c:pt>
                <c:pt idx="39">
                  <c:v>4675</c:v>
                </c:pt>
                <c:pt idx="40">
                  <c:v>4703.5</c:v>
                </c:pt>
                <c:pt idx="41">
                  <c:v>5289</c:v>
                </c:pt>
                <c:pt idx="42">
                  <c:v>5469</c:v>
                </c:pt>
                <c:pt idx="43">
                  <c:v>5513</c:v>
                </c:pt>
                <c:pt idx="44">
                  <c:v>5532</c:v>
                </c:pt>
                <c:pt idx="45">
                  <c:v>5721</c:v>
                </c:pt>
                <c:pt idx="46">
                  <c:v>5796.5</c:v>
                </c:pt>
                <c:pt idx="47">
                  <c:v>6650</c:v>
                </c:pt>
                <c:pt idx="48">
                  <c:v>6811</c:v>
                </c:pt>
                <c:pt idx="49">
                  <c:v>10320</c:v>
                </c:pt>
                <c:pt idx="50">
                  <c:v>11249.5</c:v>
                </c:pt>
                <c:pt idx="51">
                  <c:v>11612</c:v>
                </c:pt>
                <c:pt idx="52">
                  <c:v>12364.5</c:v>
                </c:pt>
                <c:pt idx="53">
                  <c:v>12430.5</c:v>
                </c:pt>
                <c:pt idx="54">
                  <c:v>13495.5</c:v>
                </c:pt>
                <c:pt idx="55">
                  <c:v>13766.5</c:v>
                </c:pt>
                <c:pt idx="56">
                  <c:v>14664</c:v>
                </c:pt>
                <c:pt idx="57">
                  <c:v>30073</c:v>
                </c:pt>
                <c:pt idx="58">
                  <c:v>34411</c:v>
                </c:pt>
                <c:pt idx="59">
                  <c:v>35497.5</c:v>
                </c:pt>
                <c:pt idx="60">
                  <c:v>36701</c:v>
                </c:pt>
                <c:pt idx="61">
                  <c:v>37841.5</c:v>
                </c:pt>
                <c:pt idx="62">
                  <c:v>38985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FB-4944-9B87-7616B87005B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-119.5</c:v>
                </c:pt>
                <c:pt idx="2">
                  <c:v>-6.5</c:v>
                </c:pt>
                <c:pt idx="3">
                  <c:v>0</c:v>
                </c:pt>
                <c:pt idx="4">
                  <c:v>29</c:v>
                </c:pt>
                <c:pt idx="5">
                  <c:v>964</c:v>
                </c:pt>
                <c:pt idx="6">
                  <c:v>998.5</c:v>
                </c:pt>
                <c:pt idx="7">
                  <c:v>999</c:v>
                </c:pt>
                <c:pt idx="8">
                  <c:v>1118.5</c:v>
                </c:pt>
                <c:pt idx="9">
                  <c:v>1146.5</c:v>
                </c:pt>
                <c:pt idx="10">
                  <c:v>1147</c:v>
                </c:pt>
                <c:pt idx="11">
                  <c:v>1191</c:v>
                </c:pt>
                <c:pt idx="12">
                  <c:v>1235</c:v>
                </c:pt>
                <c:pt idx="13">
                  <c:v>1260.5</c:v>
                </c:pt>
                <c:pt idx="14">
                  <c:v>1893</c:v>
                </c:pt>
                <c:pt idx="15">
                  <c:v>1918.5</c:v>
                </c:pt>
                <c:pt idx="16">
                  <c:v>1931</c:v>
                </c:pt>
                <c:pt idx="17">
                  <c:v>1940.5</c:v>
                </c:pt>
                <c:pt idx="18">
                  <c:v>2013</c:v>
                </c:pt>
                <c:pt idx="19">
                  <c:v>2013</c:v>
                </c:pt>
                <c:pt idx="20">
                  <c:v>2016</c:v>
                </c:pt>
                <c:pt idx="21">
                  <c:v>2136</c:v>
                </c:pt>
                <c:pt idx="22">
                  <c:v>2199</c:v>
                </c:pt>
                <c:pt idx="23">
                  <c:v>2256</c:v>
                </c:pt>
                <c:pt idx="24">
                  <c:v>2334.5</c:v>
                </c:pt>
                <c:pt idx="25">
                  <c:v>2356.5</c:v>
                </c:pt>
                <c:pt idx="26">
                  <c:v>2382</c:v>
                </c:pt>
                <c:pt idx="27">
                  <c:v>3014.5</c:v>
                </c:pt>
                <c:pt idx="28">
                  <c:v>3046</c:v>
                </c:pt>
                <c:pt idx="29">
                  <c:v>3144</c:v>
                </c:pt>
                <c:pt idx="30">
                  <c:v>3223</c:v>
                </c:pt>
                <c:pt idx="31">
                  <c:v>3288.5</c:v>
                </c:pt>
                <c:pt idx="32">
                  <c:v>3395.5</c:v>
                </c:pt>
                <c:pt idx="33">
                  <c:v>3471.5</c:v>
                </c:pt>
                <c:pt idx="34">
                  <c:v>3519</c:v>
                </c:pt>
                <c:pt idx="35">
                  <c:v>4218</c:v>
                </c:pt>
                <c:pt idx="36">
                  <c:v>4319</c:v>
                </c:pt>
                <c:pt idx="37">
                  <c:v>4407.5</c:v>
                </c:pt>
                <c:pt idx="38">
                  <c:v>4407.5</c:v>
                </c:pt>
                <c:pt idx="39">
                  <c:v>4675</c:v>
                </c:pt>
                <c:pt idx="40">
                  <c:v>4703.5</c:v>
                </c:pt>
                <c:pt idx="41">
                  <c:v>5289</c:v>
                </c:pt>
                <c:pt idx="42">
                  <c:v>5469</c:v>
                </c:pt>
                <c:pt idx="43">
                  <c:v>5513</c:v>
                </c:pt>
                <c:pt idx="44">
                  <c:v>5532</c:v>
                </c:pt>
                <c:pt idx="45">
                  <c:v>5721</c:v>
                </c:pt>
                <c:pt idx="46">
                  <c:v>5796.5</c:v>
                </c:pt>
                <c:pt idx="47">
                  <c:v>6650</c:v>
                </c:pt>
                <c:pt idx="48">
                  <c:v>6811</c:v>
                </c:pt>
                <c:pt idx="49">
                  <c:v>10320</c:v>
                </c:pt>
                <c:pt idx="50">
                  <c:v>11249.5</c:v>
                </c:pt>
                <c:pt idx="51">
                  <c:v>11612</c:v>
                </c:pt>
                <c:pt idx="52">
                  <c:v>12364.5</c:v>
                </c:pt>
                <c:pt idx="53">
                  <c:v>12430.5</c:v>
                </c:pt>
                <c:pt idx="54">
                  <c:v>13495.5</c:v>
                </c:pt>
                <c:pt idx="55">
                  <c:v>13766.5</c:v>
                </c:pt>
                <c:pt idx="56">
                  <c:v>14664</c:v>
                </c:pt>
                <c:pt idx="57">
                  <c:v>30073</c:v>
                </c:pt>
                <c:pt idx="58">
                  <c:v>34411</c:v>
                </c:pt>
                <c:pt idx="59">
                  <c:v>35497.5</c:v>
                </c:pt>
                <c:pt idx="60">
                  <c:v>36701</c:v>
                </c:pt>
                <c:pt idx="61">
                  <c:v>37841.5</c:v>
                </c:pt>
                <c:pt idx="62">
                  <c:v>38985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0">
                  <c:v>2.7250473603366618E-2</c:v>
                </c:pt>
                <c:pt idx="1">
                  <c:v>2.7659883406129498E-2</c:v>
                </c:pt>
                <c:pt idx="2">
                  <c:v>2.7272742755818154E-2</c:v>
                </c:pt>
                <c:pt idx="3">
                  <c:v>2.7250473603366618E-2</c:v>
                </c:pt>
                <c:pt idx="4">
                  <c:v>2.7151118923198221E-2</c:v>
                </c:pt>
                <c:pt idx="5">
                  <c:v>2.3947786993630909E-2</c:v>
                </c:pt>
                <c:pt idx="6">
                  <c:v>2.3829589184465056E-2</c:v>
                </c:pt>
                <c:pt idx="7">
                  <c:v>2.3827876172738013E-2</c:v>
                </c:pt>
                <c:pt idx="8">
                  <c:v>2.3418466369975133E-2</c:v>
                </c:pt>
                <c:pt idx="9">
                  <c:v>2.3322537713260816E-2</c:v>
                </c:pt>
                <c:pt idx="10">
                  <c:v>2.3320824701533776E-2</c:v>
                </c:pt>
                <c:pt idx="11">
                  <c:v>2.3170079669554138E-2</c:v>
                </c:pt>
                <c:pt idx="12">
                  <c:v>2.3019334637574499E-2</c:v>
                </c:pt>
                <c:pt idx="13">
                  <c:v>2.2931971039495392E-2</c:v>
                </c:pt>
                <c:pt idx="14">
                  <c:v>2.0765011204788093E-2</c:v>
                </c:pt>
                <c:pt idx="15">
                  <c:v>2.0677647606708982E-2</c:v>
                </c:pt>
                <c:pt idx="16">
                  <c:v>2.063482231353295E-2</c:v>
                </c:pt>
                <c:pt idx="17">
                  <c:v>2.0602275090719165E-2</c:v>
                </c:pt>
                <c:pt idx="18">
                  <c:v>2.0353888390298169E-2</c:v>
                </c:pt>
                <c:pt idx="19">
                  <c:v>2.0353888390298169E-2</c:v>
                </c:pt>
                <c:pt idx="20">
                  <c:v>2.0343610319935923E-2</c:v>
                </c:pt>
                <c:pt idx="21">
                  <c:v>1.9932487505446E-2</c:v>
                </c:pt>
                <c:pt idx="22">
                  <c:v>1.971664802783879E-2</c:v>
                </c:pt>
                <c:pt idx="23">
                  <c:v>1.9521364690956076E-2</c:v>
                </c:pt>
                <c:pt idx="24">
                  <c:v>1.9252421849810585E-2</c:v>
                </c:pt>
                <c:pt idx="25">
                  <c:v>1.9177049333820768E-2</c:v>
                </c:pt>
                <c:pt idx="26">
                  <c:v>1.9089685735741657E-2</c:v>
                </c:pt>
                <c:pt idx="27">
                  <c:v>1.6922725901034358E-2</c:v>
                </c:pt>
                <c:pt idx="28">
                  <c:v>1.6814806162230755E-2</c:v>
                </c:pt>
                <c:pt idx="29">
                  <c:v>1.6479055863730649E-2</c:v>
                </c:pt>
                <c:pt idx="30">
                  <c:v>1.6208400010858118E-2</c:v>
                </c:pt>
                <c:pt idx="31">
                  <c:v>1.5983995474615702E-2</c:v>
                </c:pt>
                <c:pt idx="32">
                  <c:v>1.5617410965028855E-2</c:v>
                </c:pt>
                <c:pt idx="33">
                  <c:v>1.5357033182518572E-2</c:v>
                </c:pt>
                <c:pt idx="34">
                  <c:v>1.5194297068449644E-2</c:v>
                </c:pt>
                <c:pt idx="35">
                  <c:v>1.2799506674045846E-2</c:v>
                </c:pt>
                <c:pt idx="36">
                  <c:v>1.2453478305183495E-2</c:v>
                </c:pt>
                <c:pt idx="37">
                  <c:v>1.2150275229497177E-2</c:v>
                </c:pt>
                <c:pt idx="38">
                  <c:v>1.2150275229497177E-2</c:v>
                </c:pt>
                <c:pt idx="39">
                  <c:v>1.1233813955530057E-2</c:v>
                </c:pt>
                <c:pt idx="40">
                  <c:v>1.1136172287088703E-2</c:v>
                </c:pt>
                <c:pt idx="41">
                  <c:v>9.1302355547232886E-3</c:v>
                </c:pt>
                <c:pt idx="42">
                  <c:v>8.5135513329884054E-3</c:v>
                </c:pt>
                <c:pt idx="43">
                  <c:v>8.3628063010087669E-3</c:v>
                </c:pt>
                <c:pt idx="44">
                  <c:v>8.2977118553811957E-3</c:v>
                </c:pt>
                <c:pt idx="45">
                  <c:v>7.6501934225595668E-3</c:v>
                </c:pt>
                <c:pt idx="46">
                  <c:v>7.3915286517763253E-3</c:v>
                </c:pt>
                <c:pt idx="47">
                  <c:v>4.4674176337167505E-3</c:v>
                </c:pt>
                <c:pt idx="48">
                  <c:v>3.9158278576094385E-3</c:v>
                </c:pt>
                <c:pt idx="49">
                  <c:v>-8.1060884427667096E-3</c:v>
                </c:pt>
                <c:pt idx="50">
                  <c:v>-1.1290577243336562E-2</c:v>
                </c:pt>
                <c:pt idx="51">
                  <c:v>-1.2532510745441539E-2</c:v>
                </c:pt>
                <c:pt idx="52">
                  <c:v>-1.5110593394638758E-2</c:v>
                </c:pt>
                <c:pt idx="53">
                  <c:v>-1.5336710942608217E-2</c:v>
                </c:pt>
                <c:pt idx="54">
                  <c:v>-1.8985425921206278E-2</c:v>
                </c:pt>
                <c:pt idx="55">
                  <c:v>-1.9913878277262688E-2</c:v>
                </c:pt>
                <c:pt idx="56">
                  <c:v>-2.2988734327301898E-2</c:v>
                </c:pt>
                <c:pt idx="57">
                  <c:v>-7.5780329731262017E-2</c:v>
                </c:pt>
                <c:pt idx="58">
                  <c:v>-9.0642419475072705E-2</c:v>
                </c:pt>
                <c:pt idx="59">
                  <c:v>-9.4364793957933554E-2</c:v>
                </c:pt>
                <c:pt idx="60">
                  <c:v>-9.8488013184922049E-2</c:v>
                </c:pt>
                <c:pt idx="61">
                  <c:v>-0.10239539293430337</c:v>
                </c:pt>
                <c:pt idx="62">
                  <c:v>-0.10631305075404691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FB-4944-9B87-7616B8700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839968"/>
        <c:axId val="1"/>
      </c:scatterChart>
      <c:valAx>
        <c:axId val="689839968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73649414512847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448030430566945E-2"/>
              <c:y val="0.362240938237150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839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26635463670485"/>
          <c:y val="0.90269281557196657"/>
          <c:w val="0.77504225764882828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AM Eri - O-C Diagr.</a:t>
            </a:r>
          </a:p>
        </c:rich>
      </c:tx>
      <c:layout>
        <c:manualLayout>
          <c:xMode val="edge"/>
          <c:yMode val="edge"/>
          <c:x val="0.35051546391752575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08527610519274"/>
          <c:y val="0.14860674364586215"/>
          <c:w val="0.78289569007493975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-119.5</c:v>
                </c:pt>
                <c:pt idx="2">
                  <c:v>-6.5</c:v>
                </c:pt>
                <c:pt idx="3">
                  <c:v>0</c:v>
                </c:pt>
                <c:pt idx="4">
                  <c:v>29</c:v>
                </c:pt>
                <c:pt idx="5">
                  <c:v>964</c:v>
                </c:pt>
                <c:pt idx="6">
                  <c:v>998.5</c:v>
                </c:pt>
                <c:pt idx="7">
                  <c:v>999</c:v>
                </c:pt>
                <c:pt idx="8">
                  <c:v>1118.5</c:v>
                </c:pt>
                <c:pt idx="9">
                  <c:v>1146.5</c:v>
                </c:pt>
                <c:pt idx="10">
                  <c:v>1147</c:v>
                </c:pt>
                <c:pt idx="11">
                  <c:v>1191</c:v>
                </c:pt>
                <c:pt idx="12">
                  <c:v>1235</c:v>
                </c:pt>
                <c:pt idx="13">
                  <c:v>1260.5</c:v>
                </c:pt>
                <c:pt idx="14">
                  <c:v>1893</c:v>
                </c:pt>
                <c:pt idx="15">
                  <c:v>1918.5</c:v>
                </c:pt>
                <c:pt idx="16">
                  <c:v>1931</c:v>
                </c:pt>
                <c:pt idx="17">
                  <c:v>1940.5</c:v>
                </c:pt>
                <c:pt idx="18">
                  <c:v>2013</c:v>
                </c:pt>
                <c:pt idx="19">
                  <c:v>2013</c:v>
                </c:pt>
                <c:pt idx="20">
                  <c:v>2016</c:v>
                </c:pt>
                <c:pt idx="21">
                  <c:v>2136</c:v>
                </c:pt>
                <c:pt idx="22">
                  <c:v>2199</c:v>
                </c:pt>
                <c:pt idx="23">
                  <c:v>2256</c:v>
                </c:pt>
                <c:pt idx="24">
                  <c:v>2334.5</c:v>
                </c:pt>
                <c:pt idx="25">
                  <c:v>2356.5</c:v>
                </c:pt>
                <c:pt idx="26">
                  <c:v>2382</c:v>
                </c:pt>
                <c:pt idx="27">
                  <c:v>3014.5</c:v>
                </c:pt>
                <c:pt idx="28">
                  <c:v>3046</c:v>
                </c:pt>
                <c:pt idx="29">
                  <c:v>3144</c:v>
                </c:pt>
                <c:pt idx="30">
                  <c:v>3223</c:v>
                </c:pt>
                <c:pt idx="31">
                  <c:v>3288.5</c:v>
                </c:pt>
                <c:pt idx="32">
                  <c:v>3395.5</c:v>
                </c:pt>
                <c:pt idx="33">
                  <c:v>3471.5</c:v>
                </c:pt>
                <c:pt idx="34">
                  <c:v>3519</c:v>
                </c:pt>
                <c:pt idx="35">
                  <c:v>4218</c:v>
                </c:pt>
                <c:pt idx="36">
                  <c:v>4319</c:v>
                </c:pt>
                <c:pt idx="37">
                  <c:v>4407.5</c:v>
                </c:pt>
                <c:pt idx="38">
                  <c:v>4407.5</c:v>
                </c:pt>
                <c:pt idx="39">
                  <c:v>4675</c:v>
                </c:pt>
                <c:pt idx="40">
                  <c:v>4703.5</c:v>
                </c:pt>
                <c:pt idx="41">
                  <c:v>5289</c:v>
                </c:pt>
                <c:pt idx="42">
                  <c:v>5469</c:v>
                </c:pt>
                <c:pt idx="43">
                  <c:v>5513</c:v>
                </c:pt>
                <c:pt idx="44">
                  <c:v>5532</c:v>
                </c:pt>
                <c:pt idx="45">
                  <c:v>5721</c:v>
                </c:pt>
                <c:pt idx="46">
                  <c:v>5796.5</c:v>
                </c:pt>
                <c:pt idx="47">
                  <c:v>6650</c:v>
                </c:pt>
                <c:pt idx="48">
                  <c:v>6811</c:v>
                </c:pt>
                <c:pt idx="49">
                  <c:v>10320</c:v>
                </c:pt>
                <c:pt idx="50">
                  <c:v>11249.5</c:v>
                </c:pt>
                <c:pt idx="51">
                  <c:v>11612</c:v>
                </c:pt>
                <c:pt idx="52">
                  <c:v>12364.5</c:v>
                </c:pt>
                <c:pt idx="53">
                  <c:v>12430.5</c:v>
                </c:pt>
                <c:pt idx="54">
                  <c:v>13495.5</c:v>
                </c:pt>
                <c:pt idx="55">
                  <c:v>13766.5</c:v>
                </c:pt>
                <c:pt idx="56">
                  <c:v>14664</c:v>
                </c:pt>
                <c:pt idx="57">
                  <c:v>30073</c:v>
                </c:pt>
                <c:pt idx="58">
                  <c:v>34411</c:v>
                </c:pt>
                <c:pt idx="59">
                  <c:v>35497.5</c:v>
                </c:pt>
                <c:pt idx="60">
                  <c:v>36701</c:v>
                </c:pt>
                <c:pt idx="61">
                  <c:v>37841.5</c:v>
                </c:pt>
                <c:pt idx="62">
                  <c:v>38985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BD-4DEC-A3F5-E692D8C5D0C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55">
                    <c:v>0.01</c:v>
                  </c:pt>
                  <c:pt idx="56">
                    <c:v>7.0000000000000001E-3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3.0000000000000003E-4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55">
                    <c:v>0.01</c:v>
                  </c:pt>
                  <c:pt idx="56">
                    <c:v>7.0000000000000001E-3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-119.5</c:v>
                </c:pt>
                <c:pt idx="2">
                  <c:v>-6.5</c:v>
                </c:pt>
                <c:pt idx="3">
                  <c:v>0</c:v>
                </c:pt>
                <c:pt idx="4">
                  <c:v>29</c:v>
                </c:pt>
                <c:pt idx="5">
                  <c:v>964</c:v>
                </c:pt>
                <c:pt idx="6">
                  <c:v>998.5</c:v>
                </c:pt>
                <c:pt idx="7">
                  <c:v>999</c:v>
                </c:pt>
                <c:pt idx="8">
                  <c:v>1118.5</c:v>
                </c:pt>
                <c:pt idx="9">
                  <c:v>1146.5</c:v>
                </c:pt>
                <c:pt idx="10">
                  <c:v>1147</c:v>
                </c:pt>
                <c:pt idx="11">
                  <c:v>1191</c:v>
                </c:pt>
                <c:pt idx="12">
                  <c:v>1235</c:v>
                </c:pt>
                <c:pt idx="13">
                  <c:v>1260.5</c:v>
                </c:pt>
                <c:pt idx="14">
                  <c:v>1893</c:v>
                </c:pt>
                <c:pt idx="15">
                  <c:v>1918.5</c:v>
                </c:pt>
                <c:pt idx="16">
                  <c:v>1931</c:v>
                </c:pt>
                <c:pt idx="17">
                  <c:v>1940.5</c:v>
                </c:pt>
                <c:pt idx="18">
                  <c:v>2013</c:v>
                </c:pt>
                <c:pt idx="19">
                  <c:v>2013</c:v>
                </c:pt>
                <c:pt idx="20">
                  <c:v>2016</c:v>
                </c:pt>
                <c:pt idx="21">
                  <c:v>2136</c:v>
                </c:pt>
                <c:pt idx="22">
                  <c:v>2199</c:v>
                </c:pt>
                <c:pt idx="23">
                  <c:v>2256</c:v>
                </c:pt>
                <c:pt idx="24">
                  <c:v>2334.5</c:v>
                </c:pt>
                <c:pt idx="25">
                  <c:v>2356.5</c:v>
                </c:pt>
                <c:pt idx="26">
                  <c:v>2382</c:v>
                </c:pt>
                <c:pt idx="27">
                  <c:v>3014.5</c:v>
                </c:pt>
                <c:pt idx="28">
                  <c:v>3046</c:v>
                </c:pt>
                <c:pt idx="29">
                  <c:v>3144</c:v>
                </c:pt>
                <c:pt idx="30">
                  <c:v>3223</c:v>
                </c:pt>
                <c:pt idx="31">
                  <c:v>3288.5</c:v>
                </c:pt>
                <c:pt idx="32">
                  <c:v>3395.5</c:v>
                </c:pt>
                <c:pt idx="33">
                  <c:v>3471.5</c:v>
                </c:pt>
                <c:pt idx="34">
                  <c:v>3519</c:v>
                </c:pt>
                <c:pt idx="35">
                  <c:v>4218</c:v>
                </c:pt>
                <c:pt idx="36">
                  <c:v>4319</c:v>
                </c:pt>
                <c:pt idx="37">
                  <c:v>4407.5</c:v>
                </c:pt>
                <c:pt idx="38">
                  <c:v>4407.5</c:v>
                </c:pt>
                <c:pt idx="39">
                  <c:v>4675</c:v>
                </c:pt>
                <c:pt idx="40">
                  <c:v>4703.5</c:v>
                </c:pt>
                <c:pt idx="41">
                  <c:v>5289</c:v>
                </c:pt>
                <c:pt idx="42">
                  <c:v>5469</c:v>
                </c:pt>
                <c:pt idx="43">
                  <c:v>5513</c:v>
                </c:pt>
                <c:pt idx="44">
                  <c:v>5532</c:v>
                </c:pt>
                <c:pt idx="45">
                  <c:v>5721</c:v>
                </c:pt>
                <c:pt idx="46">
                  <c:v>5796.5</c:v>
                </c:pt>
                <c:pt idx="47">
                  <c:v>6650</c:v>
                </c:pt>
                <c:pt idx="48">
                  <c:v>6811</c:v>
                </c:pt>
                <c:pt idx="49">
                  <c:v>10320</c:v>
                </c:pt>
                <c:pt idx="50">
                  <c:v>11249.5</c:v>
                </c:pt>
                <c:pt idx="51">
                  <c:v>11612</c:v>
                </c:pt>
                <c:pt idx="52">
                  <c:v>12364.5</c:v>
                </c:pt>
                <c:pt idx="53">
                  <c:v>12430.5</c:v>
                </c:pt>
                <c:pt idx="54">
                  <c:v>13495.5</c:v>
                </c:pt>
                <c:pt idx="55">
                  <c:v>13766.5</c:v>
                </c:pt>
                <c:pt idx="56">
                  <c:v>14664</c:v>
                </c:pt>
                <c:pt idx="57">
                  <c:v>30073</c:v>
                </c:pt>
                <c:pt idx="58">
                  <c:v>34411</c:v>
                </c:pt>
                <c:pt idx="59">
                  <c:v>35497.5</c:v>
                </c:pt>
                <c:pt idx="60">
                  <c:v>36701</c:v>
                </c:pt>
                <c:pt idx="61">
                  <c:v>37841.5</c:v>
                </c:pt>
                <c:pt idx="62">
                  <c:v>38985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1">
                  <c:v>-3.1680000029155053E-3</c:v>
                </c:pt>
                <c:pt idx="2">
                  <c:v>-4.256000007444527E-3</c:v>
                </c:pt>
                <c:pt idx="3">
                  <c:v>0</c:v>
                </c:pt>
                <c:pt idx="4">
                  <c:v>1.2296000000787899E-2</c:v>
                </c:pt>
                <c:pt idx="5">
                  <c:v>-1.1264000000664964E-2</c:v>
                </c:pt>
                <c:pt idx="6">
                  <c:v>8.6400000145658851E-4</c:v>
                </c:pt>
                <c:pt idx="7">
                  <c:v>5.7599999126978219E-4</c:v>
                </c:pt>
                <c:pt idx="8">
                  <c:v>-2.5600000662961975E-4</c:v>
                </c:pt>
                <c:pt idx="9">
                  <c:v>-9.3839999972260557E-3</c:v>
                </c:pt>
                <c:pt idx="10">
                  <c:v>-1.067200000397861E-2</c:v>
                </c:pt>
                <c:pt idx="11">
                  <c:v>9.8399999842513353E-4</c:v>
                </c:pt>
                <c:pt idx="12">
                  <c:v>-2.3600000058650039E-3</c:v>
                </c:pt>
                <c:pt idx="13">
                  <c:v>-2.0480000093812123E-3</c:v>
                </c:pt>
                <c:pt idx="14">
                  <c:v>2.6319999960833229E-3</c:v>
                </c:pt>
                <c:pt idx="15">
                  <c:v>-3.0560000013792887E-3</c:v>
                </c:pt>
                <c:pt idx="16">
                  <c:v>-1.4256000002205838E-2</c:v>
                </c:pt>
                <c:pt idx="17">
                  <c:v>-8.7280000079772435E-3</c:v>
                </c:pt>
                <c:pt idx="18">
                  <c:v>-6.4879999990807846E-3</c:v>
                </c:pt>
                <c:pt idx="19">
                  <c:v>7.5119999964954332E-3</c:v>
                </c:pt>
                <c:pt idx="20">
                  <c:v>-4.2160000011790544E-3</c:v>
                </c:pt>
                <c:pt idx="21">
                  <c:v>-7.3360000096727163E-3</c:v>
                </c:pt>
                <c:pt idx="22">
                  <c:v>-1.7624000007344875E-2</c:v>
                </c:pt>
                <c:pt idx="23">
                  <c:v>-4.456000002392102E-3</c:v>
                </c:pt>
                <c:pt idx="24">
                  <c:v>-1.5672000001359265E-2</c:v>
                </c:pt>
                <c:pt idx="25">
                  <c:v>-1.3440000038826838E-3</c:v>
                </c:pt>
                <c:pt idx="26">
                  <c:v>-7.0320000013452955E-3</c:v>
                </c:pt>
                <c:pt idx="27">
                  <c:v>-3.3520000069984235E-3</c:v>
                </c:pt>
                <c:pt idx="28">
                  <c:v>-5.4960000052233227E-3</c:v>
                </c:pt>
                <c:pt idx="29">
                  <c:v>-1.3943999998446088E-2</c:v>
                </c:pt>
                <c:pt idx="30">
                  <c:v>-5.4480000035255216E-3</c:v>
                </c:pt>
                <c:pt idx="31">
                  <c:v>5.1823999994667247E-2</c:v>
                </c:pt>
                <c:pt idx="32">
                  <c:v>-5.8080000017071143E-3</c:v>
                </c:pt>
                <c:pt idx="33">
                  <c:v>-2.0584000005328562E-2</c:v>
                </c:pt>
                <c:pt idx="34">
                  <c:v>-1.5943999998853542E-2</c:v>
                </c:pt>
                <c:pt idx="35">
                  <c:v>-2.6568000001134351E-2</c:v>
                </c:pt>
                <c:pt idx="36">
                  <c:v>-1.9744000004720874E-2</c:v>
                </c:pt>
                <c:pt idx="37">
                  <c:v>-2.9720000005909242E-2</c:v>
                </c:pt>
                <c:pt idx="38">
                  <c:v>-2.8720000002067536E-2</c:v>
                </c:pt>
                <c:pt idx="39">
                  <c:v>-1.2800000004062895E-2</c:v>
                </c:pt>
                <c:pt idx="40">
                  <c:v>-2.3216000001411885E-2</c:v>
                </c:pt>
                <c:pt idx="41">
                  <c:v>-5.9464000005391426E-2</c:v>
                </c:pt>
                <c:pt idx="42">
                  <c:v>-2.0144000001891982E-2</c:v>
                </c:pt>
                <c:pt idx="43">
                  <c:v>-1.3488000004144851E-2</c:v>
                </c:pt>
                <c:pt idx="44">
                  <c:v>-2.6432000006025191E-2</c:v>
                </c:pt>
                <c:pt idx="45">
                  <c:v>-1.6296000001602806E-2</c:v>
                </c:pt>
                <c:pt idx="46">
                  <c:v>-3.0784000009589363E-2</c:v>
                </c:pt>
                <c:pt idx="47">
                  <c:v>-3.1400000007124618E-2</c:v>
                </c:pt>
                <c:pt idx="48">
                  <c:v>-1.7136000009486452E-2</c:v>
                </c:pt>
                <c:pt idx="49">
                  <c:v>-3.2319999998435378E-2</c:v>
                </c:pt>
                <c:pt idx="50">
                  <c:v>-3.0711999999766704E-2</c:v>
                </c:pt>
                <c:pt idx="51">
                  <c:v>-2.7512000000569969E-2</c:v>
                </c:pt>
                <c:pt idx="52">
                  <c:v>-4.695200000423938E-2</c:v>
                </c:pt>
                <c:pt idx="53">
                  <c:v>-3.2968000006803777E-2</c:v>
                </c:pt>
                <c:pt idx="54">
                  <c:v>-4.3408000005001668E-2</c:v>
                </c:pt>
                <c:pt idx="55">
                  <c:v>-2.5504000004730187E-2</c:v>
                </c:pt>
                <c:pt idx="56">
                  <c:v>-4.2464000005566049E-2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BD-4DEC-A3F5-E692D8C5D0C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-119.5</c:v>
                </c:pt>
                <c:pt idx="2">
                  <c:v>-6.5</c:v>
                </c:pt>
                <c:pt idx="3">
                  <c:v>0</c:v>
                </c:pt>
                <c:pt idx="4">
                  <c:v>29</c:v>
                </c:pt>
                <c:pt idx="5">
                  <c:v>964</c:v>
                </c:pt>
                <c:pt idx="6">
                  <c:v>998.5</c:v>
                </c:pt>
                <c:pt idx="7">
                  <c:v>999</c:v>
                </c:pt>
                <c:pt idx="8">
                  <c:v>1118.5</c:v>
                </c:pt>
                <c:pt idx="9">
                  <c:v>1146.5</c:v>
                </c:pt>
                <c:pt idx="10">
                  <c:v>1147</c:v>
                </c:pt>
                <c:pt idx="11">
                  <c:v>1191</c:v>
                </c:pt>
                <c:pt idx="12">
                  <c:v>1235</c:v>
                </c:pt>
                <c:pt idx="13">
                  <c:v>1260.5</c:v>
                </c:pt>
                <c:pt idx="14">
                  <c:v>1893</c:v>
                </c:pt>
                <c:pt idx="15">
                  <c:v>1918.5</c:v>
                </c:pt>
                <c:pt idx="16">
                  <c:v>1931</c:v>
                </c:pt>
                <c:pt idx="17">
                  <c:v>1940.5</c:v>
                </c:pt>
                <c:pt idx="18">
                  <c:v>2013</c:v>
                </c:pt>
                <c:pt idx="19">
                  <c:v>2013</c:v>
                </c:pt>
                <c:pt idx="20">
                  <c:v>2016</c:v>
                </c:pt>
                <c:pt idx="21">
                  <c:v>2136</c:v>
                </c:pt>
                <c:pt idx="22">
                  <c:v>2199</c:v>
                </c:pt>
                <c:pt idx="23">
                  <c:v>2256</c:v>
                </c:pt>
                <c:pt idx="24">
                  <c:v>2334.5</c:v>
                </c:pt>
                <c:pt idx="25">
                  <c:v>2356.5</c:v>
                </c:pt>
                <c:pt idx="26">
                  <c:v>2382</c:v>
                </c:pt>
                <c:pt idx="27">
                  <c:v>3014.5</c:v>
                </c:pt>
                <c:pt idx="28">
                  <c:v>3046</c:v>
                </c:pt>
                <c:pt idx="29">
                  <c:v>3144</c:v>
                </c:pt>
                <c:pt idx="30">
                  <c:v>3223</c:v>
                </c:pt>
                <c:pt idx="31">
                  <c:v>3288.5</c:v>
                </c:pt>
                <c:pt idx="32">
                  <c:v>3395.5</c:v>
                </c:pt>
                <c:pt idx="33">
                  <c:v>3471.5</c:v>
                </c:pt>
                <c:pt idx="34">
                  <c:v>3519</c:v>
                </c:pt>
                <c:pt idx="35">
                  <c:v>4218</c:v>
                </c:pt>
                <c:pt idx="36">
                  <c:v>4319</c:v>
                </c:pt>
                <c:pt idx="37">
                  <c:v>4407.5</c:v>
                </c:pt>
                <c:pt idx="38">
                  <c:v>4407.5</c:v>
                </c:pt>
                <c:pt idx="39">
                  <c:v>4675</c:v>
                </c:pt>
                <c:pt idx="40">
                  <c:v>4703.5</c:v>
                </c:pt>
                <c:pt idx="41">
                  <c:v>5289</c:v>
                </c:pt>
                <c:pt idx="42">
                  <c:v>5469</c:v>
                </c:pt>
                <c:pt idx="43">
                  <c:v>5513</c:v>
                </c:pt>
                <c:pt idx="44">
                  <c:v>5532</c:v>
                </c:pt>
                <c:pt idx="45">
                  <c:v>5721</c:v>
                </c:pt>
                <c:pt idx="46">
                  <c:v>5796.5</c:v>
                </c:pt>
                <c:pt idx="47">
                  <c:v>6650</c:v>
                </c:pt>
                <c:pt idx="48">
                  <c:v>6811</c:v>
                </c:pt>
                <c:pt idx="49">
                  <c:v>10320</c:v>
                </c:pt>
                <c:pt idx="50">
                  <c:v>11249.5</c:v>
                </c:pt>
                <c:pt idx="51">
                  <c:v>11612</c:v>
                </c:pt>
                <c:pt idx="52">
                  <c:v>12364.5</c:v>
                </c:pt>
                <c:pt idx="53">
                  <c:v>12430.5</c:v>
                </c:pt>
                <c:pt idx="54">
                  <c:v>13495.5</c:v>
                </c:pt>
                <c:pt idx="55">
                  <c:v>13766.5</c:v>
                </c:pt>
                <c:pt idx="56">
                  <c:v>14664</c:v>
                </c:pt>
                <c:pt idx="57">
                  <c:v>30073</c:v>
                </c:pt>
                <c:pt idx="58">
                  <c:v>34411</c:v>
                </c:pt>
                <c:pt idx="59">
                  <c:v>35497.5</c:v>
                </c:pt>
                <c:pt idx="60">
                  <c:v>36701</c:v>
                </c:pt>
                <c:pt idx="61">
                  <c:v>37841.5</c:v>
                </c:pt>
                <c:pt idx="62">
                  <c:v>38985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57">
                  <c:v>-7.6348000002326444E-2</c:v>
                </c:pt>
                <c:pt idx="58">
                  <c:v>-8.9436000009300187E-2</c:v>
                </c:pt>
                <c:pt idx="59">
                  <c:v>-9.4960000009450596E-2</c:v>
                </c:pt>
                <c:pt idx="60">
                  <c:v>-9.7875999999814667E-2</c:v>
                </c:pt>
                <c:pt idx="61">
                  <c:v>-0.1022040000098059</c:v>
                </c:pt>
                <c:pt idx="62">
                  <c:v>-0.10716000000684289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BD-4DEC-A3F5-E692D8C5D0C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55">
                    <c:v>0.01</c:v>
                  </c:pt>
                  <c:pt idx="56">
                    <c:v>7.0000000000000001E-3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3.0000000000000003E-4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55">
                    <c:v>0.01</c:v>
                  </c:pt>
                  <c:pt idx="56">
                    <c:v>7.0000000000000001E-3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-119.5</c:v>
                </c:pt>
                <c:pt idx="2">
                  <c:v>-6.5</c:v>
                </c:pt>
                <c:pt idx="3">
                  <c:v>0</c:v>
                </c:pt>
                <c:pt idx="4">
                  <c:v>29</c:v>
                </c:pt>
                <c:pt idx="5">
                  <c:v>964</c:v>
                </c:pt>
                <c:pt idx="6">
                  <c:v>998.5</c:v>
                </c:pt>
                <c:pt idx="7">
                  <c:v>999</c:v>
                </c:pt>
                <c:pt idx="8">
                  <c:v>1118.5</c:v>
                </c:pt>
                <c:pt idx="9">
                  <c:v>1146.5</c:v>
                </c:pt>
                <c:pt idx="10">
                  <c:v>1147</c:v>
                </c:pt>
                <c:pt idx="11">
                  <c:v>1191</c:v>
                </c:pt>
                <c:pt idx="12">
                  <c:v>1235</c:v>
                </c:pt>
                <c:pt idx="13">
                  <c:v>1260.5</c:v>
                </c:pt>
                <c:pt idx="14">
                  <c:v>1893</c:v>
                </c:pt>
                <c:pt idx="15">
                  <c:v>1918.5</c:v>
                </c:pt>
                <c:pt idx="16">
                  <c:v>1931</c:v>
                </c:pt>
                <c:pt idx="17">
                  <c:v>1940.5</c:v>
                </c:pt>
                <c:pt idx="18">
                  <c:v>2013</c:v>
                </c:pt>
                <c:pt idx="19">
                  <c:v>2013</c:v>
                </c:pt>
                <c:pt idx="20">
                  <c:v>2016</c:v>
                </c:pt>
                <c:pt idx="21">
                  <c:v>2136</c:v>
                </c:pt>
                <c:pt idx="22">
                  <c:v>2199</c:v>
                </c:pt>
                <c:pt idx="23">
                  <c:v>2256</c:v>
                </c:pt>
                <c:pt idx="24">
                  <c:v>2334.5</c:v>
                </c:pt>
                <c:pt idx="25">
                  <c:v>2356.5</c:v>
                </c:pt>
                <c:pt idx="26">
                  <c:v>2382</c:v>
                </c:pt>
                <c:pt idx="27">
                  <c:v>3014.5</c:v>
                </c:pt>
                <c:pt idx="28">
                  <c:v>3046</c:v>
                </c:pt>
                <c:pt idx="29">
                  <c:v>3144</c:v>
                </c:pt>
                <c:pt idx="30">
                  <c:v>3223</c:v>
                </c:pt>
                <c:pt idx="31">
                  <c:v>3288.5</c:v>
                </c:pt>
                <c:pt idx="32">
                  <c:v>3395.5</c:v>
                </c:pt>
                <c:pt idx="33">
                  <c:v>3471.5</c:v>
                </c:pt>
                <c:pt idx="34">
                  <c:v>3519</c:v>
                </c:pt>
                <c:pt idx="35">
                  <c:v>4218</c:v>
                </c:pt>
                <c:pt idx="36">
                  <c:v>4319</c:v>
                </c:pt>
                <c:pt idx="37">
                  <c:v>4407.5</c:v>
                </c:pt>
                <c:pt idx="38">
                  <c:v>4407.5</c:v>
                </c:pt>
                <c:pt idx="39">
                  <c:v>4675</c:v>
                </c:pt>
                <c:pt idx="40">
                  <c:v>4703.5</c:v>
                </c:pt>
                <c:pt idx="41">
                  <c:v>5289</c:v>
                </c:pt>
                <c:pt idx="42">
                  <c:v>5469</c:v>
                </c:pt>
                <c:pt idx="43">
                  <c:v>5513</c:v>
                </c:pt>
                <c:pt idx="44">
                  <c:v>5532</c:v>
                </c:pt>
                <c:pt idx="45">
                  <c:v>5721</c:v>
                </c:pt>
                <c:pt idx="46">
                  <c:v>5796.5</c:v>
                </c:pt>
                <c:pt idx="47">
                  <c:v>6650</c:v>
                </c:pt>
                <c:pt idx="48">
                  <c:v>6811</c:v>
                </c:pt>
                <c:pt idx="49">
                  <c:v>10320</c:v>
                </c:pt>
                <c:pt idx="50">
                  <c:v>11249.5</c:v>
                </c:pt>
                <c:pt idx="51">
                  <c:v>11612</c:v>
                </c:pt>
                <c:pt idx="52">
                  <c:v>12364.5</c:v>
                </c:pt>
                <c:pt idx="53">
                  <c:v>12430.5</c:v>
                </c:pt>
                <c:pt idx="54">
                  <c:v>13495.5</c:v>
                </c:pt>
                <c:pt idx="55">
                  <c:v>13766.5</c:v>
                </c:pt>
                <c:pt idx="56">
                  <c:v>14664</c:v>
                </c:pt>
                <c:pt idx="57">
                  <c:v>30073</c:v>
                </c:pt>
                <c:pt idx="58">
                  <c:v>34411</c:v>
                </c:pt>
                <c:pt idx="59">
                  <c:v>35497.5</c:v>
                </c:pt>
                <c:pt idx="60">
                  <c:v>36701</c:v>
                </c:pt>
                <c:pt idx="61">
                  <c:v>37841.5</c:v>
                </c:pt>
                <c:pt idx="62">
                  <c:v>38985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BD-4DEC-A3F5-E692D8C5D0C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55">
                    <c:v>0.01</c:v>
                  </c:pt>
                  <c:pt idx="56">
                    <c:v>7.0000000000000001E-3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3.0000000000000003E-4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55">
                    <c:v>0.01</c:v>
                  </c:pt>
                  <c:pt idx="56">
                    <c:v>7.0000000000000001E-3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-119.5</c:v>
                </c:pt>
                <c:pt idx="2">
                  <c:v>-6.5</c:v>
                </c:pt>
                <c:pt idx="3">
                  <c:v>0</c:v>
                </c:pt>
                <c:pt idx="4">
                  <c:v>29</c:v>
                </c:pt>
                <c:pt idx="5">
                  <c:v>964</c:v>
                </c:pt>
                <c:pt idx="6">
                  <c:v>998.5</c:v>
                </c:pt>
                <c:pt idx="7">
                  <c:v>999</c:v>
                </c:pt>
                <c:pt idx="8">
                  <c:v>1118.5</c:v>
                </c:pt>
                <c:pt idx="9">
                  <c:v>1146.5</c:v>
                </c:pt>
                <c:pt idx="10">
                  <c:v>1147</c:v>
                </c:pt>
                <c:pt idx="11">
                  <c:v>1191</c:v>
                </c:pt>
                <c:pt idx="12">
                  <c:v>1235</c:v>
                </c:pt>
                <c:pt idx="13">
                  <c:v>1260.5</c:v>
                </c:pt>
                <c:pt idx="14">
                  <c:v>1893</c:v>
                </c:pt>
                <c:pt idx="15">
                  <c:v>1918.5</c:v>
                </c:pt>
                <c:pt idx="16">
                  <c:v>1931</c:v>
                </c:pt>
                <c:pt idx="17">
                  <c:v>1940.5</c:v>
                </c:pt>
                <c:pt idx="18">
                  <c:v>2013</c:v>
                </c:pt>
                <c:pt idx="19">
                  <c:v>2013</c:v>
                </c:pt>
                <c:pt idx="20">
                  <c:v>2016</c:v>
                </c:pt>
                <c:pt idx="21">
                  <c:v>2136</c:v>
                </c:pt>
                <c:pt idx="22">
                  <c:v>2199</c:v>
                </c:pt>
                <c:pt idx="23">
                  <c:v>2256</c:v>
                </c:pt>
                <c:pt idx="24">
                  <c:v>2334.5</c:v>
                </c:pt>
                <c:pt idx="25">
                  <c:v>2356.5</c:v>
                </c:pt>
                <c:pt idx="26">
                  <c:v>2382</c:v>
                </c:pt>
                <c:pt idx="27">
                  <c:v>3014.5</c:v>
                </c:pt>
                <c:pt idx="28">
                  <c:v>3046</c:v>
                </c:pt>
                <c:pt idx="29">
                  <c:v>3144</c:v>
                </c:pt>
                <c:pt idx="30">
                  <c:v>3223</c:v>
                </c:pt>
                <c:pt idx="31">
                  <c:v>3288.5</c:v>
                </c:pt>
                <c:pt idx="32">
                  <c:v>3395.5</c:v>
                </c:pt>
                <c:pt idx="33">
                  <c:v>3471.5</c:v>
                </c:pt>
                <c:pt idx="34">
                  <c:v>3519</c:v>
                </c:pt>
                <c:pt idx="35">
                  <c:v>4218</c:v>
                </c:pt>
                <c:pt idx="36">
                  <c:v>4319</c:v>
                </c:pt>
                <c:pt idx="37">
                  <c:v>4407.5</c:v>
                </c:pt>
                <c:pt idx="38">
                  <c:v>4407.5</c:v>
                </c:pt>
                <c:pt idx="39">
                  <c:v>4675</c:v>
                </c:pt>
                <c:pt idx="40">
                  <c:v>4703.5</c:v>
                </c:pt>
                <c:pt idx="41">
                  <c:v>5289</c:v>
                </c:pt>
                <c:pt idx="42">
                  <c:v>5469</c:v>
                </c:pt>
                <c:pt idx="43">
                  <c:v>5513</c:v>
                </c:pt>
                <c:pt idx="44">
                  <c:v>5532</c:v>
                </c:pt>
                <c:pt idx="45">
                  <c:v>5721</c:v>
                </c:pt>
                <c:pt idx="46">
                  <c:v>5796.5</c:v>
                </c:pt>
                <c:pt idx="47">
                  <c:v>6650</c:v>
                </c:pt>
                <c:pt idx="48">
                  <c:v>6811</c:v>
                </c:pt>
                <c:pt idx="49">
                  <c:v>10320</c:v>
                </c:pt>
                <c:pt idx="50">
                  <c:v>11249.5</c:v>
                </c:pt>
                <c:pt idx="51">
                  <c:v>11612</c:v>
                </c:pt>
                <c:pt idx="52">
                  <c:v>12364.5</c:v>
                </c:pt>
                <c:pt idx="53">
                  <c:v>12430.5</c:v>
                </c:pt>
                <c:pt idx="54">
                  <c:v>13495.5</c:v>
                </c:pt>
                <c:pt idx="55">
                  <c:v>13766.5</c:v>
                </c:pt>
                <c:pt idx="56">
                  <c:v>14664</c:v>
                </c:pt>
                <c:pt idx="57">
                  <c:v>30073</c:v>
                </c:pt>
                <c:pt idx="58">
                  <c:v>34411</c:v>
                </c:pt>
                <c:pt idx="59">
                  <c:v>35497.5</c:v>
                </c:pt>
                <c:pt idx="60">
                  <c:v>36701</c:v>
                </c:pt>
                <c:pt idx="61">
                  <c:v>37841.5</c:v>
                </c:pt>
                <c:pt idx="62">
                  <c:v>38985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BD-4DEC-A3F5-E692D8C5D0C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55">
                    <c:v>0.01</c:v>
                  </c:pt>
                  <c:pt idx="56">
                    <c:v>7.0000000000000001E-3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3.0000000000000003E-4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55">
                    <c:v>0.01</c:v>
                  </c:pt>
                  <c:pt idx="56">
                    <c:v>7.0000000000000001E-3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-119.5</c:v>
                </c:pt>
                <c:pt idx="2">
                  <c:v>-6.5</c:v>
                </c:pt>
                <c:pt idx="3">
                  <c:v>0</c:v>
                </c:pt>
                <c:pt idx="4">
                  <c:v>29</c:v>
                </c:pt>
                <c:pt idx="5">
                  <c:v>964</c:v>
                </c:pt>
                <c:pt idx="6">
                  <c:v>998.5</c:v>
                </c:pt>
                <c:pt idx="7">
                  <c:v>999</c:v>
                </c:pt>
                <c:pt idx="8">
                  <c:v>1118.5</c:v>
                </c:pt>
                <c:pt idx="9">
                  <c:v>1146.5</c:v>
                </c:pt>
                <c:pt idx="10">
                  <c:v>1147</c:v>
                </c:pt>
                <c:pt idx="11">
                  <c:v>1191</c:v>
                </c:pt>
                <c:pt idx="12">
                  <c:v>1235</c:v>
                </c:pt>
                <c:pt idx="13">
                  <c:v>1260.5</c:v>
                </c:pt>
                <c:pt idx="14">
                  <c:v>1893</c:v>
                </c:pt>
                <c:pt idx="15">
                  <c:v>1918.5</c:v>
                </c:pt>
                <c:pt idx="16">
                  <c:v>1931</c:v>
                </c:pt>
                <c:pt idx="17">
                  <c:v>1940.5</c:v>
                </c:pt>
                <c:pt idx="18">
                  <c:v>2013</c:v>
                </c:pt>
                <c:pt idx="19">
                  <c:v>2013</c:v>
                </c:pt>
                <c:pt idx="20">
                  <c:v>2016</c:v>
                </c:pt>
                <c:pt idx="21">
                  <c:v>2136</c:v>
                </c:pt>
                <c:pt idx="22">
                  <c:v>2199</c:v>
                </c:pt>
                <c:pt idx="23">
                  <c:v>2256</c:v>
                </c:pt>
                <c:pt idx="24">
                  <c:v>2334.5</c:v>
                </c:pt>
                <c:pt idx="25">
                  <c:v>2356.5</c:v>
                </c:pt>
                <c:pt idx="26">
                  <c:v>2382</c:v>
                </c:pt>
                <c:pt idx="27">
                  <c:v>3014.5</c:v>
                </c:pt>
                <c:pt idx="28">
                  <c:v>3046</c:v>
                </c:pt>
                <c:pt idx="29">
                  <c:v>3144</c:v>
                </c:pt>
                <c:pt idx="30">
                  <c:v>3223</c:v>
                </c:pt>
                <c:pt idx="31">
                  <c:v>3288.5</c:v>
                </c:pt>
                <c:pt idx="32">
                  <c:v>3395.5</c:v>
                </c:pt>
                <c:pt idx="33">
                  <c:v>3471.5</c:v>
                </c:pt>
                <c:pt idx="34">
                  <c:v>3519</c:v>
                </c:pt>
                <c:pt idx="35">
                  <c:v>4218</c:v>
                </c:pt>
                <c:pt idx="36">
                  <c:v>4319</c:v>
                </c:pt>
                <c:pt idx="37">
                  <c:v>4407.5</c:v>
                </c:pt>
                <c:pt idx="38">
                  <c:v>4407.5</c:v>
                </c:pt>
                <c:pt idx="39">
                  <c:v>4675</c:v>
                </c:pt>
                <c:pt idx="40">
                  <c:v>4703.5</c:v>
                </c:pt>
                <c:pt idx="41">
                  <c:v>5289</c:v>
                </c:pt>
                <c:pt idx="42">
                  <c:v>5469</c:v>
                </c:pt>
                <c:pt idx="43">
                  <c:v>5513</c:v>
                </c:pt>
                <c:pt idx="44">
                  <c:v>5532</c:v>
                </c:pt>
                <c:pt idx="45">
                  <c:v>5721</c:v>
                </c:pt>
                <c:pt idx="46">
                  <c:v>5796.5</c:v>
                </c:pt>
                <c:pt idx="47">
                  <c:v>6650</c:v>
                </c:pt>
                <c:pt idx="48">
                  <c:v>6811</c:v>
                </c:pt>
                <c:pt idx="49">
                  <c:v>10320</c:v>
                </c:pt>
                <c:pt idx="50">
                  <c:v>11249.5</c:v>
                </c:pt>
                <c:pt idx="51">
                  <c:v>11612</c:v>
                </c:pt>
                <c:pt idx="52">
                  <c:v>12364.5</c:v>
                </c:pt>
                <c:pt idx="53">
                  <c:v>12430.5</c:v>
                </c:pt>
                <c:pt idx="54">
                  <c:v>13495.5</c:v>
                </c:pt>
                <c:pt idx="55">
                  <c:v>13766.5</c:v>
                </c:pt>
                <c:pt idx="56">
                  <c:v>14664</c:v>
                </c:pt>
                <c:pt idx="57">
                  <c:v>30073</c:v>
                </c:pt>
                <c:pt idx="58">
                  <c:v>34411</c:v>
                </c:pt>
                <c:pt idx="59">
                  <c:v>35497.5</c:v>
                </c:pt>
                <c:pt idx="60">
                  <c:v>36701</c:v>
                </c:pt>
                <c:pt idx="61">
                  <c:v>37841.5</c:v>
                </c:pt>
                <c:pt idx="62">
                  <c:v>38985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BD-4DEC-A3F5-E692D8C5D0C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55">
                    <c:v>0.01</c:v>
                  </c:pt>
                  <c:pt idx="56">
                    <c:v>7.0000000000000001E-3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3.0000000000000003E-4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55">
                    <c:v>0.01</c:v>
                  </c:pt>
                  <c:pt idx="56">
                    <c:v>7.0000000000000001E-3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-119.5</c:v>
                </c:pt>
                <c:pt idx="2">
                  <c:v>-6.5</c:v>
                </c:pt>
                <c:pt idx="3">
                  <c:v>0</c:v>
                </c:pt>
                <c:pt idx="4">
                  <c:v>29</c:v>
                </c:pt>
                <c:pt idx="5">
                  <c:v>964</c:v>
                </c:pt>
                <c:pt idx="6">
                  <c:v>998.5</c:v>
                </c:pt>
                <c:pt idx="7">
                  <c:v>999</c:v>
                </c:pt>
                <c:pt idx="8">
                  <c:v>1118.5</c:v>
                </c:pt>
                <c:pt idx="9">
                  <c:v>1146.5</c:v>
                </c:pt>
                <c:pt idx="10">
                  <c:v>1147</c:v>
                </c:pt>
                <c:pt idx="11">
                  <c:v>1191</c:v>
                </c:pt>
                <c:pt idx="12">
                  <c:v>1235</c:v>
                </c:pt>
                <c:pt idx="13">
                  <c:v>1260.5</c:v>
                </c:pt>
                <c:pt idx="14">
                  <c:v>1893</c:v>
                </c:pt>
                <c:pt idx="15">
                  <c:v>1918.5</c:v>
                </c:pt>
                <c:pt idx="16">
                  <c:v>1931</c:v>
                </c:pt>
                <c:pt idx="17">
                  <c:v>1940.5</c:v>
                </c:pt>
                <c:pt idx="18">
                  <c:v>2013</c:v>
                </c:pt>
                <c:pt idx="19">
                  <c:v>2013</c:v>
                </c:pt>
                <c:pt idx="20">
                  <c:v>2016</c:v>
                </c:pt>
                <c:pt idx="21">
                  <c:v>2136</c:v>
                </c:pt>
                <c:pt idx="22">
                  <c:v>2199</c:v>
                </c:pt>
                <c:pt idx="23">
                  <c:v>2256</c:v>
                </c:pt>
                <c:pt idx="24">
                  <c:v>2334.5</c:v>
                </c:pt>
                <c:pt idx="25">
                  <c:v>2356.5</c:v>
                </c:pt>
                <c:pt idx="26">
                  <c:v>2382</c:v>
                </c:pt>
                <c:pt idx="27">
                  <c:v>3014.5</c:v>
                </c:pt>
                <c:pt idx="28">
                  <c:v>3046</c:v>
                </c:pt>
                <c:pt idx="29">
                  <c:v>3144</c:v>
                </c:pt>
                <c:pt idx="30">
                  <c:v>3223</c:v>
                </c:pt>
                <c:pt idx="31">
                  <c:v>3288.5</c:v>
                </c:pt>
                <c:pt idx="32">
                  <c:v>3395.5</c:v>
                </c:pt>
                <c:pt idx="33">
                  <c:v>3471.5</c:v>
                </c:pt>
                <c:pt idx="34">
                  <c:v>3519</c:v>
                </c:pt>
                <c:pt idx="35">
                  <c:v>4218</c:v>
                </c:pt>
                <c:pt idx="36">
                  <c:v>4319</c:v>
                </c:pt>
                <c:pt idx="37">
                  <c:v>4407.5</c:v>
                </c:pt>
                <c:pt idx="38">
                  <c:v>4407.5</c:v>
                </c:pt>
                <c:pt idx="39">
                  <c:v>4675</c:v>
                </c:pt>
                <c:pt idx="40">
                  <c:v>4703.5</c:v>
                </c:pt>
                <c:pt idx="41">
                  <c:v>5289</c:v>
                </c:pt>
                <c:pt idx="42">
                  <c:v>5469</c:v>
                </c:pt>
                <c:pt idx="43">
                  <c:v>5513</c:v>
                </c:pt>
                <c:pt idx="44">
                  <c:v>5532</c:v>
                </c:pt>
                <c:pt idx="45">
                  <c:v>5721</c:v>
                </c:pt>
                <c:pt idx="46">
                  <c:v>5796.5</c:v>
                </c:pt>
                <c:pt idx="47">
                  <c:v>6650</c:v>
                </c:pt>
                <c:pt idx="48">
                  <c:v>6811</c:v>
                </c:pt>
                <c:pt idx="49">
                  <c:v>10320</c:v>
                </c:pt>
                <c:pt idx="50">
                  <c:v>11249.5</c:v>
                </c:pt>
                <c:pt idx="51">
                  <c:v>11612</c:v>
                </c:pt>
                <c:pt idx="52">
                  <c:v>12364.5</c:v>
                </c:pt>
                <c:pt idx="53">
                  <c:v>12430.5</c:v>
                </c:pt>
                <c:pt idx="54">
                  <c:v>13495.5</c:v>
                </c:pt>
                <c:pt idx="55">
                  <c:v>13766.5</c:v>
                </c:pt>
                <c:pt idx="56">
                  <c:v>14664</c:v>
                </c:pt>
                <c:pt idx="57">
                  <c:v>30073</c:v>
                </c:pt>
                <c:pt idx="58">
                  <c:v>34411</c:v>
                </c:pt>
                <c:pt idx="59">
                  <c:v>35497.5</c:v>
                </c:pt>
                <c:pt idx="60">
                  <c:v>36701</c:v>
                </c:pt>
                <c:pt idx="61">
                  <c:v>37841.5</c:v>
                </c:pt>
                <c:pt idx="62">
                  <c:v>38985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BD-4DEC-A3F5-E692D8C5D0C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-119.5</c:v>
                </c:pt>
                <c:pt idx="2">
                  <c:v>-6.5</c:v>
                </c:pt>
                <c:pt idx="3">
                  <c:v>0</c:v>
                </c:pt>
                <c:pt idx="4">
                  <c:v>29</c:v>
                </c:pt>
                <c:pt idx="5">
                  <c:v>964</c:v>
                </c:pt>
                <c:pt idx="6">
                  <c:v>998.5</c:v>
                </c:pt>
                <c:pt idx="7">
                  <c:v>999</c:v>
                </c:pt>
                <c:pt idx="8">
                  <c:v>1118.5</c:v>
                </c:pt>
                <c:pt idx="9">
                  <c:v>1146.5</c:v>
                </c:pt>
                <c:pt idx="10">
                  <c:v>1147</c:v>
                </c:pt>
                <c:pt idx="11">
                  <c:v>1191</c:v>
                </c:pt>
                <c:pt idx="12">
                  <c:v>1235</c:v>
                </c:pt>
                <c:pt idx="13">
                  <c:v>1260.5</c:v>
                </c:pt>
                <c:pt idx="14">
                  <c:v>1893</c:v>
                </c:pt>
                <c:pt idx="15">
                  <c:v>1918.5</c:v>
                </c:pt>
                <c:pt idx="16">
                  <c:v>1931</c:v>
                </c:pt>
                <c:pt idx="17">
                  <c:v>1940.5</c:v>
                </c:pt>
                <c:pt idx="18">
                  <c:v>2013</c:v>
                </c:pt>
                <c:pt idx="19">
                  <c:v>2013</c:v>
                </c:pt>
                <c:pt idx="20">
                  <c:v>2016</c:v>
                </c:pt>
                <c:pt idx="21">
                  <c:v>2136</c:v>
                </c:pt>
                <c:pt idx="22">
                  <c:v>2199</c:v>
                </c:pt>
                <c:pt idx="23">
                  <c:v>2256</c:v>
                </c:pt>
                <c:pt idx="24">
                  <c:v>2334.5</c:v>
                </c:pt>
                <c:pt idx="25">
                  <c:v>2356.5</c:v>
                </c:pt>
                <c:pt idx="26">
                  <c:v>2382</c:v>
                </c:pt>
                <c:pt idx="27">
                  <c:v>3014.5</c:v>
                </c:pt>
                <c:pt idx="28">
                  <c:v>3046</c:v>
                </c:pt>
                <c:pt idx="29">
                  <c:v>3144</c:v>
                </c:pt>
                <c:pt idx="30">
                  <c:v>3223</c:v>
                </c:pt>
                <c:pt idx="31">
                  <c:v>3288.5</c:v>
                </c:pt>
                <c:pt idx="32">
                  <c:v>3395.5</c:v>
                </c:pt>
                <c:pt idx="33">
                  <c:v>3471.5</c:v>
                </c:pt>
                <c:pt idx="34">
                  <c:v>3519</c:v>
                </c:pt>
                <c:pt idx="35">
                  <c:v>4218</c:v>
                </c:pt>
                <c:pt idx="36">
                  <c:v>4319</c:v>
                </c:pt>
                <c:pt idx="37">
                  <c:v>4407.5</c:v>
                </c:pt>
                <c:pt idx="38">
                  <c:v>4407.5</c:v>
                </c:pt>
                <c:pt idx="39">
                  <c:v>4675</c:v>
                </c:pt>
                <c:pt idx="40">
                  <c:v>4703.5</c:v>
                </c:pt>
                <c:pt idx="41">
                  <c:v>5289</c:v>
                </c:pt>
                <c:pt idx="42">
                  <c:v>5469</c:v>
                </c:pt>
                <c:pt idx="43">
                  <c:v>5513</c:v>
                </c:pt>
                <c:pt idx="44">
                  <c:v>5532</c:v>
                </c:pt>
                <c:pt idx="45">
                  <c:v>5721</c:v>
                </c:pt>
                <c:pt idx="46">
                  <c:v>5796.5</c:v>
                </c:pt>
                <c:pt idx="47">
                  <c:v>6650</c:v>
                </c:pt>
                <c:pt idx="48">
                  <c:v>6811</c:v>
                </c:pt>
                <c:pt idx="49">
                  <c:v>10320</c:v>
                </c:pt>
                <c:pt idx="50">
                  <c:v>11249.5</c:v>
                </c:pt>
                <c:pt idx="51">
                  <c:v>11612</c:v>
                </c:pt>
                <c:pt idx="52">
                  <c:v>12364.5</c:v>
                </c:pt>
                <c:pt idx="53">
                  <c:v>12430.5</c:v>
                </c:pt>
                <c:pt idx="54">
                  <c:v>13495.5</c:v>
                </c:pt>
                <c:pt idx="55">
                  <c:v>13766.5</c:v>
                </c:pt>
                <c:pt idx="56">
                  <c:v>14664</c:v>
                </c:pt>
                <c:pt idx="57">
                  <c:v>30073</c:v>
                </c:pt>
                <c:pt idx="58">
                  <c:v>34411</c:v>
                </c:pt>
                <c:pt idx="59">
                  <c:v>35497.5</c:v>
                </c:pt>
                <c:pt idx="60">
                  <c:v>36701</c:v>
                </c:pt>
                <c:pt idx="61">
                  <c:v>37841.5</c:v>
                </c:pt>
                <c:pt idx="62">
                  <c:v>38985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0">
                  <c:v>2.7250473603366618E-2</c:v>
                </c:pt>
                <c:pt idx="1">
                  <c:v>2.7659883406129498E-2</c:v>
                </c:pt>
                <c:pt idx="2">
                  <c:v>2.7272742755818154E-2</c:v>
                </c:pt>
                <c:pt idx="3">
                  <c:v>2.7250473603366618E-2</c:v>
                </c:pt>
                <c:pt idx="4">
                  <c:v>2.7151118923198221E-2</c:v>
                </c:pt>
                <c:pt idx="5">
                  <c:v>2.3947786993630909E-2</c:v>
                </c:pt>
                <c:pt idx="6">
                  <c:v>2.3829589184465056E-2</c:v>
                </c:pt>
                <c:pt idx="7">
                  <c:v>2.3827876172738013E-2</c:v>
                </c:pt>
                <c:pt idx="8">
                  <c:v>2.3418466369975133E-2</c:v>
                </c:pt>
                <c:pt idx="9">
                  <c:v>2.3322537713260816E-2</c:v>
                </c:pt>
                <c:pt idx="10">
                  <c:v>2.3320824701533776E-2</c:v>
                </c:pt>
                <c:pt idx="11">
                  <c:v>2.3170079669554138E-2</c:v>
                </c:pt>
                <c:pt idx="12">
                  <c:v>2.3019334637574499E-2</c:v>
                </c:pt>
                <c:pt idx="13">
                  <c:v>2.2931971039495392E-2</c:v>
                </c:pt>
                <c:pt idx="14">
                  <c:v>2.0765011204788093E-2</c:v>
                </c:pt>
                <c:pt idx="15">
                  <c:v>2.0677647606708982E-2</c:v>
                </c:pt>
                <c:pt idx="16">
                  <c:v>2.063482231353295E-2</c:v>
                </c:pt>
                <c:pt idx="17">
                  <c:v>2.0602275090719165E-2</c:v>
                </c:pt>
                <c:pt idx="18">
                  <c:v>2.0353888390298169E-2</c:v>
                </c:pt>
                <c:pt idx="19">
                  <c:v>2.0353888390298169E-2</c:v>
                </c:pt>
                <c:pt idx="20">
                  <c:v>2.0343610319935923E-2</c:v>
                </c:pt>
                <c:pt idx="21">
                  <c:v>1.9932487505446E-2</c:v>
                </c:pt>
                <c:pt idx="22">
                  <c:v>1.971664802783879E-2</c:v>
                </c:pt>
                <c:pt idx="23">
                  <c:v>1.9521364690956076E-2</c:v>
                </c:pt>
                <c:pt idx="24">
                  <c:v>1.9252421849810585E-2</c:v>
                </c:pt>
                <c:pt idx="25">
                  <c:v>1.9177049333820768E-2</c:v>
                </c:pt>
                <c:pt idx="26">
                  <c:v>1.9089685735741657E-2</c:v>
                </c:pt>
                <c:pt idx="27">
                  <c:v>1.6922725901034358E-2</c:v>
                </c:pt>
                <c:pt idx="28">
                  <c:v>1.6814806162230755E-2</c:v>
                </c:pt>
                <c:pt idx="29">
                  <c:v>1.6479055863730649E-2</c:v>
                </c:pt>
                <c:pt idx="30">
                  <c:v>1.6208400010858118E-2</c:v>
                </c:pt>
                <c:pt idx="31">
                  <c:v>1.5983995474615702E-2</c:v>
                </c:pt>
                <c:pt idx="32">
                  <c:v>1.5617410965028855E-2</c:v>
                </c:pt>
                <c:pt idx="33">
                  <c:v>1.5357033182518572E-2</c:v>
                </c:pt>
                <c:pt idx="34">
                  <c:v>1.5194297068449644E-2</c:v>
                </c:pt>
                <c:pt idx="35">
                  <c:v>1.2799506674045846E-2</c:v>
                </c:pt>
                <c:pt idx="36">
                  <c:v>1.2453478305183495E-2</c:v>
                </c:pt>
                <c:pt idx="37">
                  <c:v>1.2150275229497177E-2</c:v>
                </c:pt>
                <c:pt idx="38">
                  <c:v>1.2150275229497177E-2</c:v>
                </c:pt>
                <c:pt idx="39">
                  <c:v>1.1233813955530057E-2</c:v>
                </c:pt>
                <c:pt idx="40">
                  <c:v>1.1136172287088703E-2</c:v>
                </c:pt>
                <c:pt idx="41">
                  <c:v>9.1302355547232886E-3</c:v>
                </c:pt>
                <c:pt idx="42">
                  <c:v>8.5135513329884054E-3</c:v>
                </c:pt>
                <c:pt idx="43">
                  <c:v>8.3628063010087669E-3</c:v>
                </c:pt>
                <c:pt idx="44">
                  <c:v>8.2977118553811957E-3</c:v>
                </c:pt>
                <c:pt idx="45">
                  <c:v>7.6501934225595668E-3</c:v>
                </c:pt>
                <c:pt idx="46">
                  <c:v>7.3915286517763253E-3</c:v>
                </c:pt>
                <c:pt idx="47">
                  <c:v>4.4674176337167505E-3</c:v>
                </c:pt>
                <c:pt idx="48">
                  <c:v>3.9158278576094385E-3</c:v>
                </c:pt>
                <c:pt idx="49">
                  <c:v>-8.1060884427667096E-3</c:v>
                </c:pt>
                <c:pt idx="50">
                  <c:v>-1.1290577243336562E-2</c:v>
                </c:pt>
                <c:pt idx="51">
                  <c:v>-1.2532510745441539E-2</c:v>
                </c:pt>
                <c:pt idx="52">
                  <c:v>-1.5110593394638758E-2</c:v>
                </c:pt>
                <c:pt idx="53">
                  <c:v>-1.5336710942608217E-2</c:v>
                </c:pt>
                <c:pt idx="54">
                  <c:v>-1.8985425921206278E-2</c:v>
                </c:pt>
                <c:pt idx="55">
                  <c:v>-1.9913878277262688E-2</c:v>
                </c:pt>
                <c:pt idx="56">
                  <c:v>-2.2988734327301898E-2</c:v>
                </c:pt>
                <c:pt idx="57">
                  <c:v>-7.5780329731262017E-2</c:v>
                </c:pt>
                <c:pt idx="58">
                  <c:v>-9.0642419475072705E-2</c:v>
                </c:pt>
                <c:pt idx="59">
                  <c:v>-9.4364793957933554E-2</c:v>
                </c:pt>
                <c:pt idx="60">
                  <c:v>-9.8488013184922049E-2</c:v>
                </c:pt>
                <c:pt idx="61">
                  <c:v>-0.10239539293430337</c:v>
                </c:pt>
                <c:pt idx="62">
                  <c:v>-0.10631305075404691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BD-4DEC-A3F5-E692D8C5D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956960"/>
        <c:axId val="1"/>
      </c:scatterChart>
      <c:valAx>
        <c:axId val="691956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956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556701030927835E-2"/>
          <c:y val="0.91950464396284826"/>
          <c:w val="0.97319587628865978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28574</xdr:rowOff>
    </xdr:from>
    <xdr:to>
      <xdr:col>18</xdr:col>
      <xdr:colOff>171450</xdr:colOff>
      <xdr:row>18</xdr:row>
      <xdr:rowOff>114299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A05FF9C-3B80-2E59-ED72-07430F86A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276225</xdr:colOff>
      <xdr:row>0</xdr:row>
      <xdr:rowOff>0</xdr:rowOff>
    </xdr:from>
    <xdr:to>
      <xdr:col>27</xdr:col>
      <xdr:colOff>180975</xdr:colOff>
      <xdr:row>18</xdr:row>
      <xdr:rowOff>114300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0BD7609-55F2-052F-485F-C7CE95ACF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a.uj.edu.pl/ktt/krttk_d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5"/>
  <sheetViews>
    <sheetView tabSelected="1" workbookViewId="0">
      <pane xSplit="14" ySplit="22" topLeftCell="O972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85</v>
      </c>
    </row>
    <row r="2" spans="1:7">
      <c r="A2" t="s">
        <v>25</v>
      </c>
      <c r="B2" t="s">
        <v>86</v>
      </c>
    </row>
    <row r="4" spans="1:7">
      <c r="A4" s="5" t="s">
        <v>0</v>
      </c>
      <c r="C4" s="2">
        <v>43890.302000000003</v>
      </c>
      <c r="D4" s="3">
        <v>0.31657600000000002</v>
      </c>
    </row>
    <row r="6" spans="1:7">
      <c r="A6" s="5" t="s">
        <v>1</v>
      </c>
    </row>
    <row r="7" spans="1:7">
      <c r="A7" t="s">
        <v>2</v>
      </c>
      <c r="C7">
        <f>+C4</f>
        <v>43890.302000000003</v>
      </c>
      <c r="D7" s="50" t="s">
        <v>91</v>
      </c>
    </row>
    <row r="8" spans="1:7">
      <c r="A8" t="s">
        <v>3</v>
      </c>
      <c r="C8">
        <f>+D4</f>
        <v>0.31657600000000002</v>
      </c>
      <c r="D8" s="50" t="s">
        <v>91</v>
      </c>
    </row>
    <row r="9" spans="1:7">
      <c r="A9" s="8" t="s">
        <v>66</v>
      </c>
      <c r="B9" s="9"/>
      <c r="C9" s="10">
        <v>-9.5</v>
      </c>
      <c r="D9" s="9" t="s">
        <v>67</v>
      </c>
      <c r="E9" s="9"/>
    </row>
    <row r="10" spans="1:7" ht="13.5" thickBot="1">
      <c r="A10" s="9"/>
      <c r="B10" s="9"/>
      <c r="C10" s="4" t="s">
        <v>21</v>
      </c>
      <c r="D10" s="4" t="s">
        <v>22</v>
      </c>
      <c r="E10" s="9"/>
    </row>
    <row r="11" spans="1:7">
      <c r="A11" s="9" t="s">
        <v>16</v>
      </c>
      <c r="B11" s="9"/>
      <c r="C11" s="11">
        <f ca="1">INTERCEPT(INDIRECT($G$11):G992,INDIRECT($F$11):F992)</f>
        <v>2.7250473603366618E-2</v>
      </c>
      <c r="D11" s="12"/>
      <c r="E11" s="9"/>
      <c r="F11" s="13" t="str">
        <f>"F"&amp;E19</f>
        <v>F78</v>
      </c>
      <c r="G11" s="14" t="str">
        <f>"G"&amp;E19</f>
        <v>G78</v>
      </c>
    </row>
    <row r="12" spans="1:7">
      <c r="A12" s="9" t="s">
        <v>17</v>
      </c>
      <c r="B12" s="9"/>
      <c r="C12" s="11">
        <f ca="1">SLOPE(INDIRECT($G$11):G992,INDIRECT($F$11):F992)</f>
        <v>-3.4260234540826866E-6</v>
      </c>
      <c r="D12" s="12"/>
      <c r="E12" s="51" t="s">
        <v>88</v>
      </c>
      <c r="F12" s="52" t="s">
        <v>92</v>
      </c>
    </row>
    <row r="13" spans="1:7">
      <c r="A13" s="9" t="s">
        <v>20</v>
      </c>
      <c r="B13" s="9"/>
      <c r="C13" s="12" t="s">
        <v>14</v>
      </c>
      <c r="D13" s="17"/>
      <c r="E13" s="53" t="s">
        <v>74</v>
      </c>
      <c r="F13" s="54">
        <v>1</v>
      </c>
    </row>
    <row r="14" spans="1:7">
      <c r="A14" s="9"/>
      <c r="B14" s="9"/>
      <c r="C14" s="9"/>
      <c r="D14" s="17"/>
      <c r="E14" s="53" t="s">
        <v>68</v>
      </c>
      <c r="F14" s="55">
        <f ca="1">NOW()+15018.5+$C$9/24</f>
        <v>60520.852779398148</v>
      </c>
    </row>
    <row r="15" spans="1:7">
      <c r="A15" s="15" t="s">
        <v>18</v>
      </c>
      <c r="B15" s="9"/>
      <c r="C15" s="16">
        <f ca="1">(C7+C11)+(C8+C12)*INT(MAX(F21:F3533))</f>
        <v>56231.911046949252</v>
      </c>
      <c r="D15" s="17"/>
      <c r="E15" s="53" t="s">
        <v>75</v>
      </c>
      <c r="F15" s="55">
        <f ca="1">ROUND(2*($F$14-$C$7)/$C$8,0)/2+$F$13</f>
        <v>52533.5</v>
      </c>
    </row>
    <row r="16" spans="1:7">
      <c r="A16" s="18" t="s">
        <v>4</v>
      </c>
      <c r="B16" s="9"/>
      <c r="C16" s="19">
        <f ca="1">+C8+C12</f>
        <v>0.31657257397654592</v>
      </c>
      <c r="D16" s="17"/>
      <c r="E16" s="53" t="s">
        <v>69</v>
      </c>
      <c r="F16" s="55">
        <f ca="1">ROUND(2*($F$14-$C$15)/$C$16,0)/2+$F$13</f>
        <v>13549</v>
      </c>
    </row>
    <row r="17" spans="1:31" ht="13.5" thickBot="1">
      <c r="A17" s="17" t="s">
        <v>70</v>
      </c>
      <c r="B17" s="9"/>
      <c r="C17" s="9">
        <f>COUNT(C21:C2191)</f>
        <v>63</v>
      </c>
      <c r="D17" s="17"/>
      <c r="E17" s="56" t="s">
        <v>89</v>
      </c>
      <c r="F17" s="57">
        <f ca="1">+$C$15+$C$16*$F$16-15018.5-$C$9/24</f>
        <v>45503.048685090806</v>
      </c>
    </row>
    <row r="18" spans="1:31" ht="14.25" thickTop="1" thickBot="1">
      <c r="A18" s="18" t="s">
        <v>5</v>
      </c>
      <c r="B18" s="9"/>
      <c r="C18" s="20">
        <f ca="1">+C15</f>
        <v>56231.911046949252</v>
      </c>
      <c r="D18" s="21">
        <f ca="1">+C16</f>
        <v>0.31657257397654592</v>
      </c>
      <c r="E18" s="59" t="s">
        <v>90</v>
      </c>
      <c r="F18" s="58">
        <f ca="1">+($C$15+$C$16*$F$16)-($C$16/2)-15018.5-$C$9/24</f>
        <v>45502.890398803815</v>
      </c>
    </row>
    <row r="19" spans="1:31" ht="13.5" thickTop="1">
      <c r="A19" s="22" t="s">
        <v>71</v>
      </c>
      <c r="E19" s="23">
        <v>78</v>
      </c>
      <c r="Q19" t="s">
        <v>84</v>
      </c>
      <c r="R19">
        <f ca="1">SQRT(SUM(R21:R170)/(COUNT(R21:R170)-1))</f>
        <v>8.0752487700532925E-4</v>
      </c>
    </row>
    <row r="20" spans="1:31" ht="1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63</v>
      </c>
      <c r="J20" s="7" t="s">
        <v>87</v>
      </c>
      <c r="K20" s="7" t="s">
        <v>19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15</v>
      </c>
      <c r="R20" s="6" t="s">
        <v>83</v>
      </c>
    </row>
    <row r="21" spans="1:31">
      <c r="A21" s="24" t="s">
        <v>12</v>
      </c>
      <c r="B21" s="24"/>
      <c r="C21" s="25">
        <v>43890.302000000003</v>
      </c>
      <c r="D21" s="25" t="s">
        <v>14</v>
      </c>
      <c r="E21" s="24">
        <f>+(C21-C$7)/C$8</f>
        <v>0</v>
      </c>
      <c r="F21" s="24">
        <f>ROUND(2*E21,0)/2</f>
        <v>0</v>
      </c>
      <c r="G21" s="24">
        <f>+C21-(C$7+F21*C$8)</f>
        <v>0</v>
      </c>
      <c r="H21" s="24">
        <f>+G21</f>
        <v>0</v>
      </c>
      <c r="I21" s="24"/>
      <c r="J21" s="24"/>
      <c r="K21" s="24"/>
      <c r="L21" s="24"/>
      <c r="M21" s="24"/>
      <c r="N21" s="24"/>
      <c r="O21" s="24">
        <f ca="1">+C$11+C$12*$F21</f>
        <v>2.7250473603366618E-2</v>
      </c>
      <c r="P21" s="24"/>
      <c r="Q21" s="26">
        <f>+C21-15018.5</f>
        <v>28871.802000000003</v>
      </c>
      <c r="R21" s="24"/>
      <c r="S21" s="24"/>
      <c r="T21" s="24"/>
      <c r="U21" s="24"/>
      <c r="V21" s="24"/>
      <c r="W21" s="24"/>
      <c r="X21" s="24"/>
    </row>
    <row r="22" spans="1:31">
      <c r="A22" s="24" t="s">
        <v>30</v>
      </c>
      <c r="B22" s="27" t="s">
        <v>62</v>
      </c>
      <c r="C22" s="25">
        <v>43852.468000000001</v>
      </c>
      <c r="D22" s="25"/>
      <c r="E22" s="24">
        <f t="shared" ref="E22:E78" si="0">+(C22-C$7)/C$8</f>
        <v>-119.51000707571818</v>
      </c>
      <c r="F22" s="24">
        <f t="shared" ref="F22:F78" si="1">ROUND(2*E22,0)/2</f>
        <v>-119.5</v>
      </c>
      <c r="G22" s="24">
        <f t="shared" ref="G22:G77" si="2">+C22-(C$7+F22*C$8)</f>
        <v>-3.1680000029155053E-3</v>
      </c>
      <c r="H22" s="24"/>
      <c r="I22" s="24">
        <f t="shared" ref="I22:I53" si="3">+G22</f>
        <v>-3.1680000029155053E-3</v>
      </c>
      <c r="J22" s="24"/>
      <c r="K22" s="24"/>
      <c r="L22" s="24"/>
      <c r="M22" s="24"/>
      <c r="N22" s="24"/>
      <c r="O22" s="24">
        <f t="shared" ref="O22:O77" ca="1" si="4">+C$11+C$12*$F22</f>
        <v>2.7659883406129498E-2</v>
      </c>
      <c r="P22" s="24"/>
      <c r="Q22" s="26">
        <f t="shared" ref="Q22:Q77" si="5">+C22-15018.5</f>
        <v>28833.968000000001</v>
      </c>
      <c r="R22" s="24"/>
      <c r="S22" s="24"/>
      <c r="T22" s="24"/>
      <c r="U22" s="24"/>
      <c r="V22" s="24"/>
      <c r="W22" s="24"/>
      <c r="X22" s="24"/>
      <c r="AA22">
        <v>7</v>
      </c>
      <c r="AC22" t="s">
        <v>29</v>
      </c>
      <c r="AE22" t="s">
        <v>31</v>
      </c>
    </row>
    <row r="23" spans="1:31">
      <c r="A23" s="24" t="s">
        <v>30</v>
      </c>
      <c r="B23" s="27" t="s">
        <v>62</v>
      </c>
      <c r="C23" s="25">
        <v>43888.24</v>
      </c>
      <c r="D23" s="25"/>
      <c r="E23" s="24">
        <f t="shared" si="0"/>
        <v>-6.5134438492032087</v>
      </c>
      <c r="F23" s="24">
        <f t="shared" si="1"/>
        <v>-6.5</v>
      </c>
      <c r="G23" s="24">
        <f t="shared" si="2"/>
        <v>-4.256000007444527E-3</v>
      </c>
      <c r="H23" s="24"/>
      <c r="I23" s="24">
        <f t="shared" si="3"/>
        <v>-4.256000007444527E-3</v>
      </c>
      <c r="J23" s="24"/>
      <c r="K23" s="24"/>
      <c r="L23" s="24"/>
      <c r="M23" s="24"/>
      <c r="N23" s="24"/>
      <c r="O23" s="24">
        <f t="shared" ca="1" si="4"/>
        <v>2.7272742755818154E-2</v>
      </c>
      <c r="P23" s="24"/>
      <c r="Q23" s="26">
        <f t="shared" si="5"/>
        <v>28869.739999999998</v>
      </c>
      <c r="R23" s="24"/>
      <c r="S23" s="24"/>
      <c r="T23" s="24"/>
      <c r="U23" s="24"/>
      <c r="V23" s="24"/>
      <c r="W23" s="24"/>
      <c r="X23" s="24"/>
      <c r="AA23">
        <v>7</v>
      </c>
      <c r="AC23" t="s">
        <v>29</v>
      </c>
      <c r="AE23" t="s">
        <v>31</v>
      </c>
    </row>
    <row r="24" spans="1:31">
      <c r="A24" s="24" t="s">
        <v>30</v>
      </c>
      <c r="B24" s="27"/>
      <c r="C24" s="25">
        <v>43890.302000000003</v>
      </c>
      <c r="D24" s="25"/>
      <c r="E24" s="24">
        <f t="shared" si="0"/>
        <v>0</v>
      </c>
      <c r="F24" s="24">
        <f t="shared" si="1"/>
        <v>0</v>
      </c>
      <c r="G24" s="24">
        <f t="shared" si="2"/>
        <v>0</v>
      </c>
      <c r="H24" s="24"/>
      <c r="I24" s="24">
        <f t="shared" si="3"/>
        <v>0</v>
      </c>
      <c r="J24" s="24"/>
      <c r="K24" s="24"/>
      <c r="L24" s="24"/>
      <c r="M24" s="24"/>
      <c r="N24" s="24"/>
      <c r="O24" s="24">
        <f t="shared" ca="1" si="4"/>
        <v>2.7250473603366618E-2</v>
      </c>
      <c r="P24" s="24"/>
      <c r="Q24" s="26">
        <f t="shared" si="5"/>
        <v>28871.802000000003</v>
      </c>
      <c r="R24" s="24"/>
      <c r="S24" s="24"/>
      <c r="T24" s="24"/>
      <c r="U24" s="24"/>
      <c r="V24" s="24"/>
      <c r="W24" s="24"/>
      <c r="X24" s="24"/>
      <c r="AA24">
        <v>12</v>
      </c>
      <c r="AC24" t="s">
        <v>29</v>
      </c>
      <c r="AE24" t="s">
        <v>31</v>
      </c>
    </row>
    <row r="25" spans="1:31">
      <c r="A25" s="24" t="s">
        <v>30</v>
      </c>
      <c r="B25" s="27"/>
      <c r="C25" s="25">
        <v>43899.495000000003</v>
      </c>
      <c r="D25" s="25"/>
      <c r="E25" s="24">
        <f t="shared" si="0"/>
        <v>29.038840594357438</v>
      </c>
      <c r="F25" s="24">
        <f t="shared" si="1"/>
        <v>29</v>
      </c>
      <c r="G25" s="24">
        <f t="shared" si="2"/>
        <v>1.2296000000787899E-2</v>
      </c>
      <c r="H25" s="24"/>
      <c r="I25" s="24">
        <f t="shared" si="3"/>
        <v>1.2296000000787899E-2</v>
      </c>
      <c r="J25" s="24"/>
      <c r="K25" s="24"/>
      <c r="L25" s="24"/>
      <c r="M25" s="24"/>
      <c r="N25" s="24"/>
      <c r="O25" s="24">
        <f t="shared" ca="1" si="4"/>
        <v>2.7151118923198221E-2</v>
      </c>
      <c r="P25" s="24"/>
      <c r="Q25" s="26">
        <f t="shared" si="5"/>
        <v>28880.995000000003</v>
      </c>
      <c r="R25" s="24"/>
      <c r="S25" s="24"/>
      <c r="T25" s="24"/>
      <c r="U25" s="24"/>
      <c r="V25" s="24"/>
      <c r="W25" s="24"/>
      <c r="X25" s="24"/>
      <c r="AA25">
        <v>6</v>
      </c>
      <c r="AC25" t="s">
        <v>29</v>
      </c>
      <c r="AE25" t="s">
        <v>31</v>
      </c>
    </row>
    <row r="26" spans="1:31">
      <c r="A26" s="24" t="s">
        <v>32</v>
      </c>
      <c r="B26" s="27"/>
      <c r="C26" s="25">
        <v>44195.47</v>
      </c>
      <c r="D26" s="25"/>
      <c r="E26" s="24">
        <f t="shared" si="0"/>
        <v>963.96441928635727</v>
      </c>
      <c r="F26" s="24">
        <f t="shared" si="1"/>
        <v>964</v>
      </c>
      <c r="G26" s="24">
        <f t="shared" si="2"/>
        <v>-1.1264000000664964E-2</v>
      </c>
      <c r="H26" s="24"/>
      <c r="I26" s="24">
        <f t="shared" si="3"/>
        <v>-1.1264000000664964E-2</v>
      </c>
      <c r="J26" s="24"/>
      <c r="K26" s="24"/>
      <c r="L26" s="24"/>
      <c r="M26" s="24"/>
      <c r="N26" s="24"/>
      <c r="O26" s="24">
        <f t="shared" ca="1" si="4"/>
        <v>2.3947786993630909E-2</v>
      </c>
      <c r="P26" s="24"/>
      <c r="Q26" s="26">
        <f t="shared" si="5"/>
        <v>29176.97</v>
      </c>
      <c r="R26" s="24"/>
      <c r="S26" s="24"/>
      <c r="T26" s="24"/>
      <c r="U26" s="24"/>
      <c r="V26" s="24"/>
      <c r="W26" s="24"/>
      <c r="X26" s="24"/>
      <c r="AA26">
        <v>11</v>
      </c>
      <c r="AC26" t="s">
        <v>29</v>
      </c>
      <c r="AE26" t="s">
        <v>31</v>
      </c>
    </row>
    <row r="27" spans="1:31">
      <c r="A27" s="24" t="s">
        <v>32</v>
      </c>
      <c r="B27" s="27" t="s">
        <v>62</v>
      </c>
      <c r="C27" s="25">
        <v>44206.404000000002</v>
      </c>
      <c r="D27" s="25"/>
      <c r="E27" s="24">
        <f t="shared" si="0"/>
        <v>998.502729202463</v>
      </c>
      <c r="F27" s="24">
        <f t="shared" si="1"/>
        <v>998.5</v>
      </c>
      <c r="G27" s="24">
        <f t="shared" si="2"/>
        <v>8.6400000145658851E-4</v>
      </c>
      <c r="H27" s="24"/>
      <c r="I27" s="24">
        <f t="shared" si="3"/>
        <v>8.6400000145658851E-4</v>
      </c>
      <c r="J27" s="24"/>
      <c r="K27" s="24"/>
      <c r="L27" s="24"/>
      <c r="M27" s="24"/>
      <c r="N27" s="24"/>
      <c r="O27" s="24">
        <f t="shared" ca="1" si="4"/>
        <v>2.3829589184465056E-2</v>
      </c>
      <c r="P27" s="24"/>
      <c r="Q27" s="26">
        <f t="shared" si="5"/>
        <v>29187.904000000002</v>
      </c>
      <c r="R27" s="24"/>
      <c r="S27" s="24"/>
      <c r="T27" s="24"/>
      <c r="U27" s="24"/>
      <c r="V27" s="24"/>
      <c r="W27" s="24"/>
      <c r="X27" s="24"/>
      <c r="AA27">
        <v>7</v>
      </c>
      <c r="AC27" t="s">
        <v>29</v>
      </c>
      <c r="AE27" t="s">
        <v>31</v>
      </c>
    </row>
    <row r="28" spans="1:31">
      <c r="A28" s="24" t="s">
        <v>32</v>
      </c>
      <c r="B28" s="27"/>
      <c r="C28" s="25">
        <v>44206.561999999998</v>
      </c>
      <c r="D28" s="25"/>
      <c r="E28" s="24">
        <f t="shared" si="0"/>
        <v>999.00181946829434</v>
      </c>
      <c r="F28" s="24">
        <f t="shared" si="1"/>
        <v>999</v>
      </c>
      <c r="G28" s="24">
        <f t="shared" si="2"/>
        <v>5.7599999126978219E-4</v>
      </c>
      <c r="H28" s="24"/>
      <c r="I28" s="24">
        <f t="shared" si="3"/>
        <v>5.7599999126978219E-4</v>
      </c>
      <c r="J28" s="24"/>
      <c r="K28" s="24"/>
      <c r="L28" s="24"/>
      <c r="M28" s="24"/>
      <c r="N28" s="24"/>
      <c r="O28" s="24">
        <f t="shared" ca="1" si="4"/>
        <v>2.3827876172738013E-2</v>
      </c>
      <c r="P28" s="24"/>
      <c r="Q28" s="26">
        <f t="shared" si="5"/>
        <v>29188.061999999998</v>
      </c>
      <c r="R28" s="24"/>
      <c r="S28" s="24"/>
      <c r="T28" s="24"/>
      <c r="U28" s="24"/>
      <c r="V28" s="24"/>
      <c r="W28" s="24"/>
      <c r="X28" s="24"/>
      <c r="AA28">
        <v>6</v>
      </c>
      <c r="AC28" t="s">
        <v>29</v>
      </c>
      <c r="AE28" t="s">
        <v>31</v>
      </c>
    </row>
    <row r="29" spans="1:31">
      <c r="A29" s="24" t="s">
        <v>33</v>
      </c>
      <c r="B29" s="27" t="s">
        <v>62</v>
      </c>
      <c r="C29" s="25">
        <v>44244.392</v>
      </c>
      <c r="D29" s="25"/>
      <c r="E29" s="24">
        <f t="shared" si="0"/>
        <v>1118.4991913474062</v>
      </c>
      <c r="F29" s="24">
        <f t="shared" si="1"/>
        <v>1118.5</v>
      </c>
      <c r="G29" s="24">
        <f t="shared" si="2"/>
        <v>-2.5600000662961975E-4</v>
      </c>
      <c r="H29" s="24"/>
      <c r="I29" s="24">
        <f t="shared" si="3"/>
        <v>-2.5600000662961975E-4</v>
      </c>
      <c r="J29" s="24"/>
      <c r="K29" s="24"/>
      <c r="L29" s="24"/>
      <c r="M29" s="24"/>
      <c r="N29" s="24"/>
      <c r="O29" s="24">
        <f t="shared" ca="1" si="4"/>
        <v>2.3418466369975133E-2</v>
      </c>
      <c r="P29" s="24"/>
      <c r="Q29" s="26">
        <f t="shared" si="5"/>
        <v>29225.892</v>
      </c>
      <c r="R29" s="24"/>
      <c r="S29" s="24"/>
      <c r="T29" s="24"/>
      <c r="U29" s="24"/>
      <c r="V29" s="24"/>
      <c r="W29" s="24"/>
      <c r="X29" s="24"/>
      <c r="AA29">
        <v>7</v>
      </c>
      <c r="AC29" t="s">
        <v>29</v>
      </c>
      <c r="AE29" t="s">
        <v>31</v>
      </c>
    </row>
    <row r="30" spans="1:31">
      <c r="A30" s="24" t="s">
        <v>33</v>
      </c>
      <c r="B30" s="27" t="s">
        <v>62</v>
      </c>
      <c r="C30" s="25">
        <v>44253.247000000003</v>
      </c>
      <c r="D30" s="25"/>
      <c r="E30" s="24">
        <f t="shared" si="0"/>
        <v>1146.4703578287667</v>
      </c>
      <c r="F30" s="24">
        <f t="shared" si="1"/>
        <v>1146.5</v>
      </c>
      <c r="G30" s="24">
        <f t="shared" si="2"/>
        <v>-9.3839999972260557E-3</v>
      </c>
      <c r="H30" s="24"/>
      <c r="I30" s="24">
        <f t="shared" si="3"/>
        <v>-9.3839999972260557E-3</v>
      </c>
      <c r="J30" s="24"/>
      <c r="K30" s="24"/>
      <c r="L30" s="24"/>
      <c r="M30" s="24"/>
      <c r="N30" s="24"/>
      <c r="O30" s="24">
        <f t="shared" ca="1" si="4"/>
        <v>2.3322537713260816E-2</v>
      </c>
      <c r="P30" s="24"/>
      <c r="Q30" s="26">
        <f t="shared" si="5"/>
        <v>29234.747000000003</v>
      </c>
      <c r="R30" s="24"/>
      <c r="S30" s="24"/>
      <c r="T30" s="24"/>
      <c r="U30" s="24"/>
      <c r="V30" s="24"/>
      <c r="W30" s="24"/>
      <c r="X30" s="24"/>
      <c r="AA30">
        <v>6</v>
      </c>
      <c r="AC30" t="s">
        <v>29</v>
      </c>
      <c r="AE30" t="s">
        <v>31</v>
      </c>
    </row>
    <row r="31" spans="1:31">
      <c r="A31" s="24" t="s">
        <v>33</v>
      </c>
      <c r="B31" s="27"/>
      <c r="C31" s="25">
        <v>44253.404000000002</v>
      </c>
      <c r="D31" s="25"/>
      <c r="E31" s="24">
        <f t="shared" si="0"/>
        <v>1146.966289295458</v>
      </c>
      <c r="F31" s="24">
        <f t="shared" si="1"/>
        <v>1147</v>
      </c>
      <c r="G31" s="24">
        <f t="shared" si="2"/>
        <v>-1.067200000397861E-2</v>
      </c>
      <c r="H31" s="24"/>
      <c r="I31" s="24">
        <f t="shared" si="3"/>
        <v>-1.067200000397861E-2</v>
      </c>
      <c r="J31" s="24"/>
      <c r="K31" s="24"/>
      <c r="L31" s="24"/>
      <c r="M31" s="24"/>
      <c r="N31" s="24"/>
      <c r="O31" s="24">
        <f t="shared" ca="1" si="4"/>
        <v>2.3320824701533776E-2</v>
      </c>
      <c r="P31" s="24"/>
      <c r="Q31" s="26">
        <f t="shared" si="5"/>
        <v>29234.904000000002</v>
      </c>
      <c r="R31" s="24"/>
      <c r="S31" s="24"/>
      <c r="T31" s="24"/>
      <c r="U31" s="24"/>
      <c r="V31" s="24"/>
      <c r="W31" s="24"/>
      <c r="X31" s="24"/>
      <c r="AA31">
        <v>6</v>
      </c>
      <c r="AC31" t="s">
        <v>29</v>
      </c>
      <c r="AE31" t="s">
        <v>31</v>
      </c>
    </row>
    <row r="32" spans="1:31">
      <c r="A32" s="24" t="s">
        <v>33</v>
      </c>
      <c r="B32" s="27"/>
      <c r="C32" s="25">
        <v>44267.345000000001</v>
      </c>
      <c r="D32" s="25"/>
      <c r="E32" s="24">
        <f t="shared" si="0"/>
        <v>1191.0031082583575</v>
      </c>
      <c r="F32" s="24">
        <f t="shared" si="1"/>
        <v>1191</v>
      </c>
      <c r="G32" s="24">
        <f t="shared" si="2"/>
        <v>9.8399999842513353E-4</v>
      </c>
      <c r="H32" s="24"/>
      <c r="I32" s="24">
        <f t="shared" si="3"/>
        <v>9.8399999842513353E-4</v>
      </c>
      <c r="J32" s="24"/>
      <c r="K32" s="24"/>
      <c r="L32" s="24"/>
      <c r="M32" s="24"/>
      <c r="N32" s="24"/>
      <c r="O32" s="24">
        <f t="shared" ca="1" si="4"/>
        <v>2.3170079669554138E-2</v>
      </c>
      <c r="P32" s="24"/>
      <c r="Q32" s="26">
        <f t="shared" si="5"/>
        <v>29248.845000000001</v>
      </c>
      <c r="R32" s="24"/>
      <c r="S32" s="24"/>
      <c r="T32" s="24"/>
      <c r="U32" s="24"/>
      <c r="V32" s="24"/>
      <c r="W32" s="24"/>
      <c r="X32" s="24"/>
      <c r="AA32">
        <v>8</v>
      </c>
      <c r="AC32" t="s">
        <v>29</v>
      </c>
      <c r="AE32" t="s">
        <v>31</v>
      </c>
    </row>
    <row r="33" spans="1:31">
      <c r="A33" s="24" t="s">
        <v>33</v>
      </c>
      <c r="B33" s="27"/>
      <c r="C33" s="25">
        <v>44281.271000000001</v>
      </c>
      <c r="D33" s="25"/>
      <c r="E33" s="24">
        <f t="shared" si="0"/>
        <v>1234.9925452339953</v>
      </c>
      <c r="F33" s="24">
        <f t="shared" si="1"/>
        <v>1235</v>
      </c>
      <c r="G33" s="24">
        <f t="shared" si="2"/>
        <v>-2.3600000058650039E-3</v>
      </c>
      <c r="H33" s="24"/>
      <c r="I33" s="24">
        <f t="shared" si="3"/>
        <v>-2.3600000058650039E-3</v>
      </c>
      <c r="J33" s="24"/>
      <c r="K33" s="24"/>
      <c r="L33" s="24"/>
      <c r="M33" s="24"/>
      <c r="N33" s="24"/>
      <c r="O33" s="24">
        <f t="shared" ca="1" si="4"/>
        <v>2.3019334637574499E-2</v>
      </c>
      <c r="P33" s="24"/>
      <c r="Q33" s="26">
        <f t="shared" si="5"/>
        <v>29262.771000000001</v>
      </c>
      <c r="R33" s="24"/>
      <c r="S33" s="24"/>
      <c r="T33" s="24"/>
      <c r="U33" s="24"/>
      <c r="V33" s="24"/>
      <c r="W33" s="24"/>
      <c r="X33" s="24"/>
      <c r="AA33">
        <v>5</v>
      </c>
      <c r="AC33" t="s">
        <v>29</v>
      </c>
      <c r="AE33" t="s">
        <v>31</v>
      </c>
    </row>
    <row r="34" spans="1:31">
      <c r="A34" s="24" t="s">
        <v>33</v>
      </c>
      <c r="B34" s="27" t="s">
        <v>62</v>
      </c>
      <c r="C34" s="25">
        <v>44289.343999999997</v>
      </c>
      <c r="D34" s="25"/>
      <c r="E34" s="24">
        <f t="shared" si="0"/>
        <v>1260.4935307793198</v>
      </c>
      <c r="F34" s="24">
        <f t="shared" si="1"/>
        <v>1260.5</v>
      </c>
      <c r="G34" s="24">
        <f t="shared" si="2"/>
        <v>-2.0480000093812123E-3</v>
      </c>
      <c r="H34" s="24"/>
      <c r="I34" s="24">
        <f t="shared" si="3"/>
        <v>-2.0480000093812123E-3</v>
      </c>
      <c r="J34" s="24"/>
      <c r="K34" s="24"/>
      <c r="L34" s="24"/>
      <c r="M34" s="24"/>
      <c r="N34" s="24"/>
      <c r="O34" s="24">
        <f t="shared" ca="1" si="4"/>
        <v>2.2931971039495392E-2</v>
      </c>
      <c r="P34" s="24"/>
      <c r="Q34" s="26">
        <f t="shared" si="5"/>
        <v>29270.843999999997</v>
      </c>
      <c r="R34" s="24"/>
      <c r="S34" s="24"/>
      <c r="T34" s="24"/>
      <c r="U34" s="24"/>
      <c r="V34" s="24"/>
      <c r="W34" s="24"/>
      <c r="X34" s="24"/>
      <c r="AA34">
        <v>7</v>
      </c>
      <c r="AC34" t="s">
        <v>29</v>
      </c>
      <c r="AE34" t="s">
        <v>31</v>
      </c>
    </row>
    <row r="35" spans="1:31">
      <c r="A35" s="24" t="s">
        <v>34</v>
      </c>
      <c r="B35" s="27"/>
      <c r="C35" s="25">
        <v>44489.582999999999</v>
      </c>
      <c r="D35" s="25"/>
      <c r="E35" s="24">
        <f t="shared" si="0"/>
        <v>1893.0083139593505</v>
      </c>
      <c r="F35" s="24">
        <f t="shared" si="1"/>
        <v>1893</v>
      </c>
      <c r="G35" s="24">
        <f t="shared" si="2"/>
        <v>2.6319999960833229E-3</v>
      </c>
      <c r="H35" s="24"/>
      <c r="I35" s="24">
        <f t="shared" si="3"/>
        <v>2.6319999960833229E-3</v>
      </c>
      <c r="J35" s="24"/>
      <c r="K35" s="24"/>
      <c r="L35" s="24"/>
      <c r="M35" s="24"/>
      <c r="N35" s="24"/>
      <c r="O35" s="24">
        <f t="shared" ca="1" si="4"/>
        <v>2.0765011204788093E-2</v>
      </c>
      <c r="P35" s="24"/>
      <c r="Q35" s="26">
        <f t="shared" si="5"/>
        <v>29471.082999999999</v>
      </c>
      <c r="R35" s="24"/>
      <c r="S35" s="24"/>
      <c r="T35" s="24"/>
      <c r="U35" s="24"/>
      <c r="V35" s="24"/>
      <c r="W35" s="24"/>
      <c r="X35" s="24"/>
      <c r="AA35">
        <v>6</v>
      </c>
      <c r="AC35" t="s">
        <v>29</v>
      </c>
      <c r="AE35" t="s">
        <v>31</v>
      </c>
    </row>
    <row r="36" spans="1:31">
      <c r="A36" s="24" t="s">
        <v>34</v>
      </c>
      <c r="B36" s="27" t="s">
        <v>62</v>
      </c>
      <c r="C36" s="25">
        <v>44497.65</v>
      </c>
      <c r="D36" s="25"/>
      <c r="E36" s="24">
        <f t="shared" si="0"/>
        <v>1918.4903467097888</v>
      </c>
      <c r="F36" s="24">
        <f t="shared" si="1"/>
        <v>1918.5</v>
      </c>
      <c r="G36" s="24">
        <f t="shared" si="2"/>
        <v>-3.0560000013792887E-3</v>
      </c>
      <c r="H36" s="24"/>
      <c r="I36" s="24">
        <f t="shared" si="3"/>
        <v>-3.0560000013792887E-3</v>
      </c>
      <c r="J36" s="24"/>
      <c r="K36" s="24"/>
      <c r="L36" s="24"/>
      <c r="M36" s="24"/>
      <c r="N36" s="24"/>
      <c r="O36" s="24">
        <f t="shared" ca="1" si="4"/>
        <v>2.0677647606708982E-2</v>
      </c>
      <c r="P36" s="24"/>
      <c r="Q36" s="26">
        <f t="shared" si="5"/>
        <v>29479.15</v>
      </c>
      <c r="R36" s="24"/>
      <c r="S36" s="24"/>
      <c r="T36" s="24"/>
      <c r="U36" s="24"/>
      <c r="V36" s="24"/>
      <c r="W36" s="24"/>
      <c r="X36" s="24"/>
      <c r="AA36">
        <v>6</v>
      </c>
      <c r="AC36" t="s">
        <v>29</v>
      </c>
      <c r="AE36" t="s">
        <v>31</v>
      </c>
    </row>
    <row r="37" spans="1:31">
      <c r="A37" s="24" t="s">
        <v>34</v>
      </c>
      <c r="B37" s="27"/>
      <c r="C37" s="25">
        <v>44501.595999999998</v>
      </c>
      <c r="D37" s="25"/>
      <c r="E37" s="24">
        <f t="shared" si="0"/>
        <v>1930.9549681592869</v>
      </c>
      <c r="F37" s="24">
        <f t="shared" si="1"/>
        <v>1931</v>
      </c>
      <c r="G37" s="24">
        <f t="shared" si="2"/>
        <v>-1.4256000002205838E-2</v>
      </c>
      <c r="H37" s="24"/>
      <c r="I37" s="24">
        <f t="shared" si="3"/>
        <v>-1.4256000002205838E-2</v>
      </c>
      <c r="J37" s="24"/>
      <c r="K37" s="24"/>
      <c r="L37" s="24"/>
      <c r="M37" s="24"/>
      <c r="N37" s="24"/>
      <c r="O37" s="24">
        <f t="shared" ca="1" si="4"/>
        <v>2.063482231353295E-2</v>
      </c>
      <c r="P37" s="24"/>
      <c r="Q37" s="26">
        <f t="shared" si="5"/>
        <v>29483.095999999998</v>
      </c>
      <c r="R37" s="24"/>
      <c r="S37" s="24"/>
      <c r="T37" s="24"/>
      <c r="U37" s="24"/>
      <c r="V37" s="24"/>
      <c r="W37" s="24"/>
      <c r="X37" s="24"/>
      <c r="AA37">
        <v>7</v>
      </c>
      <c r="AC37" t="s">
        <v>29</v>
      </c>
      <c r="AE37" t="s">
        <v>31</v>
      </c>
    </row>
    <row r="38" spans="1:31">
      <c r="A38" s="24" t="s">
        <v>34</v>
      </c>
      <c r="B38" s="27" t="s">
        <v>62</v>
      </c>
      <c r="C38" s="25">
        <v>44504.608999999997</v>
      </c>
      <c r="D38" s="25"/>
      <c r="E38" s="24">
        <f t="shared" si="0"/>
        <v>1940.4724300009898</v>
      </c>
      <c r="F38" s="24">
        <f t="shared" si="1"/>
        <v>1940.5</v>
      </c>
      <c r="G38" s="24">
        <f t="shared" si="2"/>
        <v>-8.7280000079772435E-3</v>
      </c>
      <c r="H38" s="24"/>
      <c r="I38" s="24">
        <f t="shared" si="3"/>
        <v>-8.7280000079772435E-3</v>
      </c>
      <c r="J38" s="24"/>
      <c r="K38" s="24"/>
      <c r="L38" s="24"/>
      <c r="M38" s="24"/>
      <c r="N38" s="24"/>
      <c r="O38" s="24">
        <f t="shared" ca="1" si="4"/>
        <v>2.0602275090719165E-2</v>
      </c>
      <c r="P38" s="24"/>
      <c r="Q38" s="26">
        <f t="shared" si="5"/>
        <v>29486.108999999997</v>
      </c>
      <c r="R38" s="24"/>
      <c r="S38" s="24"/>
      <c r="T38" s="24"/>
      <c r="U38" s="24"/>
      <c r="V38" s="24"/>
      <c r="W38" s="24"/>
      <c r="X38" s="24"/>
      <c r="AA38">
        <v>6</v>
      </c>
      <c r="AC38" t="s">
        <v>29</v>
      </c>
      <c r="AE38" t="s">
        <v>31</v>
      </c>
    </row>
    <row r="39" spans="1:31">
      <c r="A39" s="24" t="s">
        <v>35</v>
      </c>
      <c r="B39" s="27"/>
      <c r="C39" s="25">
        <v>44527.563000000002</v>
      </c>
      <c r="D39" s="25"/>
      <c r="E39" s="24">
        <f t="shared" si="0"/>
        <v>2012.9795057111044</v>
      </c>
      <c r="F39" s="24">
        <f t="shared" si="1"/>
        <v>2013</v>
      </c>
      <c r="G39" s="24">
        <f t="shared" si="2"/>
        <v>-6.4879999990807846E-3</v>
      </c>
      <c r="H39" s="24"/>
      <c r="I39" s="24">
        <f t="shared" si="3"/>
        <v>-6.4879999990807846E-3</v>
      </c>
      <c r="J39" s="24"/>
      <c r="K39" s="24"/>
      <c r="L39" s="24"/>
      <c r="M39" s="24"/>
      <c r="N39" s="24"/>
      <c r="O39" s="24">
        <f t="shared" ca="1" si="4"/>
        <v>2.0353888390298169E-2</v>
      </c>
      <c r="P39" s="24"/>
      <c r="Q39" s="26">
        <f t="shared" si="5"/>
        <v>29509.063000000002</v>
      </c>
      <c r="R39" s="24"/>
      <c r="S39" s="24"/>
      <c r="T39" s="24"/>
      <c r="U39" s="24"/>
      <c r="V39" s="24"/>
      <c r="W39" s="24"/>
      <c r="X39" s="24"/>
      <c r="AA39">
        <v>9</v>
      </c>
      <c r="AC39" t="s">
        <v>29</v>
      </c>
      <c r="AE39" t="s">
        <v>31</v>
      </c>
    </row>
    <row r="40" spans="1:31">
      <c r="A40" s="24" t="s">
        <v>35</v>
      </c>
      <c r="B40" s="27"/>
      <c r="C40" s="25">
        <v>44527.576999999997</v>
      </c>
      <c r="D40" s="25"/>
      <c r="E40" s="24">
        <f t="shared" si="0"/>
        <v>2013.0237288992032</v>
      </c>
      <c r="F40" s="24">
        <f t="shared" si="1"/>
        <v>2013</v>
      </c>
      <c r="G40" s="24">
        <f t="shared" si="2"/>
        <v>7.5119999964954332E-3</v>
      </c>
      <c r="H40" s="24"/>
      <c r="I40" s="24">
        <f t="shared" si="3"/>
        <v>7.5119999964954332E-3</v>
      </c>
      <c r="J40" s="24"/>
      <c r="K40" s="24"/>
      <c r="L40" s="24"/>
      <c r="M40" s="24"/>
      <c r="N40" s="24"/>
      <c r="O40" s="24">
        <f t="shared" ca="1" si="4"/>
        <v>2.0353888390298169E-2</v>
      </c>
      <c r="P40" s="24"/>
      <c r="Q40" s="26">
        <f t="shared" si="5"/>
        <v>29509.076999999997</v>
      </c>
      <c r="R40" s="24"/>
      <c r="S40" s="24"/>
      <c r="T40" s="24"/>
      <c r="U40" s="24"/>
      <c r="V40" s="24"/>
      <c r="W40" s="24"/>
      <c r="X40" s="24"/>
      <c r="AA40">
        <v>9</v>
      </c>
      <c r="AC40" t="s">
        <v>36</v>
      </c>
      <c r="AE40" t="s">
        <v>31</v>
      </c>
    </row>
    <row r="41" spans="1:31">
      <c r="A41" s="24" t="s">
        <v>35</v>
      </c>
      <c r="B41" s="27"/>
      <c r="C41" s="25">
        <v>44528.514999999999</v>
      </c>
      <c r="D41" s="25"/>
      <c r="E41" s="24">
        <f t="shared" si="0"/>
        <v>2015.9866825027673</v>
      </c>
      <c r="F41" s="24">
        <f t="shared" si="1"/>
        <v>2016</v>
      </c>
      <c r="G41" s="24">
        <f t="shared" si="2"/>
        <v>-4.2160000011790544E-3</v>
      </c>
      <c r="H41" s="24"/>
      <c r="I41" s="24">
        <f t="shared" si="3"/>
        <v>-4.2160000011790544E-3</v>
      </c>
      <c r="J41" s="24"/>
      <c r="K41" s="24"/>
      <c r="L41" s="24"/>
      <c r="M41" s="24"/>
      <c r="N41" s="24"/>
      <c r="O41" s="24">
        <f t="shared" ca="1" si="4"/>
        <v>2.0343610319935923E-2</v>
      </c>
      <c r="P41" s="24"/>
      <c r="Q41" s="26">
        <f t="shared" si="5"/>
        <v>29510.014999999999</v>
      </c>
      <c r="R41" s="24"/>
      <c r="S41" s="24"/>
      <c r="T41" s="24"/>
      <c r="U41" s="24"/>
      <c r="V41" s="24"/>
      <c r="W41" s="24"/>
      <c r="X41" s="24"/>
      <c r="AA41">
        <v>6</v>
      </c>
      <c r="AC41" t="s">
        <v>29</v>
      </c>
      <c r="AE41" t="s">
        <v>31</v>
      </c>
    </row>
    <row r="42" spans="1:31">
      <c r="A42" s="24" t="s">
        <v>35</v>
      </c>
      <c r="B42" s="27"/>
      <c r="C42" s="25">
        <v>44566.500999999997</v>
      </c>
      <c r="D42" s="25"/>
      <c r="E42" s="24">
        <f t="shared" si="0"/>
        <v>2135.9768270494073</v>
      </c>
      <c r="F42" s="24">
        <f t="shared" si="1"/>
        <v>2136</v>
      </c>
      <c r="G42" s="24">
        <f t="shared" si="2"/>
        <v>-7.3360000096727163E-3</v>
      </c>
      <c r="H42" s="24"/>
      <c r="I42" s="24">
        <f t="shared" si="3"/>
        <v>-7.3360000096727163E-3</v>
      </c>
      <c r="J42" s="24"/>
      <c r="K42" s="24"/>
      <c r="L42" s="24"/>
      <c r="M42" s="24"/>
      <c r="N42" s="24"/>
      <c r="O42" s="24">
        <f t="shared" ca="1" si="4"/>
        <v>1.9932487505446E-2</v>
      </c>
      <c r="P42" s="24"/>
      <c r="Q42" s="26">
        <f t="shared" si="5"/>
        <v>29548.000999999997</v>
      </c>
      <c r="R42" s="24"/>
      <c r="S42" s="24"/>
      <c r="T42" s="24"/>
      <c r="U42" s="24"/>
      <c r="V42" s="24"/>
      <c r="W42" s="24"/>
      <c r="X42" s="24"/>
      <c r="AA42">
        <v>6</v>
      </c>
      <c r="AC42" t="s">
        <v>29</v>
      </c>
      <c r="AE42" t="s">
        <v>31</v>
      </c>
    </row>
    <row r="43" spans="1:31">
      <c r="A43" s="24" t="s">
        <v>37</v>
      </c>
      <c r="B43" s="27"/>
      <c r="C43" s="25">
        <v>44586.434999999998</v>
      </c>
      <c r="D43" s="25"/>
      <c r="E43" s="24">
        <f t="shared" si="0"/>
        <v>2198.9443293237464</v>
      </c>
      <c r="F43" s="24">
        <f t="shared" si="1"/>
        <v>2199</v>
      </c>
      <c r="G43" s="24">
        <f t="shared" si="2"/>
        <v>-1.7624000007344875E-2</v>
      </c>
      <c r="H43" s="24"/>
      <c r="I43" s="24">
        <f t="shared" si="3"/>
        <v>-1.7624000007344875E-2</v>
      </c>
      <c r="J43" s="24"/>
      <c r="K43" s="24"/>
      <c r="L43" s="24"/>
      <c r="M43" s="24"/>
      <c r="N43" s="24"/>
      <c r="O43" s="24">
        <f t="shared" ca="1" si="4"/>
        <v>1.971664802783879E-2</v>
      </c>
      <c r="P43" s="24"/>
      <c r="Q43" s="26">
        <f t="shared" si="5"/>
        <v>29567.934999999998</v>
      </c>
      <c r="R43" s="24"/>
      <c r="S43" s="24"/>
      <c r="T43" s="24"/>
      <c r="U43" s="24"/>
      <c r="V43" s="24"/>
      <c r="W43" s="24"/>
      <c r="X43" s="24"/>
      <c r="AA43">
        <v>5</v>
      </c>
      <c r="AC43" t="s">
        <v>29</v>
      </c>
      <c r="AE43" t="s">
        <v>31</v>
      </c>
    </row>
    <row r="44" spans="1:31">
      <c r="A44" s="24" t="s">
        <v>37</v>
      </c>
      <c r="B44" s="27"/>
      <c r="C44" s="25">
        <v>44604.493000000002</v>
      </c>
      <c r="D44" s="25"/>
      <c r="E44" s="24">
        <f t="shared" si="0"/>
        <v>2255.98592439098</v>
      </c>
      <c r="F44" s="24">
        <f t="shared" si="1"/>
        <v>2256</v>
      </c>
      <c r="G44" s="24">
        <f t="shared" si="2"/>
        <v>-4.456000002392102E-3</v>
      </c>
      <c r="H44" s="24"/>
      <c r="I44" s="24">
        <f t="shared" si="3"/>
        <v>-4.456000002392102E-3</v>
      </c>
      <c r="J44" s="24"/>
      <c r="K44" s="24"/>
      <c r="L44" s="24"/>
      <c r="M44" s="24"/>
      <c r="N44" s="24"/>
      <c r="O44" s="24">
        <f t="shared" ca="1" si="4"/>
        <v>1.9521364690956076E-2</v>
      </c>
      <c r="P44" s="24"/>
      <c r="Q44" s="26">
        <f t="shared" si="5"/>
        <v>29585.993000000002</v>
      </c>
      <c r="R44" s="24"/>
      <c r="S44" s="24"/>
      <c r="T44" s="24"/>
      <c r="U44" s="24"/>
      <c r="V44" s="24"/>
      <c r="W44" s="24"/>
      <c r="X44" s="24"/>
      <c r="AA44">
        <v>7</v>
      </c>
      <c r="AC44" t="s">
        <v>29</v>
      </c>
      <c r="AE44" t="s">
        <v>31</v>
      </c>
    </row>
    <row r="45" spans="1:31">
      <c r="A45" s="24" t="s">
        <v>37</v>
      </c>
      <c r="B45" s="27" t="s">
        <v>62</v>
      </c>
      <c r="C45" s="25">
        <v>44629.332999999999</v>
      </c>
      <c r="D45" s="25"/>
      <c r="E45" s="24">
        <f t="shared" si="0"/>
        <v>2334.4504952996922</v>
      </c>
      <c r="F45" s="24">
        <f t="shared" si="1"/>
        <v>2334.5</v>
      </c>
      <c r="G45" s="24">
        <f t="shared" si="2"/>
        <v>-1.5672000001359265E-2</v>
      </c>
      <c r="H45" s="24"/>
      <c r="I45" s="24">
        <f t="shared" si="3"/>
        <v>-1.5672000001359265E-2</v>
      </c>
      <c r="J45" s="24"/>
      <c r="K45" s="24"/>
      <c r="L45" s="24"/>
      <c r="M45" s="24"/>
      <c r="N45" s="24"/>
      <c r="O45" s="24">
        <f t="shared" ca="1" si="4"/>
        <v>1.9252421849810585E-2</v>
      </c>
      <c r="P45" s="24"/>
      <c r="Q45" s="26">
        <f t="shared" si="5"/>
        <v>29610.832999999999</v>
      </c>
      <c r="R45" s="24"/>
      <c r="S45" s="24"/>
      <c r="T45" s="24"/>
      <c r="U45" s="24"/>
      <c r="V45" s="24"/>
      <c r="W45" s="24"/>
      <c r="X45" s="24"/>
      <c r="AA45">
        <v>6</v>
      </c>
      <c r="AC45" t="s">
        <v>29</v>
      </c>
      <c r="AE45" t="s">
        <v>31</v>
      </c>
    </row>
    <row r="46" spans="1:31">
      <c r="A46" s="24" t="s">
        <v>37</v>
      </c>
      <c r="B46" s="27" t="s">
        <v>62</v>
      </c>
      <c r="C46" s="25">
        <v>44636.311999999998</v>
      </c>
      <c r="D46" s="25"/>
      <c r="E46" s="24">
        <f t="shared" si="0"/>
        <v>2356.4957545739244</v>
      </c>
      <c r="F46" s="24">
        <f t="shared" si="1"/>
        <v>2356.5</v>
      </c>
      <c r="G46" s="24">
        <f t="shared" si="2"/>
        <v>-1.3440000038826838E-3</v>
      </c>
      <c r="H46" s="24"/>
      <c r="I46" s="24">
        <f t="shared" si="3"/>
        <v>-1.3440000038826838E-3</v>
      </c>
      <c r="J46" s="24"/>
      <c r="K46" s="24"/>
      <c r="L46" s="24"/>
      <c r="M46" s="24"/>
      <c r="N46" s="24"/>
      <c r="O46" s="24">
        <f t="shared" ca="1" si="4"/>
        <v>1.9177049333820768E-2</v>
      </c>
      <c r="P46" s="24"/>
      <c r="Q46" s="26">
        <f t="shared" si="5"/>
        <v>29617.811999999998</v>
      </c>
      <c r="R46" s="24"/>
      <c r="S46" s="24"/>
      <c r="T46" s="24"/>
      <c r="U46" s="24"/>
      <c r="V46" s="24"/>
      <c r="W46" s="24"/>
      <c r="X46" s="24"/>
      <c r="AA46">
        <v>7</v>
      </c>
      <c r="AC46" t="s">
        <v>29</v>
      </c>
      <c r="AE46" t="s">
        <v>31</v>
      </c>
    </row>
    <row r="47" spans="1:31">
      <c r="A47" s="24" t="s">
        <v>38</v>
      </c>
      <c r="B47" s="27"/>
      <c r="C47" s="25">
        <v>44644.379000000001</v>
      </c>
      <c r="D47" s="25"/>
      <c r="E47" s="24">
        <f t="shared" si="0"/>
        <v>2381.9777873243629</v>
      </c>
      <c r="F47" s="24">
        <f t="shared" si="1"/>
        <v>2382</v>
      </c>
      <c r="G47" s="24">
        <f t="shared" si="2"/>
        <v>-7.0320000013452955E-3</v>
      </c>
      <c r="H47" s="24"/>
      <c r="I47" s="24">
        <f t="shared" si="3"/>
        <v>-7.0320000013452955E-3</v>
      </c>
      <c r="J47" s="24"/>
      <c r="K47" s="24"/>
      <c r="L47" s="24"/>
      <c r="M47" s="24"/>
      <c r="N47" s="24"/>
      <c r="O47" s="24">
        <f t="shared" ca="1" si="4"/>
        <v>1.9089685735741657E-2</v>
      </c>
      <c r="P47" s="24"/>
      <c r="Q47" s="26">
        <f t="shared" si="5"/>
        <v>29625.879000000001</v>
      </c>
      <c r="R47" s="24"/>
      <c r="S47" s="24"/>
      <c r="T47" s="24"/>
      <c r="U47" s="24"/>
      <c r="V47" s="24"/>
      <c r="W47" s="24"/>
      <c r="X47" s="24"/>
      <c r="AA47">
        <v>4</v>
      </c>
      <c r="AC47" t="s">
        <v>29</v>
      </c>
      <c r="AE47" t="s">
        <v>31</v>
      </c>
    </row>
    <row r="48" spans="1:31">
      <c r="A48" s="24" t="s">
        <v>39</v>
      </c>
      <c r="B48" s="27" t="s">
        <v>62</v>
      </c>
      <c r="C48" s="25">
        <v>44844.616999999998</v>
      </c>
      <c r="D48" s="25"/>
      <c r="E48" s="24">
        <f t="shared" si="0"/>
        <v>3014.4894117052304</v>
      </c>
      <c r="F48" s="24">
        <f t="shared" si="1"/>
        <v>3014.5</v>
      </c>
      <c r="G48" s="24">
        <f t="shared" si="2"/>
        <v>-3.3520000069984235E-3</v>
      </c>
      <c r="H48" s="24"/>
      <c r="I48" s="24">
        <f t="shared" si="3"/>
        <v>-3.3520000069984235E-3</v>
      </c>
      <c r="J48" s="24"/>
      <c r="K48" s="24"/>
      <c r="L48" s="24"/>
      <c r="M48" s="24"/>
      <c r="N48" s="24"/>
      <c r="O48" s="24">
        <f t="shared" ca="1" si="4"/>
        <v>1.6922725901034358E-2</v>
      </c>
      <c r="P48" s="24"/>
      <c r="Q48" s="26">
        <f t="shared" si="5"/>
        <v>29826.116999999998</v>
      </c>
      <c r="R48" s="24"/>
      <c r="S48" s="24"/>
      <c r="T48" s="24"/>
      <c r="U48" s="24"/>
      <c r="V48" s="24"/>
      <c r="W48" s="24"/>
      <c r="X48" s="24"/>
      <c r="AA48">
        <v>6</v>
      </c>
      <c r="AC48" t="s">
        <v>29</v>
      </c>
      <c r="AE48" t="s">
        <v>31</v>
      </c>
    </row>
    <row r="49" spans="1:31">
      <c r="A49" s="24" t="s">
        <v>39</v>
      </c>
      <c r="B49" s="27"/>
      <c r="C49" s="25">
        <v>44854.587</v>
      </c>
      <c r="D49" s="25"/>
      <c r="E49" s="24">
        <f t="shared" si="0"/>
        <v>3045.9826392398545</v>
      </c>
      <c r="F49" s="24">
        <f t="shared" si="1"/>
        <v>3046</v>
      </c>
      <c r="G49" s="24">
        <f t="shared" si="2"/>
        <v>-5.4960000052233227E-3</v>
      </c>
      <c r="H49" s="24"/>
      <c r="I49" s="24">
        <f t="shared" si="3"/>
        <v>-5.4960000052233227E-3</v>
      </c>
      <c r="J49" s="24"/>
      <c r="K49" s="24"/>
      <c r="L49" s="24"/>
      <c r="M49" s="24"/>
      <c r="N49" s="24"/>
      <c r="O49" s="24">
        <f t="shared" ca="1" si="4"/>
        <v>1.6814806162230755E-2</v>
      </c>
      <c r="P49" s="24"/>
      <c r="Q49" s="26">
        <f t="shared" si="5"/>
        <v>29836.087</v>
      </c>
      <c r="R49" s="24"/>
      <c r="S49" s="24"/>
      <c r="T49" s="24"/>
      <c r="U49" s="24"/>
      <c r="V49" s="24"/>
      <c r="W49" s="24"/>
      <c r="X49" s="24"/>
      <c r="AA49">
        <v>6</v>
      </c>
      <c r="AC49" t="s">
        <v>29</v>
      </c>
      <c r="AE49" t="s">
        <v>31</v>
      </c>
    </row>
    <row r="50" spans="1:31">
      <c r="A50" s="24" t="s">
        <v>40</v>
      </c>
      <c r="B50" s="27"/>
      <c r="C50" s="25">
        <v>44885.603000000003</v>
      </c>
      <c r="D50" s="25"/>
      <c r="E50" s="24">
        <f t="shared" si="0"/>
        <v>3143.955953704638</v>
      </c>
      <c r="F50" s="24">
        <f t="shared" si="1"/>
        <v>3144</v>
      </c>
      <c r="G50" s="24">
        <f t="shared" si="2"/>
        <v>-1.3943999998446088E-2</v>
      </c>
      <c r="H50" s="24"/>
      <c r="I50" s="24">
        <f t="shared" si="3"/>
        <v>-1.3943999998446088E-2</v>
      </c>
      <c r="J50" s="24"/>
      <c r="K50" s="24"/>
      <c r="L50" s="24"/>
      <c r="M50" s="24"/>
      <c r="N50" s="24"/>
      <c r="O50" s="24">
        <f t="shared" ca="1" si="4"/>
        <v>1.6479055863730649E-2</v>
      </c>
      <c r="P50" s="24"/>
      <c r="Q50" s="26">
        <f t="shared" si="5"/>
        <v>29867.103000000003</v>
      </c>
      <c r="R50" s="24"/>
      <c r="S50" s="24"/>
      <c r="T50" s="24"/>
      <c r="U50" s="24"/>
      <c r="V50" s="24"/>
      <c r="W50" s="24"/>
      <c r="X50" s="24"/>
      <c r="AA50">
        <v>6</v>
      </c>
      <c r="AC50" t="s">
        <v>29</v>
      </c>
      <c r="AE50" t="s">
        <v>31</v>
      </c>
    </row>
    <row r="51" spans="1:31">
      <c r="A51" s="24" t="s">
        <v>40</v>
      </c>
      <c r="B51" s="27"/>
      <c r="C51" s="25">
        <v>44910.620999999999</v>
      </c>
      <c r="D51" s="25"/>
      <c r="E51" s="24">
        <f t="shared" si="0"/>
        <v>3222.9827908622124</v>
      </c>
      <c r="F51" s="24">
        <f t="shared" si="1"/>
        <v>3223</v>
      </c>
      <c r="G51" s="24">
        <f t="shared" si="2"/>
        <v>-5.4480000035255216E-3</v>
      </c>
      <c r="H51" s="24"/>
      <c r="I51" s="24">
        <f t="shared" si="3"/>
        <v>-5.4480000035255216E-3</v>
      </c>
      <c r="J51" s="24"/>
      <c r="K51" s="24"/>
      <c r="L51" s="24"/>
      <c r="M51" s="24"/>
      <c r="N51" s="24"/>
      <c r="O51" s="24">
        <f t="shared" ca="1" si="4"/>
        <v>1.6208400010858118E-2</v>
      </c>
      <c r="P51" s="24"/>
      <c r="Q51" s="26">
        <f t="shared" si="5"/>
        <v>29892.120999999999</v>
      </c>
      <c r="R51" s="24"/>
      <c r="S51" s="24"/>
      <c r="T51" s="24"/>
      <c r="U51" s="24"/>
      <c r="V51" s="24"/>
      <c r="W51" s="24"/>
      <c r="X51" s="24"/>
      <c r="AA51">
        <v>6</v>
      </c>
      <c r="AC51" t="s">
        <v>29</v>
      </c>
      <c r="AE51" t="s">
        <v>31</v>
      </c>
    </row>
    <row r="52" spans="1:31">
      <c r="A52" s="24" t="s">
        <v>40</v>
      </c>
      <c r="B52" s="27" t="s">
        <v>62</v>
      </c>
      <c r="C52" s="25">
        <v>44931.413999999997</v>
      </c>
      <c r="D52" s="25"/>
      <c r="E52" s="24">
        <f t="shared" si="0"/>
        <v>3288.6637016071768</v>
      </c>
      <c r="F52" s="24">
        <f t="shared" si="1"/>
        <v>3288.5</v>
      </c>
      <c r="G52" s="24"/>
      <c r="H52" s="24"/>
      <c r="I52" s="28">
        <v>5.1823999994667247E-2</v>
      </c>
      <c r="J52" s="24"/>
      <c r="K52" s="24"/>
      <c r="L52" s="24"/>
      <c r="M52" s="24"/>
      <c r="N52" s="24"/>
      <c r="O52" s="24">
        <f t="shared" ca="1" si="4"/>
        <v>1.5983995474615702E-2</v>
      </c>
      <c r="P52" s="24"/>
      <c r="Q52" s="26">
        <f t="shared" si="5"/>
        <v>29912.913999999997</v>
      </c>
      <c r="R52" s="24"/>
      <c r="S52" s="24"/>
      <c r="T52" s="24"/>
      <c r="U52" s="24"/>
      <c r="V52" s="24"/>
      <c r="W52" s="24"/>
      <c r="X52" s="24"/>
      <c r="AA52">
        <v>6</v>
      </c>
      <c r="AC52" t="s">
        <v>29</v>
      </c>
      <c r="AE52" t="s">
        <v>31</v>
      </c>
    </row>
    <row r="53" spans="1:31">
      <c r="A53" s="24" t="s">
        <v>41</v>
      </c>
      <c r="B53" s="27" t="s">
        <v>62</v>
      </c>
      <c r="C53" s="25">
        <v>44965.23</v>
      </c>
      <c r="D53" s="25"/>
      <c r="E53" s="24">
        <f t="shared" si="0"/>
        <v>3395.4816536945309</v>
      </c>
      <c r="F53" s="24">
        <f t="shared" si="1"/>
        <v>3395.5</v>
      </c>
      <c r="G53" s="24">
        <f t="shared" si="2"/>
        <v>-5.8080000017071143E-3</v>
      </c>
      <c r="H53" s="24"/>
      <c r="I53" s="24">
        <f t="shared" si="3"/>
        <v>-5.8080000017071143E-3</v>
      </c>
      <c r="J53" s="24"/>
      <c r="K53" s="24"/>
      <c r="L53" s="24"/>
      <c r="M53" s="24"/>
      <c r="N53" s="24"/>
      <c r="O53" s="24">
        <f t="shared" ca="1" si="4"/>
        <v>1.5617410965028855E-2</v>
      </c>
      <c r="P53" s="24"/>
      <c r="Q53" s="26">
        <f t="shared" si="5"/>
        <v>29946.730000000003</v>
      </c>
      <c r="R53" s="24"/>
      <c r="S53" s="24"/>
      <c r="T53" s="24"/>
      <c r="U53" s="24"/>
      <c r="V53" s="24"/>
      <c r="W53" s="24"/>
      <c r="X53" s="24"/>
      <c r="AA53">
        <v>6</v>
      </c>
      <c r="AC53" t="s">
        <v>29</v>
      </c>
      <c r="AE53" t="s">
        <v>31</v>
      </c>
    </row>
    <row r="54" spans="1:31">
      <c r="A54" s="24" t="s">
        <v>41</v>
      </c>
      <c r="B54" s="27" t="s">
        <v>62</v>
      </c>
      <c r="C54" s="25">
        <v>44989.275000000001</v>
      </c>
      <c r="D54" s="25"/>
      <c r="E54" s="24">
        <f t="shared" si="0"/>
        <v>3471.4349792782714</v>
      </c>
      <c r="F54" s="24">
        <f t="shared" si="1"/>
        <v>3471.5</v>
      </c>
      <c r="G54" s="24">
        <f t="shared" si="2"/>
        <v>-2.0584000005328562E-2</v>
      </c>
      <c r="H54" s="24"/>
      <c r="I54" s="24">
        <f t="shared" ref="I54:I77" si="6">+G54</f>
        <v>-2.0584000005328562E-2</v>
      </c>
      <c r="J54" s="24"/>
      <c r="K54" s="24"/>
      <c r="L54" s="24"/>
      <c r="M54" s="24"/>
      <c r="N54" s="24"/>
      <c r="O54" s="24">
        <f t="shared" ca="1" si="4"/>
        <v>1.5357033182518572E-2</v>
      </c>
      <c r="P54" s="24"/>
      <c r="Q54" s="26">
        <f t="shared" si="5"/>
        <v>29970.775000000001</v>
      </c>
      <c r="R54" s="24"/>
      <c r="S54" s="24"/>
      <c r="T54" s="24"/>
      <c r="U54" s="24"/>
      <c r="V54" s="24"/>
      <c r="W54" s="24"/>
      <c r="X54" s="24"/>
      <c r="AA54">
        <v>6</v>
      </c>
      <c r="AC54" t="s">
        <v>29</v>
      </c>
      <c r="AE54" t="s">
        <v>31</v>
      </c>
    </row>
    <row r="55" spans="1:31">
      <c r="A55" s="24" t="s">
        <v>42</v>
      </c>
      <c r="B55" s="27"/>
      <c r="C55" s="25">
        <v>45004.317000000003</v>
      </c>
      <c r="D55" s="25"/>
      <c r="E55" s="24">
        <f t="shared" si="0"/>
        <v>3518.9496361063357</v>
      </c>
      <c r="F55" s="24">
        <f t="shared" si="1"/>
        <v>3519</v>
      </c>
      <c r="G55" s="24">
        <f t="shared" si="2"/>
        <v>-1.5943999998853542E-2</v>
      </c>
      <c r="H55" s="24"/>
      <c r="I55" s="24">
        <f t="shared" si="6"/>
        <v>-1.5943999998853542E-2</v>
      </c>
      <c r="J55" s="24"/>
      <c r="K55" s="24"/>
      <c r="L55" s="24"/>
      <c r="M55" s="24"/>
      <c r="N55" s="24"/>
      <c r="O55" s="24">
        <f t="shared" ca="1" si="4"/>
        <v>1.5194297068449644E-2</v>
      </c>
      <c r="P55" s="24"/>
      <c r="Q55" s="26">
        <f t="shared" si="5"/>
        <v>29985.817000000003</v>
      </c>
      <c r="R55" s="24"/>
      <c r="S55" s="24"/>
      <c r="T55" s="24"/>
      <c r="U55" s="24"/>
      <c r="V55" s="24"/>
      <c r="W55" s="24"/>
      <c r="X55" s="24"/>
      <c r="AA55">
        <v>6</v>
      </c>
      <c r="AC55" t="s">
        <v>29</v>
      </c>
      <c r="AE55" t="s">
        <v>31</v>
      </c>
    </row>
    <row r="56" spans="1:31">
      <c r="A56" s="24" t="s">
        <v>43</v>
      </c>
      <c r="B56" s="27"/>
      <c r="C56" s="25">
        <v>45225.593000000001</v>
      </c>
      <c r="D56" s="25"/>
      <c r="E56" s="24">
        <f t="shared" si="0"/>
        <v>4217.9160770241497</v>
      </c>
      <c r="F56" s="24">
        <f t="shared" si="1"/>
        <v>4218</v>
      </c>
      <c r="G56" s="24">
        <f t="shared" si="2"/>
        <v>-2.6568000001134351E-2</v>
      </c>
      <c r="H56" s="24"/>
      <c r="I56" s="24">
        <f t="shared" si="6"/>
        <v>-2.6568000001134351E-2</v>
      </c>
      <c r="J56" s="24"/>
      <c r="K56" s="24"/>
      <c r="L56" s="24"/>
      <c r="M56" s="24"/>
      <c r="N56" s="24"/>
      <c r="O56" s="24">
        <f t="shared" ca="1" si="4"/>
        <v>1.2799506674045846E-2</v>
      </c>
      <c r="P56" s="24"/>
      <c r="Q56" s="26">
        <f t="shared" si="5"/>
        <v>30207.093000000001</v>
      </c>
      <c r="R56" s="24"/>
      <c r="S56" s="24"/>
      <c r="T56" s="24"/>
      <c r="U56" s="24"/>
      <c r="V56" s="24"/>
      <c r="W56" s="24"/>
      <c r="X56" s="24"/>
      <c r="AA56">
        <v>6</v>
      </c>
      <c r="AC56" t="s">
        <v>29</v>
      </c>
      <c r="AE56" t="s">
        <v>31</v>
      </c>
    </row>
    <row r="57" spans="1:31">
      <c r="A57" s="24" t="s">
        <v>44</v>
      </c>
      <c r="B57" s="27"/>
      <c r="C57" s="25">
        <v>45257.574000000001</v>
      </c>
      <c r="D57" s="25"/>
      <c r="E57" s="24">
        <f t="shared" si="0"/>
        <v>4318.9376326695556</v>
      </c>
      <c r="F57" s="24">
        <f t="shared" si="1"/>
        <v>4319</v>
      </c>
      <c r="G57" s="24">
        <f t="shared" si="2"/>
        <v>-1.9744000004720874E-2</v>
      </c>
      <c r="H57" s="24"/>
      <c r="I57" s="24">
        <f t="shared" si="6"/>
        <v>-1.9744000004720874E-2</v>
      </c>
      <c r="J57" s="24"/>
      <c r="K57" s="24"/>
      <c r="L57" s="24"/>
      <c r="M57" s="24"/>
      <c r="N57" s="24"/>
      <c r="O57" s="24">
        <f t="shared" ca="1" si="4"/>
        <v>1.2453478305183495E-2</v>
      </c>
      <c r="P57" s="24"/>
      <c r="Q57" s="26">
        <f t="shared" si="5"/>
        <v>30239.074000000001</v>
      </c>
      <c r="R57" s="24"/>
      <c r="S57" s="24"/>
      <c r="T57" s="24"/>
      <c r="U57" s="24"/>
      <c r="V57" s="24"/>
      <c r="W57" s="24"/>
      <c r="X57" s="24"/>
      <c r="AA57">
        <v>6</v>
      </c>
      <c r="AC57" t="s">
        <v>29</v>
      </c>
      <c r="AE57" t="s">
        <v>31</v>
      </c>
    </row>
    <row r="58" spans="1:31">
      <c r="A58" s="24" t="s">
        <v>46</v>
      </c>
      <c r="B58" s="27" t="s">
        <v>62</v>
      </c>
      <c r="C58" s="25">
        <v>45285.580999999998</v>
      </c>
      <c r="D58" s="25"/>
      <c r="E58" s="24">
        <f t="shared" si="0"/>
        <v>4407.4061204892187</v>
      </c>
      <c r="F58" s="24">
        <f t="shared" si="1"/>
        <v>4407.5</v>
      </c>
      <c r="G58" s="24">
        <f t="shared" si="2"/>
        <v>-2.9720000005909242E-2</v>
      </c>
      <c r="H58" s="24"/>
      <c r="I58" s="24">
        <f t="shared" si="6"/>
        <v>-2.9720000005909242E-2</v>
      </c>
      <c r="J58" s="24"/>
      <c r="K58" s="24"/>
      <c r="L58" s="24"/>
      <c r="M58" s="24"/>
      <c r="N58" s="24"/>
      <c r="O58" s="24">
        <f t="shared" ca="1" si="4"/>
        <v>1.2150275229497177E-2</v>
      </c>
      <c r="P58" s="24"/>
      <c r="Q58" s="26">
        <f t="shared" si="5"/>
        <v>30267.080999999998</v>
      </c>
      <c r="R58" s="24"/>
      <c r="S58" s="24"/>
      <c r="T58" s="24"/>
      <c r="U58" s="24"/>
      <c r="V58" s="24"/>
      <c r="W58" s="24"/>
      <c r="X58" s="24"/>
      <c r="AA58">
        <v>4</v>
      </c>
      <c r="AC58" t="s">
        <v>45</v>
      </c>
      <c r="AE58" t="s">
        <v>31</v>
      </c>
    </row>
    <row r="59" spans="1:31">
      <c r="A59" s="24" t="s">
        <v>46</v>
      </c>
      <c r="B59" s="27" t="s">
        <v>62</v>
      </c>
      <c r="C59" s="25">
        <v>45285.582000000002</v>
      </c>
      <c r="D59" s="25"/>
      <c r="E59" s="24">
        <f t="shared" si="0"/>
        <v>4407.4092792883821</v>
      </c>
      <c r="F59" s="24">
        <f t="shared" si="1"/>
        <v>4407.5</v>
      </c>
      <c r="G59" s="24">
        <f t="shared" si="2"/>
        <v>-2.8720000002067536E-2</v>
      </c>
      <c r="H59" s="24"/>
      <c r="I59" s="24">
        <f t="shared" si="6"/>
        <v>-2.8720000002067536E-2</v>
      </c>
      <c r="J59" s="24"/>
      <c r="K59" s="24"/>
      <c r="L59" s="24"/>
      <c r="M59" s="24"/>
      <c r="N59" s="24"/>
      <c r="O59" s="24">
        <f t="shared" ca="1" si="4"/>
        <v>1.2150275229497177E-2</v>
      </c>
      <c r="P59" s="24"/>
      <c r="Q59" s="26">
        <f t="shared" si="5"/>
        <v>30267.082000000002</v>
      </c>
      <c r="R59" s="24"/>
      <c r="S59" s="24"/>
      <c r="T59" s="24"/>
      <c r="U59" s="24"/>
      <c r="V59" s="24"/>
      <c r="W59" s="24"/>
      <c r="X59" s="24"/>
      <c r="AA59">
        <v>4</v>
      </c>
      <c r="AC59" t="s">
        <v>29</v>
      </c>
      <c r="AE59" t="s">
        <v>31</v>
      </c>
    </row>
    <row r="60" spans="1:31">
      <c r="A60" s="24" t="s">
        <v>47</v>
      </c>
      <c r="B60" s="27"/>
      <c r="C60" s="25">
        <v>45370.281999999999</v>
      </c>
      <c r="D60" s="25"/>
      <c r="E60" s="24">
        <f t="shared" si="0"/>
        <v>4674.9595673708554</v>
      </c>
      <c r="F60" s="24">
        <f t="shared" si="1"/>
        <v>4675</v>
      </c>
      <c r="G60" s="24">
        <f t="shared" si="2"/>
        <v>-1.2800000004062895E-2</v>
      </c>
      <c r="H60" s="24"/>
      <c r="I60" s="24">
        <f t="shared" si="6"/>
        <v>-1.2800000004062895E-2</v>
      </c>
      <c r="J60" s="24"/>
      <c r="K60" s="24"/>
      <c r="L60" s="24"/>
      <c r="M60" s="24"/>
      <c r="N60" s="24"/>
      <c r="O60" s="24">
        <f t="shared" ca="1" si="4"/>
        <v>1.1233813955530057E-2</v>
      </c>
      <c r="P60" s="24"/>
      <c r="Q60" s="26">
        <f t="shared" si="5"/>
        <v>30351.781999999999</v>
      </c>
      <c r="R60" s="24"/>
      <c r="S60" s="24"/>
      <c r="T60" s="24"/>
      <c r="U60" s="24"/>
      <c r="V60" s="24"/>
      <c r="W60" s="24"/>
      <c r="X60" s="24"/>
      <c r="AA60">
        <v>7</v>
      </c>
      <c r="AC60" t="s">
        <v>29</v>
      </c>
      <c r="AE60" t="s">
        <v>31</v>
      </c>
    </row>
    <row r="61" spans="1:31">
      <c r="A61" s="24" t="s">
        <v>47</v>
      </c>
      <c r="B61" s="27" t="s">
        <v>62</v>
      </c>
      <c r="C61" s="25">
        <v>45379.294000000002</v>
      </c>
      <c r="D61" s="25"/>
      <c r="E61" s="24">
        <f t="shared" si="0"/>
        <v>4703.426665318907</v>
      </c>
      <c r="F61" s="24">
        <f t="shared" si="1"/>
        <v>4703.5</v>
      </c>
      <c r="G61" s="24">
        <f t="shared" si="2"/>
        <v>-2.3216000001411885E-2</v>
      </c>
      <c r="H61" s="24"/>
      <c r="I61" s="24">
        <f t="shared" si="6"/>
        <v>-2.3216000001411885E-2</v>
      </c>
      <c r="J61" s="24"/>
      <c r="K61" s="24"/>
      <c r="L61" s="24"/>
      <c r="M61" s="24"/>
      <c r="N61" s="24"/>
      <c r="O61" s="24">
        <f t="shared" ca="1" si="4"/>
        <v>1.1136172287088703E-2</v>
      </c>
      <c r="P61" s="24"/>
      <c r="Q61" s="26">
        <f t="shared" si="5"/>
        <v>30360.794000000002</v>
      </c>
      <c r="R61" s="24"/>
      <c r="S61" s="24"/>
      <c r="T61" s="24"/>
      <c r="U61" s="24"/>
      <c r="V61" s="24"/>
      <c r="W61" s="24"/>
      <c r="X61" s="24"/>
      <c r="AA61">
        <v>17</v>
      </c>
      <c r="AC61" t="s">
        <v>48</v>
      </c>
      <c r="AE61" t="s">
        <v>31</v>
      </c>
    </row>
    <row r="62" spans="1:31">
      <c r="A62" s="24" t="s">
        <v>49</v>
      </c>
      <c r="B62" s="27"/>
      <c r="C62" s="25">
        <v>45564.612999999998</v>
      </c>
      <c r="D62" s="25"/>
      <c r="E62" s="24">
        <f t="shared" si="0"/>
        <v>5288.8121651672718</v>
      </c>
      <c r="F62" s="24">
        <f t="shared" si="1"/>
        <v>5289</v>
      </c>
      <c r="G62" s="24"/>
      <c r="H62" s="24"/>
      <c r="I62" s="28">
        <v>-5.9464000005391426E-2</v>
      </c>
      <c r="J62" s="24"/>
      <c r="K62" s="24"/>
      <c r="L62" s="24"/>
      <c r="M62" s="24"/>
      <c r="N62" s="24"/>
      <c r="O62" s="24">
        <f t="shared" ca="1" si="4"/>
        <v>9.1302355547232886E-3</v>
      </c>
      <c r="P62" s="24"/>
      <c r="Q62" s="26">
        <f t="shared" si="5"/>
        <v>30546.112999999998</v>
      </c>
      <c r="R62" s="24"/>
      <c r="S62" s="24"/>
      <c r="T62" s="24"/>
      <c r="U62" s="24"/>
      <c r="V62" s="24"/>
      <c r="W62" s="24"/>
      <c r="X62" s="24"/>
      <c r="AA62">
        <v>5</v>
      </c>
      <c r="AC62" t="s">
        <v>29</v>
      </c>
      <c r="AE62" t="s">
        <v>31</v>
      </c>
    </row>
    <row r="63" spans="1:31">
      <c r="A63" s="24" t="s">
        <v>50</v>
      </c>
      <c r="B63" s="27"/>
      <c r="C63" s="25">
        <v>45621.635999999999</v>
      </c>
      <c r="D63" s="25"/>
      <c r="E63" s="24">
        <f t="shared" si="0"/>
        <v>5468.9363691498884</v>
      </c>
      <c r="F63" s="24">
        <f t="shared" si="1"/>
        <v>5469</v>
      </c>
      <c r="G63" s="24">
        <f t="shared" si="2"/>
        <v>-2.0144000001891982E-2</v>
      </c>
      <c r="H63" s="24"/>
      <c r="I63" s="24">
        <f t="shared" si="6"/>
        <v>-2.0144000001891982E-2</v>
      </c>
      <c r="J63" s="24"/>
      <c r="K63" s="24"/>
      <c r="L63" s="24"/>
      <c r="M63" s="24"/>
      <c r="N63" s="24"/>
      <c r="O63" s="24">
        <f t="shared" ca="1" si="4"/>
        <v>8.5135513329884054E-3</v>
      </c>
      <c r="P63" s="24"/>
      <c r="Q63" s="26">
        <f t="shared" si="5"/>
        <v>30603.135999999999</v>
      </c>
      <c r="R63" s="24"/>
      <c r="S63" s="24"/>
      <c r="T63" s="24"/>
      <c r="U63" s="24"/>
      <c r="V63" s="24"/>
      <c r="W63" s="24"/>
      <c r="X63" s="24"/>
      <c r="AA63">
        <v>7</v>
      </c>
      <c r="AC63" t="s">
        <v>29</v>
      </c>
      <c r="AE63" t="s">
        <v>31</v>
      </c>
    </row>
    <row r="64" spans="1:31">
      <c r="A64" s="24" t="s">
        <v>50</v>
      </c>
      <c r="B64" s="27"/>
      <c r="C64" s="25">
        <v>45635.572</v>
      </c>
      <c r="D64" s="25"/>
      <c r="E64" s="24">
        <f t="shared" si="0"/>
        <v>5512.957394117042</v>
      </c>
      <c r="F64" s="24">
        <f t="shared" si="1"/>
        <v>5513</v>
      </c>
      <c r="G64" s="24">
        <f t="shared" si="2"/>
        <v>-1.3488000004144851E-2</v>
      </c>
      <c r="H64" s="24"/>
      <c r="I64" s="24">
        <f t="shared" si="6"/>
        <v>-1.3488000004144851E-2</v>
      </c>
      <c r="J64" s="24"/>
      <c r="K64" s="24"/>
      <c r="L64" s="24"/>
      <c r="M64" s="24"/>
      <c r="N64" s="24"/>
      <c r="O64" s="24">
        <f t="shared" ca="1" si="4"/>
        <v>8.3628063010087669E-3</v>
      </c>
      <c r="P64" s="24"/>
      <c r="Q64" s="26">
        <f t="shared" si="5"/>
        <v>30617.072</v>
      </c>
      <c r="R64" s="24"/>
      <c r="S64" s="24"/>
      <c r="T64" s="24"/>
      <c r="U64" s="24"/>
      <c r="V64" s="24"/>
      <c r="W64" s="24"/>
      <c r="X64" s="24"/>
      <c r="AA64">
        <v>6</v>
      </c>
      <c r="AC64" t="s">
        <v>29</v>
      </c>
      <c r="AE64" t="s">
        <v>31</v>
      </c>
    </row>
    <row r="65" spans="1:31">
      <c r="A65" s="24" t="s">
        <v>50</v>
      </c>
      <c r="B65" s="27"/>
      <c r="C65" s="25">
        <v>45641.574000000001</v>
      </c>
      <c r="D65" s="25"/>
      <c r="E65" s="24">
        <f t="shared" si="0"/>
        <v>5531.9165066208334</v>
      </c>
      <c r="F65" s="24">
        <f t="shared" si="1"/>
        <v>5532</v>
      </c>
      <c r="G65" s="24">
        <f t="shared" si="2"/>
        <v>-2.6432000006025191E-2</v>
      </c>
      <c r="H65" s="24"/>
      <c r="I65" s="24">
        <f t="shared" si="6"/>
        <v>-2.6432000006025191E-2</v>
      </c>
      <c r="J65" s="24"/>
      <c r="K65" s="24"/>
      <c r="L65" s="24"/>
      <c r="M65" s="24"/>
      <c r="N65" s="24"/>
      <c r="O65" s="24">
        <f t="shared" ca="1" si="4"/>
        <v>8.2977118553811957E-3</v>
      </c>
      <c r="P65" s="24"/>
      <c r="Q65" s="26">
        <f t="shared" si="5"/>
        <v>30623.074000000001</v>
      </c>
      <c r="R65" s="24"/>
      <c r="S65" s="24"/>
      <c r="T65" s="24"/>
      <c r="U65" s="24"/>
      <c r="V65" s="24"/>
      <c r="W65" s="24"/>
      <c r="X65" s="24"/>
      <c r="AA65">
        <v>6</v>
      </c>
      <c r="AC65" t="s">
        <v>29</v>
      </c>
      <c r="AE65" t="s">
        <v>31</v>
      </c>
    </row>
    <row r="66" spans="1:31">
      <c r="A66" s="24" t="s">
        <v>51</v>
      </c>
      <c r="B66" s="27"/>
      <c r="C66" s="25">
        <v>45701.417000000001</v>
      </c>
      <c r="D66" s="25"/>
      <c r="E66" s="24">
        <f t="shared" si="0"/>
        <v>5720.9485242090295</v>
      </c>
      <c r="F66" s="24">
        <f t="shared" si="1"/>
        <v>5721</v>
      </c>
      <c r="G66" s="24">
        <f t="shared" si="2"/>
        <v>-1.6296000001602806E-2</v>
      </c>
      <c r="H66" s="24"/>
      <c r="I66" s="24">
        <f t="shared" si="6"/>
        <v>-1.6296000001602806E-2</v>
      </c>
      <c r="J66" s="24"/>
      <c r="K66" s="24"/>
      <c r="L66" s="24"/>
      <c r="M66" s="24"/>
      <c r="N66" s="24"/>
      <c r="O66" s="24">
        <f t="shared" ca="1" si="4"/>
        <v>7.6501934225595668E-3</v>
      </c>
      <c r="P66" s="24"/>
      <c r="Q66" s="26">
        <f t="shared" si="5"/>
        <v>30682.917000000001</v>
      </c>
      <c r="R66" s="24"/>
      <c r="S66" s="24"/>
      <c r="T66" s="24"/>
      <c r="U66" s="24"/>
      <c r="V66" s="24"/>
      <c r="W66" s="24"/>
      <c r="X66" s="24"/>
      <c r="AA66">
        <v>7</v>
      </c>
      <c r="AC66" t="s">
        <v>29</v>
      </c>
      <c r="AE66" t="s">
        <v>31</v>
      </c>
    </row>
    <row r="67" spans="1:31">
      <c r="A67" s="24" t="s">
        <v>51</v>
      </c>
      <c r="B67" s="27" t="s">
        <v>62</v>
      </c>
      <c r="C67" s="25">
        <v>45725.303999999996</v>
      </c>
      <c r="D67" s="25"/>
      <c r="E67" s="24">
        <f t="shared" si="0"/>
        <v>5796.4027595269163</v>
      </c>
      <c r="F67" s="24">
        <f t="shared" si="1"/>
        <v>5796.5</v>
      </c>
      <c r="G67" s="24">
        <f t="shared" si="2"/>
        <v>-3.0784000009589363E-2</v>
      </c>
      <c r="H67" s="24"/>
      <c r="I67" s="24">
        <f t="shared" si="6"/>
        <v>-3.0784000009589363E-2</v>
      </c>
      <c r="J67" s="24"/>
      <c r="K67" s="24"/>
      <c r="L67" s="24"/>
      <c r="M67" s="24"/>
      <c r="N67" s="24"/>
      <c r="O67" s="24">
        <f t="shared" ca="1" si="4"/>
        <v>7.3915286517763253E-3</v>
      </c>
      <c r="P67" s="24"/>
      <c r="Q67" s="26">
        <f t="shared" si="5"/>
        <v>30706.803999999996</v>
      </c>
      <c r="R67" s="24"/>
      <c r="S67" s="24"/>
      <c r="T67" s="24"/>
      <c r="U67" s="24"/>
      <c r="V67" s="24"/>
      <c r="W67" s="24"/>
      <c r="X67" s="24"/>
      <c r="AA67">
        <v>7</v>
      </c>
      <c r="AC67" t="s">
        <v>29</v>
      </c>
      <c r="AE67" t="s">
        <v>31</v>
      </c>
    </row>
    <row r="68" spans="1:31">
      <c r="A68" s="24" t="s">
        <v>52</v>
      </c>
      <c r="B68" s="27"/>
      <c r="C68" s="25">
        <v>45995.500999999997</v>
      </c>
      <c r="D68" s="25"/>
      <c r="E68" s="24">
        <f t="shared" si="0"/>
        <v>6649.9008137066394</v>
      </c>
      <c r="F68" s="24">
        <f t="shared" si="1"/>
        <v>6650</v>
      </c>
      <c r="G68" s="24">
        <f t="shared" si="2"/>
        <v>-3.1400000007124618E-2</v>
      </c>
      <c r="H68" s="24"/>
      <c r="I68" s="24">
        <f t="shared" si="6"/>
        <v>-3.1400000007124618E-2</v>
      </c>
      <c r="J68" s="24"/>
      <c r="K68" s="24"/>
      <c r="L68" s="24"/>
      <c r="M68" s="24"/>
      <c r="N68" s="24"/>
      <c r="O68" s="24">
        <f t="shared" ca="1" si="4"/>
        <v>4.4674176337167505E-3</v>
      </c>
      <c r="P68" s="24"/>
      <c r="Q68" s="26">
        <f t="shared" si="5"/>
        <v>30977.000999999997</v>
      </c>
      <c r="R68" s="24"/>
      <c r="S68" s="24"/>
      <c r="T68" s="24"/>
      <c r="U68" s="24"/>
      <c r="V68" s="24"/>
      <c r="W68" s="24"/>
      <c r="X68" s="24"/>
      <c r="AA68">
        <v>6</v>
      </c>
      <c r="AC68" t="s">
        <v>29</v>
      </c>
      <c r="AE68" t="s">
        <v>31</v>
      </c>
    </row>
    <row r="69" spans="1:31">
      <c r="A69" s="24" t="s">
        <v>53</v>
      </c>
      <c r="B69" s="27"/>
      <c r="C69" s="25">
        <v>46046.483999999997</v>
      </c>
      <c r="D69" s="25"/>
      <c r="E69" s="24">
        <f t="shared" si="0"/>
        <v>6810.945870817729</v>
      </c>
      <c r="F69" s="24">
        <f t="shared" si="1"/>
        <v>6811</v>
      </c>
      <c r="G69" s="24">
        <f t="shared" si="2"/>
        <v>-1.7136000009486452E-2</v>
      </c>
      <c r="H69" s="24"/>
      <c r="I69" s="24">
        <f t="shared" si="6"/>
        <v>-1.7136000009486452E-2</v>
      </c>
      <c r="J69" s="24"/>
      <c r="K69" s="24"/>
      <c r="L69" s="24"/>
      <c r="M69" s="24"/>
      <c r="N69" s="24"/>
      <c r="O69" s="24">
        <f t="shared" ca="1" si="4"/>
        <v>3.9158278576094385E-3</v>
      </c>
      <c r="P69" s="24"/>
      <c r="Q69" s="26">
        <f t="shared" si="5"/>
        <v>31027.983999999997</v>
      </c>
      <c r="R69" s="24"/>
      <c r="S69" s="24"/>
      <c r="T69" s="24"/>
      <c r="U69" s="24"/>
      <c r="V69" s="24"/>
      <c r="W69" s="24"/>
      <c r="X69" s="24"/>
      <c r="AA69">
        <v>6</v>
      </c>
      <c r="AC69" t="s">
        <v>29</v>
      </c>
      <c r="AE69" t="s">
        <v>31</v>
      </c>
    </row>
    <row r="70" spans="1:31">
      <c r="A70" s="24" t="s">
        <v>54</v>
      </c>
      <c r="B70" s="27"/>
      <c r="C70" s="25">
        <v>47157.334000000003</v>
      </c>
      <c r="D70" s="25"/>
      <c r="E70" s="24">
        <f t="shared" si="0"/>
        <v>10319.897907611439</v>
      </c>
      <c r="F70" s="24">
        <f t="shared" si="1"/>
        <v>10320</v>
      </c>
      <c r="G70" s="24">
        <f t="shared" si="2"/>
        <v>-3.2319999998435378E-2</v>
      </c>
      <c r="H70" s="24"/>
      <c r="I70" s="24">
        <f t="shared" si="6"/>
        <v>-3.2319999998435378E-2</v>
      </c>
      <c r="J70" s="24"/>
      <c r="K70" s="24"/>
      <c r="L70" s="24"/>
      <c r="M70" s="24"/>
      <c r="N70" s="24"/>
      <c r="O70" s="24">
        <f t="shared" ca="1" si="4"/>
        <v>-8.1060884427667096E-3</v>
      </c>
      <c r="P70" s="24"/>
      <c r="Q70" s="26">
        <f t="shared" si="5"/>
        <v>32138.834000000003</v>
      </c>
      <c r="R70" s="24"/>
      <c r="S70" s="24"/>
      <c r="T70" s="24"/>
      <c r="U70" s="24"/>
      <c r="V70" s="24"/>
      <c r="W70" s="24"/>
      <c r="X70" s="24"/>
      <c r="AA70">
        <v>10</v>
      </c>
      <c r="AC70" t="s">
        <v>29</v>
      </c>
      <c r="AE70" t="s">
        <v>31</v>
      </c>
    </row>
    <row r="71" spans="1:31">
      <c r="A71" s="24" t="s">
        <v>55</v>
      </c>
      <c r="B71" s="27" t="s">
        <v>62</v>
      </c>
      <c r="C71" s="25">
        <v>47451.593000000001</v>
      </c>
      <c r="D71" s="25"/>
      <c r="E71" s="24">
        <f t="shared" si="0"/>
        <v>11249.402986960467</v>
      </c>
      <c r="F71" s="24">
        <f t="shared" si="1"/>
        <v>11249.5</v>
      </c>
      <c r="G71" s="24">
        <f t="shared" si="2"/>
        <v>-3.0711999999766704E-2</v>
      </c>
      <c r="H71" s="24"/>
      <c r="I71" s="24">
        <f t="shared" si="6"/>
        <v>-3.0711999999766704E-2</v>
      </c>
      <c r="J71" s="24"/>
      <c r="K71" s="24"/>
      <c r="L71" s="24"/>
      <c r="M71" s="24"/>
      <c r="N71" s="24"/>
      <c r="O71" s="24">
        <f t="shared" ca="1" si="4"/>
        <v>-1.1290577243336562E-2</v>
      </c>
      <c r="P71" s="24"/>
      <c r="Q71" s="26">
        <f t="shared" si="5"/>
        <v>32433.093000000001</v>
      </c>
      <c r="R71" s="24"/>
      <c r="S71" s="24"/>
      <c r="T71" s="24"/>
      <c r="U71" s="24"/>
      <c r="V71" s="24"/>
      <c r="W71" s="24"/>
      <c r="X71" s="24"/>
      <c r="AA71">
        <v>7</v>
      </c>
      <c r="AC71" t="s">
        <v>29</v>
      </c>
      <c r="AE71" t="s">
        <v>31</v>
      </c>
    </row>
    <row r="72" spans="1:31">
      <c r="A72" s="24" t="s">
        <v>56</v>
      </c>
      <c r="B72" s="27"/>
      <c r="C72" s="25">
        <v>47566.355000000003</v>
      </c>
      <c r="D72" s="25"/>
      <c r="E72" s="24">
        <f t="shared" si="0"/>
        <v>11611.913095117759</v>
      </c>
      <c r="F72" s="24">
        <f t="shared" si="1"/>
        <v>11612</v>
      </c>
      <c r="G72" s="24">
        <f t="shared" si="2"/>
        <v>-2.7512000000569969E-2</v>
      </c>
      <c r="H72" s="24"/>
      <c r="I72" s="24">
        <f t="shared" si="6"/>
        <v>-2.7512000000569969E-2</v>
      </c>
      <c r="J72" s="24"/>
      <c r="K72" s="24"/>
      <c r="L72" s="24"/>
      <c r="M72" s="24"/>
      <c r="N72" s="24"/>
      <c r="O72" s="24">
        <f t="shared" ca="1" si="4"/>
        <v>-1.2532510745441539E-2</v>
      </c>
      <c r="P72" s="24"/>
      <c r="Q72" s="26">
        <f t="shared" si="5"/>
        <v>32547.855000000003</v>
      </c>
      <c r="R72" s="24"/>
      <c r="S72" s="24"/>
      <c r="T72" s="24"/>
      <c r="U72" s="24"/>
      <c r="V72" s="24"/>
      <c r="W72" s="24"/>
      <c r="X72" s="24"/>
      <c r="AA72">
        <v>6</v>
      </c>
      <c r="AC72" t="s">
        <v>29</v>
      </c>
      <c r="AE72" t="s">
        <v>31</v>
      </c>
    </row>
    <row r="73" spans="1:31">
      <c r="A73" s="24" t="s">
        <v>57</v>
      </c>
      <c r="B73" s="27" t="s">
        <v>62</v>
      </c>
      <c r="C73" s="25">
        <v>47804.559000000001</v>
      </c>
      <c r="D73" s="25"/>
      <c r="E73" s="24">
        <f t="shared" si="0"/>
        <v>12364.351688062259</v>
      </c>
      <c r="F73" s="24">
        <f t="shared" si="1"/>
        <v>12364.5</v>
      </c>
      <c r="G73" s="24">
        <f t="shared" si="2"/>
        <v>-4.695200000423938E-2</v>
      </c>
      <c r="H73" s="24"/>
      <c r="I73" s="24">
        <f t="shared" si="6"/>
        <v>-4.695200000423938E-2</v>
      </c>
      <c r="J73" s="24"/>
      <c r="K73" s="24"/>
      <c r="L73" s="24"/>
      <c r="M73" s="24"/>
      <c r="N73" s="24"/>
      <c r="O73" s="24">
        <f t="shared" ca="1" si="4"/>
        <v>-1.5110593394638758E-2</v>
      </c>
      <c r="P73" s="24"/>
      <c r="Q73" s="26">
        <f t="shared" si="5"/>
        <v>32786.059000000001</v>
      </c>
      <c r="R73" s="24"/>
      <c r="S73" s="24"/>
      <c r="T73" s="24"/>
      <c r="U73" s="24"/>
      <c r="V73" s="24"/>
      <c r="W73" s="24"/>
      <c r="X73" s="24"/>
      <c r="AA73">
        <v>6</v>
      </c>
      <c r="AC73" t="s">
        <v>29</v>
      </c>
      <c r="AE73" t="s">
        <v>31</v>
      </c>
    </row>
    <row r="74" spans="1:31">
      <c r="A74" s="24" t="s">
        <v>58</v>
      </c>
      <c r="B74" s="27" t="s">
        <v>62</v>
      </c>
      <c r="C74" s="25">
        <v>47825.466999999997</v>
      </c>
      <c r="D74" s="25"/>
      <c r="E74" s="24">
        <f t="shared" si="0"/>
        <v>12430.395860709572</v>
      </c>
      <c r="F74" s="24">
        <f t="shared" si="1"/>
        <v>12430.5</v>
      </c>
      <c r="G74" s="24">
        <f t="shared" si="2"/>
        <v>-3.2968000006803777E-2</v>
      </c>
      <c r="H74" s="24"/>
      <c r="I74" s="24">
        <f t="shared" si="6"/>
        <v>-3.2968000006803777E-2</v>
      </c>
      <c r="J74" s="24"/>
      <c r="K74" s="24"/>
      <c r="L74" s="24"/>
      <c r="M74" s="24"/>
      <c r="N74" s="24"/>
      <c r="O74" s="24">
        <f t="shared" ca="1" si="4"/>
        <v>-1.5336710942608217E-2</v>
      </c>
      <c r="P74" s="24"/>
      <c r="Q74" s="26">
        <f t="shared" si="5"/>
        <v>32806.966999999997</v>
      </c>
      <c r="R74" s="24"/>
      <c r="S74" s="24"/>
      <c r="T74" s="24"/>
      <c r="U74" s="24"/>
      <c r="V74" s="24"/>
      <c r="W74" s="24"/>
      <c r="X74" s="24"/>
      <c r="AA74">
        <v>6</v>
      </c>
      <c r="AC74" t="s">
        <v>29</v>
      </c>
      <c r="AE74" t="s">
        <v>31</v>
      </c>
    </row>
    <row r="75" spans="1:31">
      <c r="A75" s="24" t="s">
        <v>59</v>
      </c>
      <c r="B75" s="27" t="s">
        <v>62</v>
      </c>
      <c r="C75" s="25">
        <v>48162.61</v>
      </c>
      <c r="D75" s="25"/>
      <c r="E75" s="24">
        <f t="shared" si="0"/>
        <v>13495.362882846448</v>
      </c>
      <c r="F75" s="24">
        <f t="shared" si="1"/>
        <v>13495.5</v>
      </c>
      <c r="G75" s="24">
        <f t="shared" si="2"/>
        <v>-4.3408000005001668E-2</v>
      </c>
      <c r="H75" s="24"/>
      <c r="I75" s="24">
        <f t="shared" si="6"/>
        <v>-4.3408000005001668E-2</v>
      </c>
      <c r="J75" s="24"/>
      <c r="K75" s="24"/>
      <c r="L75" s="24"/>
      <c r="M75" s="24"/>
      <c r="N75" s="24"/>
      <c r="O75" s="24">
        <f t="shared" ca="1" si="4"/>
        <v>-1.8985425921206278E-2</v>
      </c>
      <c r="P75" s="24"/>
      <c r="Q75" s="26">
        <f t="shared" si="5"/>
        <v>33144.11</v>
      </c>
      <c r="R75" s="24"/>
      <c r="S75" s="24"/>
      <c r="T75" s="24"/>
      <c r="U75" s="24"/>
      <c r="V75" s="24"/>
      <c r="W75" s="24"/>
      <c r="X75" s="24"/>
      <c r="AA75">
        <v>10</v>
      </c>
      <c r="AC75" t="s">
        <v>29</v>
      </c>
      <c r="AE75" t="s">
        <v>31</v>
      </c>
    </row>
    <row r="76" spans="1:31">
      <c r="A76" s="40" t="s">
        <v>60</v>
      </c>
      <c r="B76" s="36" t="s">
        <v>62</v>
      </c>
      <c r="C76" s="39">
        <v>48248.42</v>
      </c>
      <c r="D76" s="39">
        <v>0.01</v>
      </c>
      <c r="E76" s="24">
        <f t="shared" si="0"/>
        <v>13766.419437986438</v>
      </c>
      <c r="F76" s="24">
        <f t="shared" si="1"/>
        <v>13766.5</v>
      </c>
      <c r="G76" s="24">
        <f t="shared" si="2"/>
        <v>-2.5504000004730187E-2</v>
      </c>
      <c r="H76" s="24"/>
      <c r="I76" s="24">
        <f t="shared" si="6"/>
        <v>-2.5504000004730187E-2</v>
      </c>
      <c r="J76" s="24"/>
      <c r="K76" s="24"/>
      <c r="L76" s="24"/>
      <c r="M76" s="24"/>
      <c r="N76" s="24"/>
      <c r="O76" s="24">
        <f t="shared" ca="1" si="4"/>
        <v>-1.9913878277262688E-2</v>
      </c>
      <c r="P76" s="24"/>
      <c r="Q76" s="26">
        <f t="shared" si="5"/>
        <v>33229.919999999998</v>
      </c>
      <c r="R76" s="24"/>
      <c r="S76" s="24"/>
      <c r="T76" s="24"/>
      <c r="U76" s="24"/>
      <c r="V76" s="24"/>
      <c r="W76" s="24"/>
      <c r="X76" s="24"/>
      <c r="AA76">
        <v>8</v>
      </c>
      <c r="AC76" t="s">
        <v>29</v>
      </c>
      <c r="AE76" t="s">
        <v>31</v>
      </c>
    </row>
    <row r="77" spans="1:31" ht="13.5" thickBot="1">
      <c r="A77" s="46" t="s">
        <v>61</v>
      </c>
      <c r="B77" s="47"/>
      <c r="C77" s="48">
        <v>48532.53</v>
      </c>
      <c r="D77" s="48">
        <v>7.0000000000000001E-3</v>
      </c>
      <c r="E77" s="49">
        <f t="shared" si="0"/>
        <v>14663.865864752841</v>
      </c>
      <c r="F77" s="24">
        <f t="shared" si="1"/>
        <v>14664</v>
      </c>
      <c r="G77" s="24">
        <f t="shared" si="2"/>
        <v>-4.2464000005566049E-2</v>
      </c>
      <c r="H77" s="24"/>
      <c r="I77" s="24">
        <f t="shared" si="6"/>
        <v>-4.2464000005566049E-2</v>
      </c>
      <c r="J77" s="24"/>
      <c r="K77" s="24"/>
      <c r="L77" s="24"/>
      <c r="M77" s="24"/>
      <c r="N77" s="24"/>
      <c r="O77" s="24">
        <f t="shared" ca="1" si="4"/>
        <v>-2.2988734327301898E-2</v>
      </c>
      <c r="P77" s="24"/>
      <c r="Q77" s="26">
        <f t="shared" si="5"/>
        <v>33514.03</v>
      </c>
      <c r="R77" s="24"/>
      <c r="S77" s="24"/>
      <c r="T77" s="24"/>
      <c r="U77" s="24"/>
      <c r="V77" s="24"/>
      <c r="W77" s="24"/>
      <c r="X77" s="24"/>
      <c r="AA77">
        <v>6</v>
      </c>
      <c r="AC77" t="s">
        <v>29</v>
      </c>
      <c r="AE77" t="s">
        <v>31</v>
      </c>
    </row>
    <row r="78" spans="1:31">
      <c r="A78" s="33" t="s">
        <v>65</v>
      </c>
      <c r="B78" s="34" t="s">
        <v>64</v>
      </c>
      <c r="C78" s="35">
        <v>53410.615700000002</v>
      </c>
      <c r="D78" s="35">
        <v>2.0000000000000001E-4</v>
      </c>
      <c r="E78" s="24">
        <f t="shared" si="0"/>
        <v>30072.758832002419</v>
      </c>
      <c r="F78" s="24">
        <f t="shared" si="1"/>
        <v>30073</v>
      </c>
      <c r="G78" s="24">
        <f t="shared" ref="G78:G83" si="7">+C78-(C$7+F78*C$8)</f>
        <v>-7.6348000002326444E-2</v>
      </c>
      <c r="H78" s="24"/>
      <c r="I78" s="24"/>
      <c r="J78" s="24">
        <f t="shared" ref="J78:J83" si="8">+G78</f>
        <v>-7.6348000002326444E-2</v>
      </c>
      <c r="K78" s="24"/>
      <c r="L78" s="24"/>
      <c r="M78" s="24"/>
      <c r="N78" s="24"/>
      <c r="O78" s="24">
        <f t="shared" ref="O78:O83" ca="1" si="9">+C$11+C$12*$F78</f>
        <v>-7.5780329731262017E-2</v>
      </c>
      <c r="P78" s="24"/>
      <c r="Q78" s="26">
        <f t="shared" ref="Q78:Q83" si="10">+C78-15018.5</f>
        <v>38392.115700000002</v>
      </c>
      <c r="R78" s="24">
        <f t="shared" ref="R78:R83" ca="1" si="11">(O78-G78)^2</f>
        <v>3.2224953665036018E-7</v>
      </c>
      <c r="S78" s="24"/>
      <c r="T78" s="24"/>
      <c r="U78" s="24"/>
      <c r="V78" s="24"/>
      <c r="W78" s="24"/>
      <c r="X78" s="24"/>
    </row>
    <row r="79" spans="1:31">
      <c r="A79" s="39" t="s">
        <v>72</v>
      </c>
      <c r="B79" s="36" t="s">
        <v>64</v>
      </c>
      <c r="C79" s="39">
        <v>54783.909299999999</v>
      </c>
      <c r="D79" s="39">
        <v>4.0000000000000002E-4</v>
      </c>
      <c r="E79" s="24">
        <f>+(C79-C$7)/C$8</f>
        <v>34410.717489639123</v>
      </c>
      <c r="F79" s="29">
        <f>ROUND(2*E79,0)/2+0.5</f>
        <v>34411</v>
      </c>
      <c r="G79" s="24">
        <f t="shared" si="7"/>
        <v>-8.9436000009300187E-2</v>
      </c>
      <c r="H79" s="24"/>
      <c r="I79" s="24"/>
      <c r="J79" s="24">
        <f t="shared" si="8"/>
        <v>-8.9436000009300187E-2</v>
      </c>
      <c r="K79" s="24"/>
      <c r="L79" s="24"/>
      <c r="M79" s="24"/>
      <c r="N79" s="24"/>
      <c r="O79" s="24">
        <f t="shared" ca="1" si="9"/>
        <v>-9.0642419475072705E-2</v>
      </c>
      <c r="P79" s="24"/>
      <c r="Q79" s="26">
        <f t="shared" si="10"/>
        <v>39765.409299999999</v>
      </c>
      <c r="R79" s="24">
        <f t="shared" ca="1" si="11"/>
        <v>1.4554479273948478E-6</v>
      </c>
      <c r="S79" s="24"/>
      <c r="T79" s="24"/>
      <c r="U79" s="24"/>
      <c r="V79" s="24"/>
      <c r="W79" s="24"/>
      <c r="X79" s="24"/>
    </row>
    <row r="80" spans="1:31">
      <c r="A80" s="37" t="s">
        <v>73</v>
      </c>
      <c r="B80" s="38" t="s">
        <v>62</v>
      </c>
      <c r="C80" s="37">
        <v>55127.863599999997</v>
      </c>
      <c r="D80" s="37">
        <v>5.9999999999999995E-4</v>
      </c>
      <c r="E80" s="24">
        <f>+(C80-C$7)/C$8</f>
        <v>35497.200040432603</v>
      </c>
      <c r="F80" s="29">
        <f>ROUND(2*E80,0)/2+0.5</f>
        <v>35497.5</v>
      </c>
      <c r="G80" s="24">
        <f t="shared" si="7"/>
        <v>-9.4960000009450596E-2</v>
      </c>
      <c r="H80" s="24"/>
      <c r="I80" s="24"/>
      <c r="J80" s="24">
        <f t="shared" si="8"/>
        <v>-9.4960000009450596E-2</v>
      </c>
      <c r="K80" s="24"/>
      <c r="L80" s="24"/>
      <c r="M80" s="24"/>
      <c r="N80" s="24"/>
      <c r="O80" s="24">
        <f t="shared" ca="1" si="9"/>
        <v>-9.4364793957933554E-2</v>
      </c>
      <c r="P80" s="24"/>
      <c r="Q80" s="26">
        <f t="shared" si="10"/>
        <v>40109.363599999997</v>
      </c>
      <c r="R80" s="24">
        <f t="shared" ca="1" si="11"/>
        <v>3.542702437625071E-7</v>
      </c>
      <c r="S80" s="24"/>
      <c r="T80" s="24"/>
      <c r="U80" s="24"/>
      <c r="V80" s="24"/>
      <c r="W80" s="24"/>
      <c r="X80" s="24"/>
    </row>
    <row r="81" spans="1:24">
      <c r="A81" s="41" t="s">
        <v>76</v>
      </c>
      <c r="B81" s="36" t="s">
        <v>64</v>
      </c>
      <c r="C81" s="39">
        <v>55508.859900000003</v>
      </c>
      <c r="D81" s="39">
        <v>5.9999999999999995E-4</v>
      </c>
      <c r="E81" s="24">
        <f>+(C81-C$7)/C$8</f>
        <v>36700.690829374304</v>
      </c>
      <c r="F81" s="29">
        <f>ROUND(2*E81,0)/2+0.5</f>
        <v>36701</v>
      </c>
      <c r="G81" s="24">
        <f t="shared" si="7"/>
        <v>-9.7875999999814667E-2</v>
      </c>
      <c r="H81" s="24"/>
      <c r="I81" s="24"/>
      <c r="J81" s="24">
        <f t="shared" si="8"/>
        <v>-9.7875999999814667E-2</v>
      </c>
      <c r="K81" s="24"/>
      <c r="L81" s="24"/>
      <c r="M81" s="24"/>
      <c r="N81" s="24"/>
      <c r="O81" s="24">
        <f t="shared" ca="1" si="9"/>
        <v>-9.8488013184922049E-2</v>
      </c>
      <c r="P81" s="24"/>
      <c r="Q81" s="26">
        <f t="shared" si="10"/>
        <v>40490.359900000003</v>
      </c>
      <c r="R81" s="24">
        <f t="shared" ca="1" si="11"/>
        <v>3.7456013874528302E-7</v>
      </c>
      <c r="S81" s="24"/>
      <c r="T81" s="24"/>
      <c r="U81" s="24"/>
      <c r="V81" s="24"/>
      <c r="W81" s="24"/>
      <c r="X81" s="24"/>
    </row>
    <row r="82" spans="1:24">
      <c r="A82" s="37" t="s">
        <v>77</v>
      </c>
      <c r="B82" s="38" t="s">
        <v>62</v>
      </c>
      <c r="C82" s="37">
        <v>55869.910499999998</v>
      </c>
      <c r="D82" s="37">
        <v>4.0000000000000002E-4</v>
      </c>
      <c r="E82" s="24">
        <f>+(C82-C$7)/C$8</f>
        <v>37841.177158091559</v>
      </c>
      <c r="F82" s="29">
        <f>ROUND(2*E82,0)/2+0.5</f>
        <v>37841.5</v>
      </c>
      <c r="G82" s="24">
        <f t="shared" si="7"/>
        <v>-0.1022040000098059</v>
      </c>
      <c r="H82" s="24"/>
      <c r="I82" s="24"/>
      <c r="J82" s="24">
        <f t="shared" si="8"/>
        <v>-0.1022040000098059</v>
      </c>
      <c r="K82" s="24"/>
      <c r="L82" s="24"/>
      <c r="M82" s="24"/>
      <c r="N82" s="24"/>
      <c r="O82" s="24">
        <f t="shared" ca="1" si="9"/>
        <v>-0.10239539293430337</v>
      </c>
      <c r="P82" s="24"/>
      <c r="Q82" s="26">
        <f t="shared" si="10"/>
        <v>40851.410499999998</v>
      </c>
      <c r="R82" s="24">
        <f t="shared" ca="1" si="11"/>
        <v>3.6631251547696986E-8</v>
      </c>
      <c r="S82" s="24"/>
      <c r="T82" s="24"/>
      <c r="U82" s="24"/>
      <c r="V82" s="24"/>
      <c r="W82" s="24"/>
      <c r="X82" s="24"/>
    </row>
    <row r="83" spans="1:24">
      <c r="A83" s="30" t="s">
        <v>78</v>
      </c>
      <c r="B83" s="31" t="s">
        <v>64</v>
      </c>
      <c r="C83" s="32">
        <v>56231.910199999998</v>
      </c>
      <c r="D83" s="32">
        <v>3.0000000000000003E-4</v>
      </c>
      <c r="E83" s="24">
        <f>+(C83-C$7)/C$8</f>
        <v>38984.661503082971</v>
      </c>
      <c r="F83" s="29">
        <f>ROUND(2*E83,0)/2+0.5</f>
        <v>38985</v>
      </c>
      <c r="G83" s="24">
        <f t="shared" si="7"/>
        <v>-0.10716000000684289</v>
      </c>
      <c r="H83" s="24"/>
      <c r="I83" s="24"/>
      <c r="J83" s="24">
        <f t="shared" si="8"/>
        <v>-0.10716000000684289</v>
      </c>
      <c r="K83" s="24"/>
      <c r="L83" s="24"/>
      <c r="M83" s="24"/>
      <c r="N83" s="24"/>
      <c r="O83" s="24">
        <f t="shared" ca="1" si="9"/>
        <v>-0.10631305075404691</v>
      </c>
      <c r="P83" s="24"/>
      <c r="Q83" s="26">
        <f t="shared" si="10"/>
        <v>41213.410199999998</v>
      </c>
      <c r="R83" s="24">
        <f t="shared" ca="1" si="11"/>
        <v>7.1732303681166585E-7</v>
      </c>
      <c r="S83" s="24"/>
      <c r="T83" s="24"/>
      <c r="U83" s="24"/>
      <c r="V83" s="24"/>
      <c r="W83" s="24"/>
      <c r="X83" s="24"/>
    </row>
    <row r="84" spans="1:24">
      <c r="A84" s="40"/>
      <c r="B84" s="40"/>
      <c r="C84" s="40"/>
      <c r="D84" s="40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</row>
    <row r="85" spans="1:24">
      <c r="A85" s="40"/>
      <c r="B85" s="40"/>
      <c r="C85" s="40"/>
      <c r="D85" s="40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</row>
    <row r="86" spans="1:24">
      <c r="A86" s="40"/>
      <c r="B86" s="40"/>
      <c r="C86" s="40"/>
      <c r="D86" s="40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</row>
    <row r="87" spans="1:24">
      <c r="A87" s="40"/>
      <c r="B87" s="40"/>
      <c r="C87" s="40"/>
      <c r="D87" s="40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</row>
    <row r="88" spans="1:24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</row>
    <row r="89" spans="1:2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</row>
    <row r="90" spans="1:24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</row>
    <row r="91" spans="1:24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</row>
    <row r="92" spans="1:2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</row>
    <row r="93" spans="1:2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</row>
    <row r="94" spans="1:2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1:24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</row>
    <row r="96" spans="1:24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</row>
    <row r="97" spans="1:2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</row>
    <row r="98" spans="1:2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</row>
    <row r="99" spans="1:24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</row>
    <row r="100" spans="1:2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</row>
    <row r="101" spans="1:24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</row>
    <row r="102" spans="1:24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</row>
    <row r="103" spans="1:24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</row>
    <row r="104" spans="1:2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</row>
    <row r="105" spans="1:24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</row>
    <row r="106" spans="1:24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</row>
    <row r="107" spans="1:24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1:2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</row>
    <row r="109" spans="1:2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</row>
    <row r="110" spans="1:2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</row>
    <row r="111" spans="1:2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</row>
    <row r="112" spans="1:2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</row>
    <row r="113" spans="1:2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</row>
    <row r="114" spans="1:2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</row>
    <row r="115" spans="1:2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</row>
    <row r="116" spans="1:2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</row>
    <row r="117" spans="1:2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</row>
    <row r="118" spans="1:2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</row>
    <row r="119" spans="1:2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</row>
    <row r="120" spans="1:2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1:2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</row>
    <row r="122" spans="1:2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</row>
    <row r="123" spans="1:2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</row>
    <row r="124" spans="1:2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</row>
    <row r="125" spans="1:2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</row>
    <row r="126" spans="1:2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</row>
    <row r="127" spans="1:2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</row>
    <row r="128" spans="1:2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</row>
    <row r="129" spans="1:2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</row>
    <row r="130" spans="1:2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</row>
    <row r="131" spans="1:2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</row>
    <row r="132" spans="1:2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</row>
    <row r="133" spans="1:2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</row>
    <row r="134" spans="1:2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</row>
    <row r="135" spans="1:2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</row>
    <row r="136" spans="1:2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</row>
    <row r="137" spans="1:2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</row>
    <row r="138" spans="1:2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</row>
    <row r="139" spans="1:2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</row>
    <row r="140" spans="1:2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</row>
    <row r="141" spans="1:2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</row>
    <row r="142" spans="1:2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</row>
    <row r="143" spans="1:2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</row>
    <row r="144" spans="1:2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</row>
    <row r="145" spans="1:2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</row>
    <row r="146" spans="1:2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</row>
    <row r="147" spans="1:2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</row>
    <row r="148" spans="1:2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</row>
    <row r="149" spans="1:2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</row>
    <row r="150" spans="1:2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</row>
    <row r="151" spans="1:2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</row>
    <row r="152" spans="1:2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</row>
    <row r="153" spans="1:2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</row>
    <row r="154" spans="1:2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</row>
    <row r="155" spans="1:2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</row>
    <row r="156" spans="1:2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</row>
    <row r="157" spans="1:2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</row>
    <row r="158" spans="1:2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</row>
    <row r="159" spans="1:24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</row>
    <row r="160" spans="1:24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</row>
    <row r="161" spans="1:24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</row>
    <row r="162" spans="1:24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</row>
    <row r="163" spans="1:24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</row>
    <row r="164" spans="1:2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</row>
    <row r="165" spans="1:24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</row>
    <row r="166" spans="1:24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</row>
    <row r="167" spans="1:24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</row>
    <row r="168" spans="1:2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</row>
    <row r="169" spans="1:2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</row>
    <row r="170" spans="1:2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</row>
    <row r="171" spans="1:2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</row>
    <row r="172" spans="1:24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</row>
    <row r="173" spans="1:24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</row>
    <row r="174" spans="1:2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</row>
    <row r="175" spans="1:24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</row>
    <row r="176" spans="1:2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</row>
    <row r="177" spans="1:24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</row>
    <row r="178" spans="1:24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</row>
    <row r="179" spans="1:24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</row>
    <row r="180" spans="1:24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</row>
    <row r="181" spans="1:24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</row>
    <row r="182" spans="1:24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</row>
    <row r="183" spans="1:24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</row>
    <row r="184" spans="1:2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</row>
    <row r="185" spans="1:2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</row>
    <row r="186" spans="1:24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</row>
    <row r="187" spans="1:24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</row>
    <row r="188" spans="1:24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</row>
    <row r="189" spans="1:24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</row>
    <row r="190" spans="1:24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</row>
    <row r="191" spans="1:24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</row>
    <row r="192" spans="1:24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</row>
    <row r="193" spans="1:2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</row>
    <row r="194" spans="1:2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</row>
    <row r="195" spans="1:2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</row>
    <row r="196" spans="1:2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</row>
    <row r="197" spans="1:2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</row>
    <row r="198" spans="1:2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</row>
    <row r="199" spans="1:2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</row>
    <row r="200" spans="1:2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</row>
    <row r="201" spans="1:2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</row>
    <row r="202" spans="1:2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</row>
    <row r="203" spans="1:24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</row>
    <row r="204" spans="1:2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</row>
    <row r="205" spans="1:24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</row>
    <row r="206" spans="1:24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</row>
    <row r="207" spans="1:24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</row>
    <row r="208" spans="1:24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</row>
    <row r="209" spans="1:24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</row>
    <row r="210" spans="1:24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</row>
    <row r="211" spans="1:24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</row>
    <row r="212" spans="1:24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</row>
    <row r="213" spans="1:24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</row>
    <row r="214" spans="1:2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</row>
    <row r="215" spans="1:24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</row>
    <row r="216" spans="1:24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</row>
    <row r="217" spans="1:24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</row>
    <row r="218" spans="1:24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</row>
    <row r="219" spans="1:24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</row>
    <row r="220" spans="1:24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</row>
    <row r="221" spans="1:24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</row>
    <row r="222" spans="1:24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</row>
    <row r="223" spans="1:24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</row>
    <row r="224" spans="1:2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</row>
    <row r="225" spans="1:24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</row>
    <row r="226" spans="1:24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</row>
    <row r="227" spans="1:24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</row>
    <row r="228" spans="1:24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</row>
    <row r="229" spans="1:24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</row>
    <row r="230" spans="1:24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</row>
    <row r="231" spans="1:24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</row>
    <row r="232" spans="1:24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</row>
    <row r="233" spans="1:24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</row>
    <row r="234" spans="1:2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</row>
    <row r="235" spans="1:24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</row>
    <row r="236" spans="1:24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</row>
    <row r="237" spans="1:24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</row>
    <row r="238" spans="1:24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</row>
    <row r="239" spans="1:24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</row>
    <row r="240" spans="1:24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</row>
    <row r="241" spans="1:24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</row>
    <row r="242" spans="1:24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</row>
    <row r="243" spans="1:24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</row>
    <row r="244" spans="1:2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</row>
    <row r="245" spans="1:24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</row>
    <row r="246" spans="1:24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</row>
    <row r="247" spans="1:24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</row>
    <row r="248" spans="1:24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</row>
    <row r="249" spans="1:24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</row>
    <row r="250" spans="1:24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</row>
    <row r="251" spans="1:24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</row>
    <row r="252" spans="1:24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</row>
    <row r="253" spans="1:24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</row>
    <row r="254" spans="1:2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</row>
    <row r="255" spans="1:24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</row>
    <row r="256" spans="1:24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</row>
    <row r="257" spans="1:24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</row>
    <row r="258" spans="1:24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</row>
    <row r="259" spans="1:24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</row>
    <row r="260" spans="1:24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</row>
    <row r="261" spans="1:24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</row>
    <row r="262" spans="1:24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</row>
    <row r="263" spans="1:24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</row>
    <row r="264" spans="1:2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</row>
    <row r="265" spans="1:24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</row>
    <row r="266" spans="1:24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</row>
    <row r="267" spans="1:24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</row>
    <row r="268" spans="1:24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</row>
    <row r="269" spans="1:24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</row>
    <row r="270" spans="1:24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</row>
    <row r="271" spans="1:2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</row>
    <row r="272" spans="1:24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</row>
    <row r="273" spans="1:24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</row>
    <row r="274" spans="1:2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</row>
    <row r="275" spans="1:24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</row>
    <row r="276" spans="1:24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</row>
    <row r="277" spans="1:24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</row>
    <row r="278" spans="1:24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</row>
    <row r="279" spans="1:24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</row>
    <row r="280" spans="1:24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</row>
    <row r="281" spans="1:2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</row>
    <row r="282" spans="1:2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</row>
    <row r="283" spans="1:24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</row>
    <row r="284" spans="1:2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</row>
    <row r="285" spans="1:24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</row>
    <row r="286" spans="1:24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</row>
    <row r="287" spans="1:24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</row>
    <row r="288" spans="1:24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</row>
    <row r="289" spans="1:24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</row>
    <row r="290" spans="1:24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</row>
    <row r="291" spans="1:24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</row>
    <row r="292" spans="1:24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</row>
    <row r="293" spans="1:24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</row>
    <row r="294" spans="1:2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</row>
    <row r="295" spans="1:24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</row>
    <row r="296" spans="1:24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</row>
    <row r="297" spans="1:24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</row>
    <row r="298" spans="1:24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</row>
    <row r="299" spans="1:24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</row>
    <row r="300" spans="1:24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</row>
    <row r="301" spans="1:24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</row>
    <row r="302" spans="1:24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</row>
    <row r="303" spans="1:24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</row>
    <row r="304" spans="1:2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</row>
    <row r="305" spans="1:24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</row>
    <row r="306" spans="1:24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</row>
    <row r="307" spans="1:24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</row>
    <row r="308" spans="1:24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</row>
    <row r="309" spans="1:24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</row>
    <row r="310" spans="1:24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</row>
    <row r="311" spans="1:24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</row>
    <row r="312" spans="1:24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</row>
    <row r="313" spans="1:24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</row>
    <row r="314" spans="1:2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</row>
    <row r="315" spans="1:24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"/>
  <sheetViews>
    <sheetView topLeftCell="A4" workbookViewId="0">
      <selection activeCell="D11" sqref="D11:D66"/>
    </sheetView>
  </sheetViews>
  <sheetFormatPr defaultRowHeight="12.75"/>
  <cols>
    <col min="1" max="1" width="17.28515625" customWidth="1"/>
    <col min="2" max="2" width="6" style="12" customWidth="1"/>
    <col min="3" max="3" width="17.85546875" style="43" customWidth="1"/>
    <col min="4" max="4" width="17.28515625" customWidth="1"/>
    <col min="5" max="6" width="12.85546875" customWidth="1"/>
    <col min="8" max="9" width="12.85546875" customWidth="1"/>
  </cols>
  <sheetData>
    <row r="1" spans="1:8" ht="18">
      <c r="A1" s="44" t="s">
        <v>81</v>
      </c>
    </row>
    <row r="3" spans="1:8">
      <c r="A3" s="45" t="s">
        <v>82</v>
      </c>
    </row>
    <row r="11" spans="1:8">
      <c r="A11" t="s">
        <v>30</v>
      </c>
      <c r="B11" s="12" t="s">
        <v>62</v>
      </c>
      <c r="C11" s="42">
        <v>43852.468000000001</v>
      </c>
      <c r="D11">
        <f>VLOOKUP(C11,'Active 1'!C$21:E$83,3,FALSE)</f>
        <v>-119.51000707571818</v>
      </c>
      <c r="E11">
        <v>7</v>
      </c>
      <c r="F11" t="s">
        <v>29</v>
      </c>
      <c r="H11" t="s">
        <v>31</v>
      </c>
    </row>
    <row r="12" spans="1:8">
      <c r="A12" t="s">
        <v>30</v>
      </c>
      <c r="B12" s="12" t="s">
        <v>62</v>
      </c>
      <c r="C12" s="42">
        <v>43888.24</v>
      </c>
      <c r="D12">
        <f>VLOOKUP(C12,'Active 1'!C$21:E$83,3,FALSE)</f>
        <v>-6.5134438492032087</v>
      </c>
      <c r="E12">
        <v>7</v>
      </c>
      <c r="F12" t="s">
        <v>29</v>
      </c>
      <c r="H12" t="s">
        <v>31</v>
      </c>
    </row>
    <row r="13" spans="1:8">
      <c r="A13" t="s">
        <v>32</v>
      </c>
      <c r="B13" s="12" t="s">
        <v>62</v>
      </c>
      <c r="C13" s="42">
        <v>44206.404000000002</v>
      </c>
      <c r="D13">
        <f>VLOOKUP(C13,'Active 1'!C$21:E$83,3,FALSE)</f>
        <v>998.502729202463</v>
      </c>
      <c r="E13">
        <v>7</v>
      </c>
      <c r="F13" t="s">
        <v>29</v>
      </c>
      <c r="H13" t="s">
        <v>31</v>
      </c>
    </row>
    <row r="14" spans="1:8">
      <c r="A14" t="s">
        <v>33</v>
      </c>
      <c r="B14" s="12" t="s">
        <v>62</v>
      </c>
      <c r="C14" s="42">
        <v>44244.392</v>
      </c>
      <c r="D14">
        <f>VLOOKUP(C14,'Active 1'!C$21:E$83,3,FALSE)</f>
        <v>1118.4991913474062</v>
      </c>
      <c r="E14">
        <v>7</v>
      </c>
      <c r="F14" t="s">
        <v>29</v>
      </c>
      <c r="H14" t="s">
        <v>31</v>
      </c>
    </row>
    <row r="15" spans="1:8">
      <c r="A15" t="s">
        <v>33</v>
      </c>
      <c r="B15" s="12" t="s">
        <v>62</v>
      </c>
      <c r="C15" s="42">
        <v>44253.247000000003</v>
      </c>
      <c r="D15">
        <f>VLOOKUP(C15,'Active 1'!C$21:E$83,3,FALSE)</f>
        <v>1146.4703578287667</v>
      </c>
      <c r="E15">
        <v>6</v>
      </c>
      <c r="F15" t="s">
        <v>29</v>
      </c>
      <c r="H15" t="s">
        <v>31</v>
      </c>
    </row>
    <row r="16" spans="1:8">
      <c r="A16" t="s">
        <v>33</v>
      </c>
      <c r="B16" s="12" t="s">
        <v>62</v>
      </c>
      <c r="C16" s="42">
        <v>44289.343999999997</v>
      </c>
      <c r="D16">
        <f>VLOOKUP(C16,'Active 1'!C$21:E$83,3,FALSE)</f>
        <v>1260.4935307793198</v>
      </c>
      <c r="E16">
        <v>7</v>
      </c>
      <c r="F16" t="s">
        <v>29</v>
      </c>
      <c r="H16" t="s">
        <v>31</v>
      </c>
    </row>
    <row r="17" spans="1:8">
      <c r="A17" t="s">
        <v>34</v>
      </c>
      <c r="B17" s="12" t="s">
        <v>62</v>
      </c>
      <c r="C17" s="42">
        <v>44497.65</v>
      </c>
      <c r="D17">
        <f>VLOOKUP(C17,'Active 1'!C$21:E$83,3,FALSE)</f>
        <v>1918.4903467097888</v>
      </c>
      <c r="E17">
        <v>6</v>
      </c>
      <c r="F17" t="s">
        <v>29</v>
      </c>
      <c r="H17" t="s">
        <v>31</v>
      </c>
    </row>
    <row r="18" spans="1:8">
      <c r="A18" t="s">
        <v>34</v>
      </c>
      <c r="B18" s="12" t="s">
        <v>62</v>
      </c>
      <c r="C18" s="42">
        <v>44504.608999999997</v>
      </c>
      <c r="D18">
        <f>VLOOKUP(C18,'Active 1'!C$21:E$83,3,FALSE)</f>
        <v>1940.4724300009898</v>
      </c>
      <c r="E18">
        <v>6</v>
      </c>
      <c r="F18" t="s">
        <v>29</v>
      </c>
      <c r="H18" t="s">
        <v>31</v>
      </c>
    </row>
    <row r="19" spans="1:8">
      <c r="A19" t="s">
        <v>37</v>
      </c>
      <c r="B19" s="12" t="s">
        <v>62</v>
      </c>
      <c r="C19" s="42">
        <v>44629.332999999999</v>
      </c>
      <c r="D19">
        <f>VLOOKUP(C19,'Active 1'!C$21:E$83,3,FALSE)</f>
        <v>2334.4504952996922</v>
      </c>
      <c r="E19">
        <v>6</v>
      </c>
      <c r="F19" t="s">
        <v>29</v>
      </c>
      <c r="H19" t="s">
        <v>31</v>
      </c>
    </row>
    <row r="20" spans="1:8">
      <c r="A20" t="s">
        <v>37</v>
      </c>
      <c r="B20" s="12" t="s">
        <v>62</v>
      </c>
      <c r="C20" s="42">
        <v>44636.311999999998</v>
      </c>
      <c r="D20">
        <f>VLOOKUP(C20,'Active 1'!C$21:E$83,3,FALSE)</f>
        <v>2356.4957545739244</v>
      </c>
      <c r="E20">
        <v>7</v>
      </c>
      <c r="F20" t="s">
        <v>29</v>
      </c>
      <c r="H20" t="s">
        <v>31</v>
      </c>
    </row>
    <row r="21" spans="1:8">
      <c r="A21" t="s">
        <v>39</v>
      </c>
      <c r="B21" s="12" t="s">
        <v>62</v>
      </c>
      <c r="C21" s="42">
        <v>44844.616999999998</v>
      </c>
      <c r="D21">
        <f>VLOOKUP(C21,'Active 1'!C$21:E$83,3,FALSE)</f>
        <v>3014.4894117052304</v>
      </c>
      <c r="E21">
        <v>6</v>
      </c>
      <c r="F21" t="s">
        <v>29</v>
      </c>
      <c r="H21" t="s">
        <v>31</v>
      </c>
    </row>
    <row r="22" spans="1:8">
      <c r="A22" t="s">
        <v>40</v>
      </c>
      <c r="B22" s="12" t="s">
        <v>62</v>
      </c>
      <c r="C22" s="42">
        <v>44931.413999999997</v>
      </c>
      <c r="D22">
        <f>VLOOKUP(C22,'Active 1'!C$21:E$83,3,FALSE)</f>
        <v>3288.6637016071768</v>
      </c>
      <c r="E22">
        <v>6</v>
      </c>
      <c r="F22" t="s">
        <v>29</v>
      </c>
      <c r="H22" t="s">
        <v>31</v>
      </c>
    </row>
    <row r="23" spans="1:8">
      <c r="A23" t="s">
        <v>41</v>
      </c>
      <c r="B23" s="12" t="s">
        <v>62</v>
      </c>
      <c r="C23" s="42">
        <v>44965.23</v>
      </c>
      <c r="D23">
        <f>VLOOKUP(C23,'Active 1'!C$21:E$83,3,FALSE)</f>
        <v>3395.4816536945309</v>
      </c>
      <c r="E23">
        <v>6</v>
      </c>
      <c r="F23" t="s">
        <v>29</v>
      </c>
      <c r="H23" t="s">
        <v>31</v>
      </c>
    </row>
    <row r="24" spans="1:8">
      <c r="A24" t="s">
        <v>41</v>
      </c>
      <c r="B24" s="12" t="s">
        <v>62</v>
      </c>
      <c r="C24" s="42">
        <v>44989.275000000001</v>
      </c>
      <c r="D24">
        <f>VLOOKUP(C24,'Active 1'!C$21:E$83,3,FALSE)</f>
        <v>3471.4349792782714</v>
      </c>
      <c r="E24">
        <v>6</v>
      </c>
      <c r="F24" t="s">
        <v>29</v>
      </c>
      <c r="H24" t="s">
        <v>31</v>
      </c>
    </row>
    <row r="25" spans="1:8">
      <c r="A25" t="s">
        <v>46</v>
      </c>
      <c r="B25" s="12" t="s">
        <v>62</v>
      </c>
      <c r="C25" s="42">
        <v>45285.580999999998</v>
      </c>
      <c r="D25">
        <f>VLOOKUP(C25,'Active 1'!C$21:E$83,3,FALSE)</f>
        <v>4407.4061204892187</v>
      </c>
      <c r="E25">
        <v>4</v>
      </c>
      <c r="F25" t="s">
        <v>45</v>
      </c>
      <c r="H25" t="s">
        <v>31</v>
      </c>
    </row>
    <row r="26" spans="1:8">
      <c r="A26" t="s">
        <v>46</v>
      </c>
      <c r="B26" s="12" t="s">
        <v>62</v>
      </c>
      <c r="C26" s="42">
        <v>45285.582000000002</v>
      </c>
      <c r="D26">
        <f>VLOOKUP(C26,'Active 1'!C$21:E$83,3,FALSE)</f>
        <v>4407.4092792883821</v>
      </c>
      <c r="E26">
        <v>4</v>
      </c>
      <c r="F26" t="s">
        <v>29</v>
      </c>
      <c r="H26" t="s">
        <v>31</v>
      </c>
    </row>
    <row r="27" spans="1:8">
      <c r="A27" t="s">
        <v>47</v>
      </c>
      <c r="B27" s="12" t="s">
        <v>62</v>
      </c>
      <c r="C27" s="42">
        <v>45379.294000000002</v>
      </c>
      <c r="D27">
        <f>VLOOKUP(C27,'Active 1'!C$21:E$83,3,FALSE)</f>
        <v>4703.426665318907</v>
      </c>
      <c r="E27">
        <v>17</v>
      </c>
      <c r="F27" t="s">
        <v>48</v>
      </c>
      <c r="H27" t="s">
        <v>31</v>
      </c>
    </row>
    <row r="28" spans="1:8">
      <c r="A28" t="s">
        <v>51</v>
      </c>
      <c r="B28" s="12" t="s">
        <v>62</v>
      </c>
      <c r="C28" s="42">
        <v>45725.303999999996</v>
      </c>
      <c r="D28">
        <f>VLOOKUP(C28,'Active 1'!C$21:E$83,3,FALSE)</f>
        <v>5796.4027595269163</v>
      </c>
      <c r="E28">
        <v>7</v>
      </c>
      <c r="F28" t="s">
        <v>29</v>
      </c>
      <c r="H28" t="s">
        <v>31</v>
      </c>
    </row>
    <row r="29" spans="1:8">
      <c r="A29" t="s">
        <v>55</v>
      </c>
      <c r="B29" s="12" t="s">
        <v>62</v>
      </c>
      <c r="C29" s="42">
        <v>47451.593000000001</v>
      </c>
      <c r="D29">
        <f>VLOOKUP(C29,'Active 1'!C$21:E$83,3,FALSE)</f>
        <v>11249.402986960467</v>
      </c>
      <c r="E29">
        <v>7</v>
      </c>
      <c r="F29" t="s">
        <v>29</v>
      </c>
      <c r="H29" t="s">
        <v>31</v>
      </c>
    </row>
    <row r="30" spans="1:8">
      <c r="A30" t="s">
        <v>57</v>
      </c>
      <c r="B30" s="12" t="s">
        <v>62</v>
      </c>
      <c r="C30" s="42">
        <v>47804.559000000001</v>
      </c>
      <c r="D30">
        <f>VLOOKUP(C30,'Active 1'!C$21:E$83,3,FALSE)</f>
        <v>12364.351688062259</v>
      </c>
      <c r="E30">
        <v>6</v>
      </c>
      <c r="F30" t="s">
        <v>29</v>
      </c>
      <c r="H30" t="s">
        <v>31</v>
      </c>
    </row>
    <row r="31" spans="1:8">
      <c r="A31" t="s">
        <v>58</v>
      </c>
      <c r="B31" s="12" t="s">
        <v>62</v>
      </c>
      <c r="C31" s="42">
        <v>47825.466999999997</v>
      </c>
      <c r="D31">
        <f>VLOOKUP(C31,'Active 1'!C$21:E$83,3,FALSE)</f>
        <v>12430.395860709572</v>
      </c>
      <c r="E31">
        <v>6</v>
      </c>
      <c r="F31" t="s">
        <v>29</v>
      </c>
      <c r="H31" t="s">
        <v>31</v>
      </c>
    </row>
    <row r="32" spans="1:8">
      <c r="A32" t="s">
        <v>59</v>
      </c>
      <c r="B32" s="12" t="s">
        <v>62</v>
      </c>
      <c r="C32" s="42">
        <v>48162.61</v>
      </c>
      <c r="D32">
        <f>VLOOKUP(C32,'Active 1'!C$21:E$83,3,FALSE)</f>
        <v>13495.362882846448</v>
      </c>
      <c r="E32">
        <v>10</v>
      </c>
      <c r="F32" t="s">
        <v>29</v>
      </c>
      <c r="H32" t="s">
        <v>31</v>
      </c>
    </row>
    <row r="33" spans="1:8">
      <c r="A33" t="s">
        <v>60</v>
      </c>
      <c r="B33" s="12" t="s">
        <v>62</v>
      </c>
      <c r="C33" s="42">
        <v>48248.42</v>
      </c>
      <c r="D33">
        <f>VLOOKUP(C33,'Active 1'!C$21:E$83,3,FALSE)</f>
        <v>13766.419437986438</v>
      </c>
      <c r="E33" t="s">
        <v>79</v>
      </c>
      <c r="F33" t="s">
        <v>29</v>
      </c>
      <c r="H33" t="s">
        <v>31</v>
      </c>
    </row>
    <row r="34" spans="1:8">
      <c r="A34" t="s">
        <v>30</v>
      </c>
      <c r="B34" s="12" t="s">
        <v>64</v>
      </c>
      <c r="C34" s="42">
        <v>43890.302000000003</v>
      </c>
      <c r="D34">
        <f>VLOOKUP(C34,'Active 1'!C$21:E$83,3,FALSE)</f>
        <v>0</v>
      </c>
      <c r="E34">
        <v>12</v>
      </c>
      <c r="F34" t="s">
        <v>29</v>
      </c>
      <c r="H34" t="s">
        <v>31</v>
      </c>
    </row>
    <row r="35" spans="1:8">
      <c r="A35" t="s">
        <v>30</v>
      </c>
      <c r="B35" s="12" t="s">
        <v>64</v>
      </c>
      <c r="C35" s="42">
        <v>43899.495000000003</v>
      </c>
      <c r="D35">
        <f>VLOOKUP(C35,'Active 1'!C$21:E$83,3,FALSE)</f>
        <v>29.038840594357438</v>
      </c>
      <c r="E35">
        <v>6</v>
      </c>
      <c r="F35" t="s">
        <v>29</v>
      </c>
      <c r="H35" t="s">
        <v>31</v>
      </c>
    </row>
    <row r="36" spans="1:8">
      <c r="A36" t="s">
        <v>32</v>
      </c>
      <c r="B36" s="12" t="s">
        <v>64</v>
      </c>
      <c r="C36" s="42">
        <v>44195.47</v>
      </c>
      <c r="D36">
        <f>VLOOKUP(C36,'Active 1'!C$21:E$83,3,FALSE)</f>
        <v>963.96441928635727</v>
      </c>
      <c r="E36">
        <v>11</v>
      </c>
      <c r="F36" t="s">
        <v>29</v>
      </c>
      <c r="H36" t="s">
        <v>31</v>
      </c>
    </row>
    <row r="37" spans="1:8">
      <c r="A37" t="s">
        <v>32</v>
      </c>
      <c r="B37" s="12" t="s">
        <v>64</v>
      </c>
      <c r="C37" s="42">
        <v>44206.561999999998</v>
      </c>
      <c r="D37">
        <f>VLOOKUP(C37,'Active 1'!C$21:E$83,3,FALSE)</f>
        <v>999.00181946829434</v>
      </c>
      <c r="E37">
        <v>6</v>
      </c>
      <c r="F37" t="s">
        <v>29</v>
      </c>
      <c r="H37" t="s">
        <v>31</v>
      </c>
    </row>
    <row r="38" spans="1:8">
      <c r="A38" t="s">
        <v>33</v>
      </c>
      <c r="B38" s="12" t="s">
        <v>64</v>
      </c>
      <c r="C38" s="42">
        <v>44253.404000000002</v>
      </c>
      <c r="D38">
        <f>VLOOKUP(C38,'Active 1'!C$21:E$83,3,FALSE)</f>
        <v>1146.966289295458</v>
      </c>
      <c r="E38">
        <v>6</v>
      </c>
      <c r="F38" t="s">
        <v>29</v>
      </c>
      <c r="H38" t="s">
        <v>31</v>
      </c>
    </row>
    <row r="39" spans="1:8">
      <c r="A39" t="s">
        <v>33</v>
      </c>
      <c r="B39" s="12" t="s">
        <v>64</v>
      </c>
      <c r="C39" s="42">
        <v>44267.345000000001</v>
      </c>
      <c r="D39">
        <f>VLOOKUP(C39,'Active 1'!C$21:E$83,3,FALSE)</f>
        <v>1191.0031082583575</v>
      </c>
      <c r="E39">
        <v>8</v>
      </c>
      <c r="F39" t="s">
        <v>29</v>
      </c>
      <c r="H39" t="s">
        <v>31</v>
      </c>
    </row>
    <row r="40" spans="1:8">
      <c r="A40" t="s">
        <v>33</v>
      </c>
      <c r="B40" s="12" t="s">
        <v>64</v>
      </c>
      <c r="C40" s="42">
        <v>44281.271000000001</v>
      </c>
      <c r="D40">
        <f>VLOOKUP(C40,'Active 1'!C$21:E$83,3,FALSE)</f>
        <v>1234.9925452339953</v>
      </c>
      <c r="E40">
        <v>5</v>
      </c>
      <c r="F40" t="s">
        <v>29</v>
      </c>
      <c r="H40" t="s">
        <v>31</v>
      </c>
    </row>
    <row r="41" spans="1:8">
      <c r="A41" t="s">
        <v>34</v>
      </c>
      <c r="B41" s="12" t="s">
        <v>64</v>
      </c>
      <c r="C41" s="42">
        <v>44489.582999999999</v>
      </c>
      <c r="D41">
        <f>VLOOKUP(C41,'Active 1'!C$21:E$83,3,FALSE)</f>
        <v>1893.0083139593505</v>
      </c>
      <c r="E41">
        <v>6</v>
      </c>
      <c r="F41" t="s">
        <v>29</v>
      </c>
      <c r="H41" t="s">
        <v>31</v>
      </c>
    </row>
    <row r="42" spans="1:8">
      <c r="A42" t="s">
        <v>34</v>
      </c>
      <c r="B42" s="12" t="s">
        <v>64</v>
      </c>
      <c r="C42" s="42">
        <v>44501.595999999998</v>
      </c>
      <c r="D42">
        <f>VLOOKUP(C42,'Active 1'!C$21:E$83,3,FALSE)</f>
        <v>1930.9549681592869</v>
      </c>
      <c r="E42">
        <v>7</v>
      </c>
      <c r="F42" t="s">
        <v>29</v>
      </c>
      <c r="H42" t="s">
        <v>31</v>
      </c>
    </row>
    <row r="43" spans="1:8">
      <c r="A43" t="s">
        <v>35</v>
      </c>
      <c r="B43" s="12" t="s">
        <v>64</v>
      </c>
      <c r="C43" s="42">
        <v>44527.563000000002</v>
      </c>
      <c r="D43">
        <f>VLOOKUP(C43,'Active 1'!C$21:E$83,3,FALSE)</f>
        <v>2012.9795057111044</v>
      </c>
      <c r="E43">
        <v>9</v>
      </c>
      <c r="F43" t="s">
        <v>29</v>
      </c>
      <c r="H43" t="s">
        <v>31</v>
      </c>
    </row>
    <row r="44" spans="1:8">
      <c r="A44" t="s">
        <v>35</v>
      </c>
      <c r="B44" s="12" t="s">
        <v>64</v>
      </c>
      <c r="C44" s="42">
        <v>44527.576999999997</v>
      </c>
      <c r="D44">
        <f>VLOOKUP(C44,'Active 1'!C$21:E$83,3,FALSE)</f>
        <v>2013.0237288992032</v>
      </c>
      <c r="E44">
        <v>9</v>
      </c>
      <c r="F44" t="s">
        <v>36</v>
      </c>
      <c r="H44" t="s">
        <v>31</v>
      </c>
    </row>
    <row r="45" spans="1:8">
      <c r="A45" t="s">
        <v>35</v>
      </c>
      <c r="B45" s="12" t="s">
        <v>64</v>
      </c>
      <c r="C45" s="42">
        <v>44528.514999999999</v>
      </c>
      <c r="D45">
        <f>VLOOKUP(C45,'Active 1'!C$21:E$83,3,FALSE)</f>
        <v>2015.9866825027673</v>
      </c>
      <c r="E45">
        <v>6</v>
      </c>
      <c r="F45" t="s">
        <v>29</v>
      </c>
      <c r="H45" t="s">
        <v>31</v>
      </c>
    </row>
    <row r="46" spans="1:8">
      <c r="A46" t="s">
        <v>35</v>
      </c>
      <c r="B46" s="12" t="s">
        <v>64</v>
      </c>
      <c r="C46" s="42">
        <v>44566.500999999997</v>
      </c>
      <c r="D46">
        <f>VLOOKUP(C46,'Active 1'!C$21:E$83,3,FALSE)</f>
        <v>2135.9768270494073</v>
      </c>
      <c r="E46">
        <v>6</v>
      </c>
      <c r="F46" t="s">
        <v>29</v>
      </c>
      <c r="H46" t="s">
        <v>31</v>
      </c>
    </row>
    <row r="47" spans="1:8">
      <c r="A47" t="s">
        <v>37</v>
      </c>
      <c r="B47" s="12" t="s">
        <v>64</v>
      </c>
      <c r="C47" s="42">
        <v>44586.434999999998</v>
      </c>
      <c r="D47">
        <f>VLOOKUP(C47,'Active 1'!C$21:E$83,3,FALSE)</f>
        <v>2198.9443293237464</v>
      </c>
      <c r="E47">
        <v>5</v>
      </c>
      <c r="F47" t="s">
        <v>29</v>
      </c>
      <c r="H47" t="s">
        <v>31</v>
      </c>
    </row>
    <row r="48" spans="1:8">
      <c r="A48" t="s">
        <v>37</v>
      </c>
      <c r="B48" s="12" t="s">
        <v>64</v>
      </c>
      <c r="C48" s="42">
        <v>44604.493000000002</v>
      </c>
      <c r="D48">
        <f>VLOOKUP(C48,'Active 1'!C$21:E$83,3,FALSE)</f>
        <v>2255.98592439098</v>
      </c>
      <c r="E48">
        <v>7</v>
      </c>
      <c r="F48" t="s">
        <v>29</v>
      </c>
      <c r="H48" t="s">
        <v>31</v>
      </c>
    </row>
    <row r="49" spans="1:8">
      <c r="A49" t="s">
        <v>38</v>
      </c>
      <c r="B49" s="12" t="s">
        <v>64</v>
      </c>
      <c r="C49" s="42">
        <v>44644.379000000001</v>
      </c>
      <c r="D49">
        <f>VLOOKUP(C49,'Active 1'!C$21:E$83,3,FALSE)</f>
        <v>2381.9777873243629</v>
      </c>
      <c r="E49">
        <v>4</v>
      </c>
      <c r="F49" t="s">
        <v>29</v>
      </c>
      <c r="H49" t="s">
        <v>31</v>
      </c>
    </row>
    <row r="50" spans="1:8">
      <c r="A50" t="s">
        <v>39</v>
      </c>
      <c r="B50" s="12" t="s">
        <v>64</v>
      </c>
      <c r="C50" s="42">
        <v>44854.587</v>
      </c>
      <c r="D50">
        <f>VLOOKUP(C50,'Active 1'!C$21:E$83,3,FALSE)</f>
        <v>3045.9826392398545</v>
      </c>
      <c r="E50">
        <v>6</v>
      </c>
      <c r="F50" t="s">
        <v>29</v>
      </c>
      <c r="H50" t="s">
        <v>31</v>
      </c>
    </row>
    <row r="51" spans="1:8">
      <c r="A51" t="s">
        <v>40</v>
      </c>
      <c r="B51" s="12" t="s">
        <v>64</v>
      </c>
      <c r="C51" s="42">
        <v>44885.603000000003</v>
      </c>
      <c r="D51">
        <f>VLOOKUP(C51,'Active 1'!C$21:E$83,3,FALSE)</f>
        <v>3143.955953704638</v>
      </c>
      <c r="E51">
        <v>6</v>
      </c>
      <c r="F51" t="s">
        <v>29</v>
      </c>
      <c r="H51" t="s">
        <v>31</v>
      </c>
    </row>
    <row r="52" spans="1:8">
      <c r="A52" t="s">
        <v>40</v>
      </c>
      <c r="B52" s="12" t="s">
        <v>64</v>
      </c>
      <c r="C52" s="42">
        <v>44910.620999999999</v>
      </c>
      <c r="D52">
        <f>VLOOKUP(C52,'Active 1'!C$21:E$83,3,FALSE)</f>
        <v>3222.9827908622124</v>
      </c>
      <c r="E52">
        <v>6</v>
      </c>
      <c r="F52" t="s">
        <v>29</v>
      </c>
      <c r="H52" t="s">
        <v>31</v>
      </c>
    </row>
    <row r="53" spans="1:8">
      <c r="A53" t="s">
        <v>42</v>
      </c>
      <c r="B53" s="12" t="s">
        <v>64</v>
      </c>
      <c r="C53" s="42">
        <v>45004.317000000003</v>
      </c>
      <c r="D53">
        <f>VLOOKUP(C53,'Active 1'!C$21:E$83,3,FALSE)</f>
        <v>3518.9496361063357</v>
      </c>
      <c r="E53">
        <v>6</v>
      </c>
      <c r="F53" t="s">
        <v>29</v>
      </c>
      <c r="H53" t="s">
        <v>31</v>
      </c>
    </row>
    <row r="54" spans="1:8">
      <c r="A54" t="s">
        <v>43</v>
      </c>
      <c r="B54" s="12" t="s">
        <v>64</v>
      </c>
      <c r="C54" s="42">
        <v>45225.593000000001</v>
      </c>
      <c r="D54">
        <f>VLOOKUP(C54,'Active 1'!C$21:E$83,3,FALSE)</f>
        <v>4217.9160770241497</v>
      </c>
      <c r="E54">
        <v>6</v>
      </c>
      <c r="F54" t="s">
        <v>29</v>
      </c>
      <c r="H54" t="s">
        <v>31</v>
      </c>
    </row>
    <row r="55" spans="1:8">
      <c r="A55" t="s">
        <v>44</v>
      </c>
      <c r="B55" s="12" t="s">
        <v>64</v>
      </c>
      <c r="C55" s="42">
        <v>45257.574000000001</v>
      </c>
      <c r="D55">
        <f>VLOOKUP(C55,'Active 1'!C$21:E$83,3,FALSE)</f>
        <v>4318.9376326695556</v>
      </c>
      <c r="E55">
        <v>6</v>
      </c>
      <c r="F55" t="s">
        <v>29</v>
      </c>
      <c r="H55" t="s">
        <v>31</v>
      </c>
    </row>
    <row r="56" spans="1:8">
      <c r="A56" t="s">
        <v>47</v>
      </c>
      <c r="B56" s="12" t="s">
        <v>64</v>
      </c>
      <c r="C56" s="42">
        <v>45370.281999999999</v>
      </c>
      <c r="D56">
        <f>VLOOKUP(C56,'Active 1'!C$21:E$83,3,FALSE)</f>
        <v>4674.9595673708554</v>
      </c>
      <c r="E56">
        <v>7</v>
      </c>
      <c r="F56" t="s">
        <v>29</v>
      </c>
      <c r="H56" t="s">
        <v>31</v>
      </c>
    </row>
    <row r="57" spans="1:8">
      <c r="A57" t="s">
        <v>49</v>
      </c>
      <c r="B57" s="12" t="s">
        <v>64</v>
      </c>
      <c r="C57" s="42">
        <v>45564.612999999998</v>
      </c>
      <c r="D57">
        <f>VLOOKUP(C57,'Active 1'!C$21:E$83,3,FALSE)</f>
        <v>5288.8121651672718</v>
      </c>
      <c r="E57">
        <v>5</v>
      </c>
      <c r="F57" t="s">
        <v>29</v>
      </c>
      <c r="H57" t="s">
        <v>31</v>
      </c>
    </row>
    <row r="58" spans="1:8">
      <c r="A58" t="s">
        <v>50</v>
      </c>
      <c r="B58" s="12" t="s">
        <v>64</v>
      </c>
      <c r="C58" s="42">
        <v>45621.635999999999</v>
      </c>
      <c r="D58">
        <f>VLOOKUP(C58,'Active 1'!C$21:E$83,3,FALSE)</f>
        <v>5468.9363691498884</v>
      </c>
      <c r="E58">
        <v>7</v>
      </c>
      <c r="F58" t="s">
        <v>29</v>
      </c>
      <c r="H58" t="s">
        <v>31</v>
      </c>
    </row>
    <row r="59" spans="1:8">
      <c r="A59" t="s">
        <v>50</v>
      </c>
      <c r="B59" s="12" t="s">
        <v>64</v>
      </c>
      <c r="C59" s="42">
        <v>45635.572</v>
      </c>
      <c r="D59">
        <f>VLOOKUP(C59,'Active 1'!C$21:E$83,3,FALSE)</f>
        <v>5512.957394117042</v>
      </c>
      <c r="E59">
        <v>6</v>
      </c>
      <c r="F59" t="s">
        <v>29</v>
      </c>
      <c r="H59" t="s">
        <v>31</v>
      </c>
    </row>
    <row r="60" spans="1:8">
      <c r="A60" t="s">
        <v>50</v>
      </c>
      <c r="B60" s="12" t="s">
        <v>64</v>
      </c>
      <c r="C60" s="42">
        <v>45641.574000000001</v>
      </c>
      <c r="D60">
        <f>VLOOKUP(C60,'Active 1'!C$21:E$83,3,FALSE)</f>
        <v>5531.9165066208334</v>
      </c>
      <c r="E60">
        <v>6</v>
      </c>
      <c r="F60" t="s">
        <v>29</v>
      </c>
      <c r="H60" t="s">
        <v>31</v>
      </c>
    </row>
    <row r="61" spans="1:8">
      <c r="A61" t="s">
        <v>51</v>
      </c>
      <c r="B61" s="12" t="s">
        <v>64</v>
      </c>
      <c r="C61" s="42">
        <v>45701.417000000001</v>
      </c>
      <c r="D61">
        <f>VLOOKUP(C61,'Active 1'!C$21:E$83,3,FALSE)</f>
        <v>5720.9485242090295</v>
      </c>
      <c r="E61">
        <v>7</v>
      </c>
      <c r="F61" t="s">
        <v>29</v>
      </c>
      <c r="H61" t="s">
        <v>31</v>
      </c>
    </row>
    <row r="62" spans="1:8">
      <c r="A62" t="s">
        <v>52</v>
      </c>
      <c r="B62" s="12" t="s">
        <v>64</v>
      </c>
      <c r="C62" s="42">
        <v>45995.500999999997</v>
      </c>
      <c r="D62">
        <f>VLOOKUP(C62,'Active 1'!C$21:E$83,3,FALSE)</f>
        <v>6649.9008137066394</v>
      </c>
      <c r="E62">
        <v>6</v>
      </c>
      <c r="F62" t="s">
        <v>29</v>
      </c>
      <c r="H62" t="s">
        <v>31</v>
      </c>
    </row>
    <row r="63" spans="1:8">
      <c r="A63" t="s">
        <v>53</v>
      </c>
      <c r="B63" s="12" t="s">
        <v>64</v>
      </c>
      <c r="C63" s="42">
        <v>46046.483999999997</v>
      </c>
      <c r="D63">
        <f>VLOOKUP(C63,'Active 1'!C$21:E$83,3,FALSE)</f>
        <v>6810.945870817729</v>
      </c>
      <c r="E63">
        <v>6</v>
      </c>
      <c r="F63" t="s">
        <v>29</v>
      </c>
      <c r="H63" t="s">
        <v>31</v>
      </c>
    </row>
    <row r="64" spans="1:8">
      <c r="A64" t="s">
        <v>54</v>
      </c>
      <c r="B64" s="12" t="s">
        <v>64</v>
      </c>
      <c r="C64" s="42">
        <v>47157.334000000003</v>
      </c>
      <c r="D64">
        <f>VLOOKUP(C64,'Active 1'!C$21:E$83,3,FALSE)</f>
        <v>10319.897907611439</v>
      </c>
      <c r="E64">
        <v>10</v>
      </c>
      <c r="F64" t="s">
        <v>29</v>
      </c>
      <c r="H64" t="s">
        <v>31</v>
      </c>
    </row>
    <row r="65" spans="1:8">
      <c r="A65" t="s">
        <v>56</v>
      </c>
      <c r="B65" s="12" t="s">
        <v>64</v>
      </c>
      <c r="C65" s="42">
        <v>47566.355000000003</v>
      </c>
      <c r="D65">
        <f>VLOOKUP(C65,'Active 1'!C$21:E$83,3,FALSE)</f>
        <v>11611.913095117759</v>
      </c>
      <c r="E65">
        <v>6</v>
      </c>
      <c r="F65" t="s">
        <v>29</v>
      </c>
      <c r="H65" t="s">
        <v>31</v>
      </c>
    </row>
    <row r="66" spans="1:8">
      <c r="A66" t="s">
        <v>61</v>
      </c>
      <c r="B66" s="12" t="s">
        <v>64</v>
      </c>
      <c r="C66" s="42">
        <v>48532.53</v>
      </c>
      <c r="D66">
        <f>VLOOKUP(C66,'Active 1'!C$21:E$83,3,FALSE)</f>
        <v>14663.865864752841</v>
      </c>
      <c r="E66" t="s">
        <v>80</v>
      </c>
      <c r="F66" t="s">
        <v>29</v>
      </c>
      <c r="H66" t="s">
        <v>31</v>
      </c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pageSetup orientation="portrait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2024-07-29T08:28:00Z</dcterms:modified>
</cp:coreProperties>
</file>