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655FCE8-65AA-491A-B850-106763BB48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14" i="1" l="1"/>
  <c r="E92" i="1"/>
  <c r="F92" i="1" s="1"/>
  <c r="G92" i="1" s="1"/>
  <c r="K92" i="1" s="1"/>
  <c r="Q92" i="1"/>
  <c r="E93" i="1"/>
  <c r="F93" i="1"/>
  <c r="G93" i="1" s="1"/>
  <c r="K93" i="1" s="1"/>
  <c r="Q93" i="1"/>
  <c r="Q86" i="1"/>
  <c r="C7" i="1"/>
  <c r="E86" i="1"/>
  <c r="F86" i="1"/>
  <c r="C8" i="1"/>
  <c r="E58" i="1"/>
  <c r="F58" i="1"/>
  <c r="G58" i="1"/>
  <c r="I58" i="1"/>
  <c r="E66" i="1"/>
  <c r="F66" i="1"/>
  <c r="G66" i="1"/>
  <c r="I66" i="1"/>
  <c r="E71" i="1"/>
  <c r="F71" i="1"/>
  <c r="G71" i="1"/>
  <c r="I71" i="1"/>
  <c r="E75" i="1"/>
  <c r="F75" i="1"/>
  <c r="G75" i="1"/>
  <c r="I75" i="1"/>
  <c r="E83" i="1"/>
  <c r="F83" i="1"/>
  <c r="G83" i="1"/>
  <c r="I83" i="1"/>
  <c r="E88" i="1"/>
  <c r="F88" i="1"/>
  <c r="G88" i="1"/>
  <c r="I88" i="1"/>
  <c r="D9" i="1"/>
  <c r="C9" i="1"/>
  <c r="E26" i="1"/>
  <c r="F26" i="1"/>
  <c r="G26" i="1"/>
  <c r="I26" i="1"/>
  <c r="E30" i="1"/>
  <c r="F30" i="1"/>
  <c r="G30" i="1"/>
  <c r="I30" i="1"/>
  <c r="E34" i="1"/>
  <c r="F34" i="1"/>
  <c r="G34" i="1"/>
  <c r="H34" i="1"/>
  <c r="E42" i="1"/>
  <c r="F42" i="1"/>
  <c r="G42" i="1"/>
  <c r="I42" i="1"/>
  <c r="E45" i="1"/>
  <c r="F45" i="1"/>
  <c r="E47" i="1"/>
  <c r="F47" i="1"/>
  <c r="G47" i="1"/>
  <c r="I47" i="1"/>
  <c r="E49" i="1"/>
  <c r="F49" i="1"/>
  <c r="E51" i="1"/>
  <c r="F51" i="1"/>
  <c r="G51" i="1"/>
  <c r="I51" i="1"/>
  <c r="E43" i="1"/>
  <c r="F43" i="1"/>
  <c r="U43" i="1"/>
  <c r="Q91" i="1"/>
  <c r="Q88" i="1"/>
  <c r="Q89" i="1"/>
  <c r="Q9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71" i="1"/>
  <c r="Q72" i="1"/>
  <c r="Q73" i="1"/>
  <c r="Q74" i="1"/>
  <c r="Q75" i="1"/>
  <c r="Q77" i="1"/>
  <c r="Q78" i="1"/>
  <c r="Q79" i="1"/>
  <c r="Q80" i="1"/>
  <c r="Q81" i="1"/>
  <c r="Q82" i="1"/>
  <c r="Q85" i="1"/>
  <c r="Q87" i="1"/>
  <c r="G72" i="2"/>
  <c r="C72" i="2"/>
  <c r="E72" i="2"/>
  <c r="G71" i="2"/>
  <c r="C71" i="2"/>
  <c r="E71" i="2"/>
  <c r="G70" i="2"/>
  <c r="C70" i="2"/>
  <c r="E70" i="2"/>
  <c r="G69" i="2"/>
  <c r="C69" i="2"/>
  <c r="E69" i="2"/>
  <c r="G68" i="2"/>
  <c r="C68" i="2"/>
  <c r="E68" i="2"/>
  <c r="G67" i="2"/>
  <c r="C67" i="2"/>
  <c r="G66" i="2"/>
  <c r="C66" i="2"/>
  <c r="G65" i="2"/>
  <c r="C65" i="2"/>
  <c r="G20" i="2"/>
  <c r="C20" i="2"/>
  <c r="E20" i="2"/>
  <c r="G64" i="2"/>
  <c r="C64" i="2"/>
  <c r="E64" i="2"/>
  <c r="G63" i="2"/>
  <c r="C63" i="2"/>
  <c r="E63" i="2"/>
  <c r="G62" i="2"/>
  <c r="C62" i="2"/>
  <c r="E62" i="2"/>
  <c r="G61" i="2"/>
  <c r="C61" i="2"/>
  <c r="E61" i="2"/>
  <c r="G60" i="2"/>
  <c r="C60" i="2"/>
  <c r="E60" i="2"/>
  <c r="G19" i="2"/>
  <c r="C19" i="2"/>
  <c r="G18" i="2"/>
  <c r="C18" i="2"/>
  <c r="E18" i="2"/>
  <c r="G17" i="2"/>
  <c r="C17" i="2"/>
  <c r="G16" i="2"/>
  <c r="C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G59" i="2"/>
  <c r="C59" i="2"/>
  <c r="E59" i="2"/>
  <c r="G58" i="2"/>
  <c r="C58" i="2"/>
  <c r="E58" i="2"/>
  <c r="G57" i="2"/>
  <c r="C57" i="2"/>
  <c r="E57" i="2"/>
  <c r="G56" i="2"/>
  <c r="C56" i="2"/>
  <c r="G55" i="2"/>
  <c r="C55" i="2"/>
  <c r="G54" i="2"/>
  <c r="C54" i="2"/>
  <c r="G53" i="2"/>
  <c r="C53" i="2"/>
  <c r="G52" i="2"/>
  <c r="C52" i="2"/>
  <c r="E52" i="2"/>
  <c r="G51" i="2"/>
  <c r="C51" i="2"/>
  <c r="E51" i="2"/>
  <c r="G50" i="2"/>
  <c r="C50" i="2"/>
  <c r="E50" i="2"/>
  <c r="G49" i="2"/>
  <c r="C49" i="2"/>
  <c r="G48" i="2"/>
  <c r="C48" i="2"/>
  <c r="E48" i="2"/>
  <c r="G47" i="2"/>
  <c r="C47" i="2"/>
  <c r="E47" i="2"/>
  <c r="G46" i="2"/>
  <c r="C46" i="2"/>
  <c r="E46" i="2"/>
  <c r="G45" i="2"/>
  <c r="C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G36" i="2"/>
  <c r="C36" i="2"/>
  <c r="G35" i="2"/>
  <c r="C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G28" i="2"/>
  <c r="C28" i="2"/>
  <c r="G27" i="2"/>
  <c r="C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G21" i="2"/>
  <c r="C21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20" i="2"/>
  <c r="B20" i="2"/>
  <c r="D20" i="2"/>
  <c r="A20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Q84" i="1"/>
  <c r="Q83" i="1"/>
  <c r="C17" i="1"/>
  <c r="Q76" i="1"/>
  <c r="Q61" i="1"/>
  <c r="Q62" i="1"/>
  <c r="Q63" i="1"/>
  <c r="Q64" i="1"/>
  <c r="Q65" i="1"/>
  <c r="Q66" i="1"/>
  <c r="Q67" i="1"/>
  <c r="Q68" i="1"/>
  <c r="Q69" i="1"/>
  <c r="Q70" i="1"/>
  <c r="Q35" i="1"/>
  <c r="E50" i="1"/>
  <c r="E49" i="2"/>
  <c r="F50" i="1"/>
  <c r="G50" i="1"/>
  <c r="H50" i="1"/>
  <c r="E46" i="1"/>
  <c r="F46" i="1"/>
  <c r="E41" i="1"/>
  <c r="F41" i="1"/>
  <c r="G41" i="1"/>
  <c r="I41" i="1"/>
  <c r="E37" i="1"/>
  <c r="F37" i="1"/>
  <c r="G37" i="1"/>
  <c r="H37" i="1"/>
  <c r="E33" i="1"/>
  <c r="F33" i="1"/>
  <c r="G33" i="1"/>
  <c r="H33" i="1"/>
  <c r="E29" i="1"/>
  <c r="F29" i="1"/>
  <c r="E25" i="1"/>
  <c r="F25" i="1"/>
  <c r="G25" i="1"/>
  <c r="I25" i="1"/>
  <c r="E21" i="1"/>
  <c r="F21" i="1"/>
  <c r="E68" i="1"/>
  <c r="F68" i="1"/>
  <c r="E87" i="1"/>
  <c r="F87" i="1"/>
  <c r="G87" i="1"/>
  <c r="I87" i="1"/>
  <c r="E82" i="1"/>
  <c r="F82" i="1"/>
  <c r="G82" i="1"/>
  <c r="I82" i="1"/>
  <c r="E78" i="1"/>
  <c r="F78" i="1"/>
  <c r="G78" i="1"/>
  <c r="I78" i="1"/>
  <c r="E74" i="1"/>
  <c r="F74" i="1"/>
  <c r="G74" i="1"/>
  <c r="K74" i="1"/>
  <c r="E70" i="1"/>
  <c r="E19" i="2"/>
  <c r="F70" i="1"/>
  <c r="G70" i="1"/>
  <c r="I70" i="1"/>
  <c r="E65" i="1"/>
  <c r="F65" i="1"/>
  <c r="E61" i="1"/>
  <c r="F61" i="1"/>
  <c r="G61" i="1"/>
  <c r="I61" i="1"/>
  <c r="E57" i="1"/>
  <c r="F57" i="1"/>
  <c r="G57" i="1"/>
  <c r="I57" i="1"/>
  <c r="E53" i="1"/>
  <c r="F53" i="1"/>
  <c r="G53" i="1"/>
  <c r="I53" i="1"/>
  <c r="E40" i="1"/>
  <c r="F40" i="1"/>
  <c r="G40" i="1"/>
  <c r="I40" i="1"/>
  <c r="E36" i="1"/>
  <c r="F36" i="1"/>
  <c r="G36" i="1"/>
  <c r="H36" i="1"/>
  <c r="E32" i="1"/>
  <c r="F32" i="1"/>
  <c r="G32" i="1"/>
  <c r="H32" i="1"/>
  <c r="E28" i="1"/>
  <c r="F28" i="1"/>
  <c r="G28" i="1"/>
  <c r="I28" i="1"/>
  <c r="E24" i="1"/>
  <c r="F24" i="1"/>
  <c r="G24" i="1"/>
  <c r="I24" i="1"/>
  <c r="E90" i="1"/>
  <c r="F90" i="1"/>
  <c r="G90" i="1"/>
  <c r="I90" i="1"/>
  <c r="E85" i="1"/>
  <c r="F85" i="1"/>
  <c r="G85" i="1"/>
  <c r="I85" i="1"/>
  <c r="E81" i="1"/>
  <c r="F81" i="1"/>
  <c r="G81" i="1"/>
  <c r="K81" i="1"/>
  <c r="E77" i="1"/>
  <c r="E65" i="2"/>
  <c r="F77" i="1"/>
  <c r="G77" i="1"/>
  <c r="I77" i="1"/>
  <c r="E73" i="1"/>
  <c r="F73" i="1"/>
  <c r="G73" i="1"/>
  <c r="I73" i="1"/>
  <c r="E69" i="1"/>
  <c r="F69" i="1"/>
  <c r="G69" i="1"/>
  <c r="J69" i="1"/>
  <c r="E64" i="1"/>
  <c r="F64" i="1"/>
  <c r="G64" i="1"/>
  <c r="I64" i="1"/>
  <c r="E60" i="1"/>
  <c r="F60" i="1"/>
  <c r="G60" i="1"/>
  <c r="I60" i="1"/>
  <c r="E56" i="1"/>
  <c r="F56" i="1"/>
  <c r="G56" i="1"/>
  <c r="I56" i="1"/>
  <c r="E91" i="1"/>
  <c r="F91" i="1"/>
  <c r="G91" i="1"/>
  <c r="I91" i="1"/>
  <c r="E52" i="1"/>
  <c r="F52" i="1"/>
  <c r="G52" i="1"/>
  <c r="I52" i="1"/>
  <c r="E48" i="1"/>
  <c r="F48" i="1"/>
  <c r="G48" i="1"/>
  <c r="I48" i="1"/>
  <c r="G46" i="1"/>
  <c r="I46" i="1"/>
  <c r="E44" i="1"/>
  <c r="F44" i="1"/>
  <c r="G44" i="1"/>
  <c r="I44" i="1"/>
  <c r="E39" i="1"/>
  <c r="F39" i="1"/>
  <c r="G39" i="1"/>
  <c r="H39" i="1"/>
  <c r="E35" i="1"/>
  <c r="F35" i="1"/>
  <c r="G35" i="1"/>
  <c r="H35" i="1"/>
  <c r="E31" i="1"/>
  <c r="F31" i="1"/>
  <c r="G31" i="1"/>
  <c r="H31" i="1"/>
  <c r="G29" i="1"/>
  <c r="I29" i="1"/>
  <c r="E27" i="1"/>
  <c r="F27" i="1"/>
  <c r="G27" i="1"/>
  <c r="I27" i="1"/>
  <c r="E23" i="1"/>
  <c r="F23" i="1"/>
  <c r="G23" i="1"/>
  <c r="I23" i="1"/>
  <c r="G21" i="1"/>
  <c r="E89" i="1"/>
  <c r="F89" i="1"/>
  <c r="G89" i="1"/>
  <c r="I89" i="1"/>
  <c r="E84" i="1"/>
  <c r="F84" i="1"/>
  <c r="G84" i="1"/>
  <c r="K84" i="1"/>
  <c r="E80" i="1"/>
  <c r="F80" i="1"/>
  <c r="G80" i="1"/>
  <c r="K80" i="1"/>
  <c r="E76" i="1"/>
  <c r="F76" i="1"/>
  <c r="G76" i="1"/>
  <c r="K76" i="1"/>
  <c r="E72" i="1"/>
  <c r="F72" i="1"/>
  <c r="G72" i="1"/>
  <c r="I72" i="1"/>
  <c r="E67" i="1"/>
  <c r="F67" i="1"/>
  <c r="G67" i="1"/>
  <c r="I67" i="1"/>
  <c r="G65" i="1"/>
  <c r="I65" i="1"/>
  <c r="E63" i="1"/>
  <c r="F63" i="1"/>
  <c r="G63" i="1"/>
  <c r="I63" i="1"/>
  <c r="E59" i="1"/>
  <c r="F59" i="1"/>
  <c r="G59" i="1"/>
  <c r="H59" i="1"/>
  <c r="E55" i="1"/>
  <c r="F55" i="1"/>
  <c r="G55" i="1"/>
  <c r="H55" i="1"/>
  <c r="E66" i="2"/>
  <c r="E56" i="2"/>
  <c r="E35" i="2"/>
  <c r="E55" i="2"/>
  <c r="E36" i="2"/>
  <c r="E21" i="2"/>
  <c r="E16" i="2"/>
  <c r="E17" i="2"/>
  <c r="E29" i="2"/>
  <c r="E27" i="2"/>
  <c r="E28" i="2"/>
  <c r="E45" i="2"/>
  <c r="I21" i="1"/>
  <c r="E54" i="2"/>
  <c r="E22" i="2"/>
  <c r="E53" i="2"/>
  <c r="E37" i="2"/>
  <c r="E54" i="1"/>
  <c r="F54" i="1"/>
  <c r="G54" i="1"/>
  <c r="H54" i="1"/>
  <c r="G49" i="1"/>
  <c r="I49" i="1"/>
  <c r="G45" i="1"/>
  <c r="I45" i="1"/>
  <c r="E38" i="1"/>
  <c r="F38" i="1"/>
  <c r="G38" i="1"/>
  <c r="H38" i="1"/>
  <c r="E22" i="1"/>
  <c r="F22" i="1"/>
  <c r="G22" i="1"/>
  <c r="E79" i="1"/>
  <c r="F79" i="1"/>
  <c r="G79" i="1"/>
  <c r="I79" i="1"/>
  <c r="E62" i="1"/>
  <c r="F62" i="1"/>
  <c r="G62" i="1"/>
  <c r="I62" i="1"/>
  <c r="G86" i="1"/>
  <c r="K86" i="1"/>
  <c r="I22" i="1"/>
  <c r="E67" i="2"/>
  <c r="C12" i="1"/>
  <c r="C11" i="1"/>
  <c r="F15" i="1" l="1"/>
  <c r="O93" i="1"/>
  <c r="O92" i="1"/>
  <c r="C16" i="1"/>
  <c r="D18" i="1" s="1"/>
  <c r="O49" i="1"/>
  <c r="O79" i="1"/>
  <c r="O40" i="1"/>
  <c r="O84" i="1"/>
  <c r="O91" i="1"/>
  <c r="O64" i="1"/>
  <c r="O23" i="1"/>
  <c r="O27" i="1"/>
  <c r="O65" i="1"/>
  <c r="O44" i="1"/>
  <c r="O38" i="1"/>
  <c r="O34" i="1"/>
  <c r="C15" i="1"/>
  <c r="O21" i="1"/>
  <c r="O57" i="1"/>
  <c r="O29" i="1"/>
  <c r="O54" i="1"/>
  <c r="O56" i="1"/>
  <c r="O67" i="1"/>
  <c r="O59" i="1"/>
  <c r="O81" i="1"/>
  <c r="O85" i="1"/>
  <c r="O53" i="1"/>
  <c r="O86" i="1"/>
  <c r="O71" i="1"/>
  <c r="O35" i="1"/>
  <c r="O22" i="1"/>
  <c r="O26" i="1"/>
  <c r="O28" i="1"/>
  <c r="O31" i="1"/>
  <c r="O39" i="1"/>
  <c r="O61" i="1"/>
  <c r="O50" i="1"/>
  <c r="O48" i="1"/>
  <c r="O47" i="1"/>
  <c r="O58" i="1"/>
  <c r="O72" i="1"/>
  <c r="O60" i="1"/>
  <c r="O73" i="1"/>
  <c r="O62" i="1"/>
  <c r="O46" i="1"/>
  <c r="O68" i="1"/>
  <c r="O88" i="1"/>
  <c r="O69" i="1"/>
  <c r="O51" i="1"/>
  <c r="O55" i="1"/>
  <c r="O70" i="1"/>
  <c r="O37" i="1"/>
  <c r="O75" i="1"/>
  <c r="O82" i="1"/>
  <c r="O32" i="1"/>
  <c r="O36" i="1"/>
  <c r="O66" i="1"/>
  <c r="O43" i="1"/>
  <c r="O80" i="1"/>
  <c r="O76" i="1"/>
  <c r="O89" i="1"/>
  <c r="O42" i="1"/>
  <c r="O45" i="1"/>
  <c r="O25" i="1"/>
  <c r="O77" i="1"/>
  <c r="O74" i="1"/>
  <c r="O78" i="1"/>
  <c r="O41" i="1"/>
  <c r="O63" i="1"/>
  <c r="O24" i="1"/>
  <c r="O33" i="1"/>
  <c r="O52" i="1"/>
  <c r="O30" i="1"/>
  <c r="O83" i="1"/>
  <c r="O90" i="1"/>
  <c r="O87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<sst xmlns="http://schemas.openxmlformats.org/spreadsheetml/2006/main" count="731" uniqueCount="319">
  <si>
    <t>VSB 060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</si>
  <si>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</si>
  <si>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</si>
  <si>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</si>
  <si>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</si>
  <si>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</si>
  <si>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</si>
  <si>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</si>
  <si>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</si>
  <si>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</si>
  <si>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</si>
  <si>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</si>
  <si>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</si>
  <si>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</si>
  <si>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</si>
  <si>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</si>
  <si>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</si>
  <si>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</si>
  <si>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</si>
  <si>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</si>
  <si>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</si>
  <si>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</si>
  <si>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</si>
  <si>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</si>
  <si>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</si>
  <si>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</si>
  <si>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</si>
  <si>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</si>
  <si>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</si>
  <si>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v</t>
  </si>
  <si>
    <t>BBSAG 6</t>
  </si>
  <si>
    <t>K</t>
  </si>
  <si>
    <t>Locher K</t>
  </si>
  <si>
    <t>BBSAG Bull.6</t>
  </si>
  <si>
    <t>B</t>
  </si>
  <si>
    <t>BBSAG Bull.7</t>
  </si>
  <si>
    <t>BBSAG Bull.8</t>
  </si>
  <si>
    <t>Germann R</t>
  </si>
  <si>
    <t>BBSAG Bull.20</t>
  </si>
  <si>
    <t>Paschke A</t>
  </si>
  <si>
    <t>BBSAG Bull.82</t>
  </si>
  <si>
    <t>BBSAG Bull.90</t>
  </si>
  <si>
    <t>phe  B</t>
  </si>
  <si>
    <t>Blaettler E</t>
  </si>
  <si>
    <t>BBSAG Bull.106</t>
  </si>
  <si>
    <t>Kohl M</t>
  </si>
  <si>
    <t>BBSAG Bull.111</t>
  </si>
  <si>
    <t>EA/SD</t>
  </si>
  <si>
    <t>IBVS 0795</t>
  </si>
  <si>
    <t>I</t>
  </si>
  <si>
    <t># of data points:</t>
  </si>
  <si>
    <t>AS Eri / GSC 04719-01018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</si>
  <si>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</si>
  <si>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</si>
  <si>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</si>
  <si>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</si>
  <si>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</si>
  <si>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IBVS 5843</t>
  </si>
  <si>
    <t>Add cycle</t>
  </si>
  <si>
    <t>Old Cycle</t>
  </si>
  <si>
    <t>OEJV 0130</t>
  </si>
  <si>
    <t>IBVS 6011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</si>
  <si>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</si>
  <si>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</si>
  <si>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</si>
  <si>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</si>
  <si>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</si>
  <si>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</si>
  <si>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</si>
  <si>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</si>
  <si>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</si>
  <si>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</si>
  <si>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</si>
  <si>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</si>
  <si>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2415957.885 </t>
  </si>
  <si>
    <t> 27.07.1902 09:14 </t>
  </si>
  <si>
    <t> -0.055 </t>
  </si>
  <si>
    <t>P </t>
  </si>
  <si>
    <t> S.Gaposchkin </t>
  </si>
  <si>
    <t> HB 918.13 </t>
  </si>
  <si>
    <t>2416775.814 </t>
  </si>
  <si>
    <t> 22.10.1904 07:32 </t>
  </si>
  <si>
    <t> -0.021 </t>
  </si>
  <si>
    <t>2417140.855 </t>
  </si>
  <si>
    <t> 22.10.1905 08:31 </t>
  </si>
  <si>
    <t> 0.031 </t>
  </si>
  <si>
    <t>2417521.778 </t>
  </si>
  <si>
    <t> 07.11.1906 06:40 </t>
  </si>
  <si>
    <t> -0.019 </t>
  </si>
  <si>
    <t>2418560.825 </t>
  </si>
  <si>
    <t> 11.09.1909 07:48 </t>
  </si>
  <si>
    <t> 0.008 </t>
  </si>
  <si>
    <t>2418592.796 </t>
  </si>
  <si>
    <t> 13.10.1909 07:06 </t>
  </si>
  <si>
    <t> 0.009 </t>
  </si>
  <si>
    <t>2418600.785 </t>
  </si>
  <si>
    <t> 21.10.1909 06:50 </t>
  </si>
  <si>
    <t> 0.006 </t>
  </si>
  <si>
    <t>2420417.794 </t>
  </si>
  <si>
    <t> 12.10.1914 07:03 </t>
  </si>
  <si>
    <t> 0.063 </t>
  </si>
  <si>
    <t>2421576.612 </t>
  </si>
  <si>
    <t> 14.12.1917 02:41 </t>
  </si>
  <si>
    <t> -0.025 </t>
  </si>
  <si>
    <t>2423004.599 </t>
  </si>
  <si>
    <t> 11.11.1921 02:22 </t>
  </si>
  <si>
    <t> -0.023 </t>
  </si>
  <si>
    <t>2426217.580 </t>
  </si>
  <si>
    <t> 29.08.1930 01:55 </t>
  </si>
  <si>
    <t> -0.010 </t>
  </si>
  <si>
    <t> C.Hoffmeister </t>
  </si>
  <si>
    <t> AN 253.199 </t>
  </si>
  <si>
    <t>2426273.553 </t>
  </si>
  <si>
    <t> 24.10.1930 01:16 </t>
  </si>
  <si>
    <t> 0.016 </t>
  </si>
  <si>
    <t>2426955.563 </t>
  </si>
  <si>
    <t> 05.09.1932 01:30 </t>
  </si>
  <si>
    <t> 0.003 </t>
  </si>
  <si>
    <t>2426979.517 </t>
  </si>
  <si>
    <t> 29.09.1932 00:24 </t>
  </si>
  <si>
    <t> -0.020 </t>
  </si>
  <si>
    <t>2428924.358 </t>
  </si>
  <si>
    <t> 25.01.1938 20:35 </t>
  </si>
  <si>
    <t>V </t>
  </si>
  <si>
    <t> F.Lause </t>
  </si>
  <si>
    <t> AN 277.41 </t>
  </si>
  <si>
    <t>2428948.435 </t>
  </si>
  <si>
    <t> 18.02.1938 22:26 </t>
  </si>
  <si>
    <t> 0.090 </t>
  </si>
  <si>
    <t>2428956.329 </t>
  </si>
  <si>
    <t> 26.02.1938 19:53 </t>
  </si>
  <si>
    <t> -0.009 </t>
  </si>
  <si>
    <t>2428964.322 </t>
  </si>
  <si>
    <t> 06.03.1938 19:43 </t>
  </si>
  <si>
    <t> -0.008 </t>
  </si>
  <si>
    <t>2429230.747 </t>
  </si>
  <si>
    <t> 28.11.1938 05:55 </t>
  </si>
  <si>
    <t> 0.001 </t>
  </si>
  <si>
    <t>2429571.773 </t>
  </si>
  <si>
    <t> 04.11.1939 06:33 </t>
  </si>
  <si>
    <t>2429571.816 </t>
  </si>
  <si>
    <t> 04.11.1939 07:35 </t>
  </si>
  <si>
    <t> 0.059 </t>
  </si>
  <si>
    <t>2429763.910 </t>
  </si>
  <si>
    <t> 14.05.1940 09:50 </t>
  </si>
  <si>
    <t> 0.334 </t>
  </si>
  <si>
    <t> HA 113.74 </t>
  </si>
  <si>
    <t>2429896.815 </t>
  </si>
  <si>
    <t> 24.09.1940 07:33 </t>
  </si>
  <si>
    <t>2429912.779 </t>
  </si>
  <si>
    <t> 10.10.1940 06:41 </t>
  </si>
  <si>
    <t> 0.011 </t>
  </si>
  <si>
    <t>2429952.779 </t>
  </si>
  <si>
    <t> 19.11.1940 06:41 </t>
  </si>
  <si>
    <t> 0.048 </t>
  </si>
  <si>
    <t>2430293.749 </t>
  </si>
  <si>
    <t> 26.10.1941 05:58 </t>
  </si>
  <si>
    <t> 0.007 </t>
  </si>
  <si>
    <t>2430325.674 </t>
  </si>
  <si>
    <t> 27.11.1941 04:10 </t>
  </si>
  <si>
    <t> -0.038 </t>
  </si>
  <si>
    <t>2431055.696 </t>
  </si>
  <si>
    <t> 27.11.1943 04:42 </t>
  </si>
  <si>
    <t>2432230.591 </t>
  </si>
  <si>
    <t> 14.02.1947 02:11 </t>
  </si>
  <si>
    <t> 0.010 </t>
  </si>
  <si>
    <t> A.Soloviev </t>
  </si>
  <si>
    <t> AC 62.9 </t>
  </si>
  <si>
    <t>2433298.834 </t>
  </si>
  <si>
    <t> 17.01.1950 08:00 </t>
  </si>
  <si>
    <t> -0.072 </t>
  </si>
  <si>
    <t> S.Kaho </t>
  </si>
  <si>
    <t> BTOK 30.278 </t>
  </si>
  <si>
    <t>2433597.293 </t>
  </si>
  <si>
    <t> 11.11.1950 19:01 </t>
  </si>
  <si>
    <t> 0.002 </t>
  </si>
  <si>
    <t> G.S.Filatov </t>
  </si>
  <si>
    <t> BTAD 35.33 </t>
  </si>
  <si>
    <t>2433647.809 </t>
  </si>
  <si>
    <t> 01.01.1951 07:24 </t>
  </si>
  <si>
    <t> -0.101 </t>
  </si>
  <si>
    <t> BTOK 49.385 </t>
  </si>
  <si>
    <t>2435432.894 </t>
  </si>
  <si>
    <t> 21.11.1955 09:27 </t>
  </si>
  <si>
    <t>E </t>
  </si>
  <si>
    <t>?</t>
  </si>
  <si>
    <t> R.H.Koch </t>
  </si>
  <si>
    <t> AJ 65.145 </t>
  </si>
  <si>
    <t>2435456.868 </t>
  </si>
  <si>
    <t> 15.12.1955 08:49 </t>
  </si>
  <si>
    <t> -0.001 </t>
  </si>
  <si>
    <t>2435478.187 </t>
  </si>
  <si>
    <t> 05.01.1956 16:29 </t>
  </si>
  <si>
    <t> 0.005 </t>
  </si>
  <si>
    <t>2435510.167 </t>
  </si>
  <si>
    <t> 06.02.1956 16:00 </t>
  </si>
  <si>
    <t> 0.015 </t>
  </si>
  <si>
    <t>2435542.138 </t>
  </si>
  <si>
    <t> 09.03.1956 15:18 </t>
  </si>
  <si>
    <t>2435765.9102 </t>
  </si>
  <si>
    <t> 19.10.1956 09:50 </t>
  </si>
  <si>
    <t> -0.0002 </t>
  </si>
  <si>
    <t>2435811.180 </t>
  </si>
  <si>
    <t> 03.12.1956 16:19 </t>
  </si>
  <si>
    <t>2440566.710 </t>
  </si>
  <si>
    <t> 11.12.1969 05:02 </t>
  </si>
  <si>
    <t> -0.002 </t>
  </si>
  <si>
    <t> M.Baldwin </t>
  </si>
  <si>
    <t>IBVS 795 </t>
  </si>
  <si>
    <t>2441616.409 </t>
  </si>
  <si>
    <t> 25.10.1972 21:48 </t>
  </si>
  <si>
    <t> 0.021 </t>
  </si>
  <si>
    <t> K.Locher </t>
  </si>
  <si>
    <t> BBS 6 </t>
  </si>
  <si>
    <t>2441688.313 </t>
  </si>
  <si>
    <t> 05.01.1973 19:30 </t>
  </si>
  <si>
    <t> -0.007 </t>
  </si>
  <si>
    <t> BBS 7 </t>
  </si>
  <si>
    <t>2441728.308 </t>
  </si>
  <si>
    <t> 14.02.1973 19:23 </t>
  </si>
  <si>
    <t> 0.025 </t>
  </si>
  <si>
    <t> BBS 8 </t>
  </si>
  <si>
    <t>2442426.284 </t>
  </si>
  <si>
    <t> 13.01.1975 18:48 </t>
  </si>
  <si>
    <t> -0.006 </t>
  </si>
  <si>
    <t> R.Germann </t>
  </si>
  <si>
    <t> BBS 20 </t>
  </si>
  <si>
    <t>2446707.543 </t>
  </si>
  <si>
    <t> 04.10.1986 01:01 </t>
  </si>
  <si>
    <t> -0.040 </t>
  </si>
  <si>
    <t> A.Paschke </t>
  </si>
  <si>
    <t> BBS 82 </t>
  </si>
  <si>
    <t>2447477.466 </t>
  </si>
  <si>
    <t> 11.11.1988 23:11 </t>
  </si>
  <si>
    <t> -0.057 </t>
  </si>
  <si>
    <t> BBS 90 </t>
  </si>
  <si>
    <t>2449374.3941 </t>
  </si>
  <si>
    <t> 21.01.1994 21:27 </t>
  </si>
  <si>
    <t> -0.0047 </t>
  </si>
  <si>
    <t> E.Blättler </t>
  </si>
  <si>
    <t> BBS 106 </t>
  </si>
  <si>
    <t>2450096.376 </t>
  </si>
  <si>
    <t> 13.01.1996 21:01 </t>
  </si>
  <si>
    <t> M.Kohl </t>
  </si>
  <si>
    <t> BBS 111 </t>
  </si>
  <si>
    <t>2451098.105 </t>
  </si>
  <si>
    <t> 11.10.1998 14:31 </t>
  </si>
  <si>
    <t> -0.000 </t>
  </si>
  <si>
    <t>C </t>
  </si>
  <si>
    <t>Rc</t>
  </si>
  <si>
    <t> S.Kiyota </t>
  </si>
  <si>
    <t>VSB 47 </t>
  </si>
  <si>
    <t>2452621.992 </t>
  </si>
  <si>
    <t> 13.12.2002 11:48 </t>
  </si>
  <si>
    <t> Kanai </t>
  </si>
  <si>
    <t>VSB 40 </t>
  </si>
  <si>
    <t>2452637.970 </t>
  </si>
  <si>
    <t> 29.12.2002 11:16 </t>
  </si>
  <si>
    <t> -0.015 </t>
  </si>
  <si>
    <t>2452637.9797 </t>
  </si>
  <si>
    <t> 29.12.2002 11:30 </t>
  </si>
  <si>
    <t> -0.0053 </t>
  </si>
  <si>
    <t> Nagai </t>
  </si>
  <si>
    <t>2453296.035 </t>
  </si>
  <si>
    <t> 17.10.2004 12:50 </t>
  </si>
  <si>
    <t> 0.004 </t>
  </si>
  <si>
    <t>VSB 43 </t>
  </si>
  <si>
    <t>2453306.6756 </t>
  </si>
  <si>
    <t> 28.10.2004 04:12 </t>
  </si>
  <si>
    <t> -0.0115 </t>
  </si>
  <si>
    <t>-I</t>
  </si>
  <si>
    <t> W.Ogloza et al. </t>
  </si>
  <si>
    <t>IBVS 5843 </t>
  </si>
  <si>
    <t>2453375.949 </t>
  </si>
  <si>
    <t> 05.01.2005 10:46 </t>
  </si>
  <si>
    <t>9323</t>
  </si>
  <si>
    <t>VSB 44 </t>
  </si>
  <si>
    <t>2453391.938 </t>
  </si>
  <si>
    <t> 21.01.2005 10:30 </t>
  </si>
  <si>
    <t>9329</t>
  </si>
  <si>
    <t>2453764.916 </t>
  </si>
  <si>
    <t> 29.01.2006 09:59 </t>
  </si>
  <si>
    <t>9469</t>
  </si>
  <si>
    <t> -0.005 </t>
  </si>
  <si>
    <t> K. Nagai et al. </t>
  </si>
  <si>
    <t>VSB 45 </t>
  </si>
  <si>
    <t>2454097.9306 </t>
  </si>
  <si>
    <t> 28.12.2006 10:20 </t>
  </si>
  <si>
    <t>9594</t>
  </si>
  <si>
    <t> -0.0097 </t>
  </si>
  <si>
    <t>2454113.9165 </t>
  </si>
  <si>
    <t> 13.01.2007 09:59 </t>
  </si>
  <si>
    <t>9600</t>
  </si>
  <si>
    <t> -0.0087 </t>
  </si>
  <si>
    <t>Ic</t>
  </si>
  <si>
    <t> K.Nakajima </t>
  </si>
  <si>
    <t>VSB 46 </t>
  </si>
  <si>
    <t>2454454.926 </t>
  </si>
  <si>
    <t> 20.12.2007 10:13 </t>
  </si>
  <si>
    <t>9728</t>
  </si>
  <si>
    <t> -0.011 </t>
  </si>
  <si>
    <t> K.Kanai </t>
  </si>
  <si>
    <t>2456959.252 </t>
  </si>
  <si>
    <t> 28.10.2014 18:02 </t>
  </si>
  <si>
    <t>10668</t>
  </si>
  <si>
    <t> 0.012 </t>
  </si>
  <si>
    <t>VSB 59 </t>
  </si>
  <si>
    <t>2456975.226 </t>
  </si>
  <si>
    <t> 13.11.2014 17:25 </t>
  </si>
  <si>
    <t>10674</t>
  </si>
  <si>
    <t>BAD?</t>
  </si>
  <si>
    <t>VSB_061</t>
  </si>
  <si>
    <t>IBVS 6230</t>
  </si>
  <si>
    <t>VSB, 91</t>
  </si>
  <si>
    <t xml:space="preserve">Mag </t>
  </si>
  <si>
    <t>Next ToM-P</t>
  </si>
  <si>
    <t>Next ToM-S</t>
  </si>
  <si>
    <t>VSX</t>
  </si>
  <si>
    <t>8.29-9.00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</si>
</sst>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23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66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/>
    </xf>
    <xf numFmtId="14" fontId="5" fillId="0" borderId="0" xfId="0" applyNumberFormat="1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15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6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6" fillId="24" borderId="17" xfId="38" applyFill="1" applyBorder="1" applyAlignment="1" applyProtection="1">
      <alignment horizontal="right" vertical="top" wrapText="1"/>
    </xf>
    <xf numFmtId="0" fontId="17" fillId="0" borderId="10" xfId="0" applyFont="1" applyBorder="1" applyAlignment="1">
      <alignment horizontal="center"/>
    </xf>
    <xf numFmtId="0" fontId="34" fillId="0" borderId="0" xfId="42" applyFont="1"/>
    <xf numFmtId="0" fontId="34" fillId="0" borderId="0" xfId="42" applyFont="1" applyAlignment="1">
      <alignment horizontal="center"/>
    </xf>
    <xf numFmtId="0" fontId="34" fillId="0" borderId="0" xfId="42" applyFont="1" applyAlignment="1">
      <alignment horizontal="left"/>
    </xf>
    <xf numFmtId="0" fontId="35" fillId="0" borderId="0" xfId="42" applyFont="1" applyAlignment="1">
      <alignment horizontal="left" vertical="center" wrapText="1"/>
    </xf>
    <xf numFmtId="0" fontId="35" fillId="0" borderId="0" xfId="42" applyFont="1" applyAlignment="1">
      <alignment horizontal="center" vertical="center" wrapText="1"/>
    </xf>
    <xf numFmtId="0" fontId="35" fillId="0" borderId="0" xfId="42" applyFont="1" applyAlignment="1">
      <alignment horizontal="left" wrapText="1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65" fontId="36" fillId="0" borderId="0" xfId="0" applyNumberFormat="1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6" fillId="0" borderId="0" xfId="0" applyFont="1" applyAlignment="1"/>
    <xf numFmtId="0" fontId="6" fillId="25" borderId="18" xfId="0" applyFont="1" applyFill="1" applyBorder="1" applyAlignment="1">
      <alignment horizontal="right" vertical="center"/>
    </xf>
    <xf numFmtId="0" fontId="6" fillId="25" borderId="19" xfId="0" applyFont="1" applyFill="1" applyBorder="1" applyAlignment="1">
      <alignment horizontal="center" vertical="center"/>
    </xf>
    <xf numFmtId="0" fontId="37" fillId="0" borderId="20" xfId="0" applyFont="1" applyBorder="1" applyAlignment="1">
      <alignment horizontal="right" vertical="center"/>
    </xf>
    <xf numFmtId="0" fontId="35" fillId="0" borderId="21" xfId="0" applyFont="1" applyBorder="1" applyAlignment="1">
      <alignment horizontal="right" vertical="center"/>
    </xf>
    <xf numFmtId="0" fontId="38" fillId="0" borderId="21" xfId="0" applyFont="1" applyBorder="1" applyAlignment="1">
      <alignment horizontal="right" vertical="center"/>
    </xf>
    <xf numFmtId="0" fontId="38" fillId="0" borderId="22" xfId="0" applyFont="1" applyBorder="1" applyAlignment="1">
      <alignment horizontal="right" vertical="center"/>
    </xf>
    <xf numFmtId="0" fontId="37" fillId="0" borderId="23" xfId="0" applyFont="1" applyBorder="1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AS Eri - O-C Diagr.</a:t>
            </a:r>
          </a:p>
        </c:rich>
      </c:tx>
      <c:layout>
        <c:manualLayout>
          <c:xMode val="edge"/>
          <c:yMode val="edge"/>
          <c:x val="0.38990889900230358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55677584572082"/>
          <c:y val="0.14769252958613219"/>
          <c:w val="0.81804403497114353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-4722</c:v>
                </c:pt>
                <c:pt idx="1">
                  <c:v>-4415</c:v>
                </c:pt>
                <c:pt idx="2">
                  <c:v>-4278</c:v>
                </c:pt>
                <c:pt idx="3">
                  <c:v>-4135</c:v>
                </c:pt>
                <c:pt idx="4">
                  <c:v>-3745</c:v>
                </c:pt>
                <c:pt idx="5">
                  <c:v>-3733</c:v>
                </c:pt>
                <c:pt idx="6">
                  <c:v>-3730</c:v>
                </c:pt>
                <c:pt idx="7">
                  <c:v>-3048</c:v>
                </c:pt>
                <c:pt idx="8">
                  <c:v>-2613</c:v>
                </c:pt>
                <c:pt idx="9">
                  <c:v>-2077</c:v>
                </c:pt>
                <c:pt idx="10">
                  <c:v>-871</c:v>
                </c:pt>
                <c:pt idx="11">
                  <c:v>-850</c:v>
                </c:pt>
                <c:pt idx="12">
                  <c:v>-594</c:v>
                </c:pt>
                <c:pt idx="13">
                  <c:v>-585</c:v>
                </c:pt>
                <c:pt idx="14">
                  <c:v>0</c:v>
                </c:pt>
                <c:pt idx="15">
                  <c:v>145</c:v>
                </c:pt>
                <c:pt idx="16">
                  <c:v>154</c:v>
                </c:pt>
                <c:pt idx="17">
                  <c:v>157</c:v>
                </c:pt>
                <c:pt idx="18">
                  <c:v>160</c:v>
                </c:pt>
                <c:pt idx="19">
                  <c:v>260</c:v>
                </c:pt>
                <c:pt idx="20">
                  <c:v>388</c:v>
                </c:pt>
                <c:pt idx="21">
                  <c:v>388</c:v>
                </c:pt>
                <c:pt idx="22">
                  <c:v>460</c:v>
                </c:pt>
                <c:pt idx="23">
                  <c:v>510</c:v>
                </c:pt>
                <c:pt idx="24">
                  <c:v>516</c:v>
                </c:pt>
                <c:pt idx="25">
                  <c:v>531</c:v>
                </c:pt>
                <c:pt idx="26">
                  <c:v>659</c:v>
                </c:pt>
                <c:pt idx="27">
                  <c:v>671</c:v>
                </c:pt>
                <c:pt idx="28">
                  <c:v>945</c:v>
                </c:pt>
                <c:pt idx="29">
                  <c:v>1386</c:v>
                </c:pt>
                <c:pt idx="30">
                  <c:v>1787</c:v>
                </c:pt>
                <c:pt idx="31">
                  <c:v>1899</c:v>
                </c:pt>
                <c:pt idx="32">
                  <c:v>1918</c:v>
                </c:pt>
                <c:pt idx="33">
                  <c:v>2588</c:v>
                </c:pt>
                <c:pt idx="34">
                  <c:v>2597</c:v>
                </c:pt>
                <c:pt idx="35">
                  <c:v>2605</c:v>
                </c:pt>
                <c:pt idx="36">
                  <c:v>2617</c:v>
                </c:pt>
                <c:pt idx="37">
                  <c:v>2629</c:v>
                </c:pt>
                <c:pt idx="38">
                  <c:v>2713</c:v>
                </c:pt>
                <c:pt idx="39">
                  <c:v>2730</c:v>
                </c:pt>
                <c:pt idx="40">
                  <c:v>4515</c:v>
                </c:pt>
                <c:pt idx="41">
                  <c:v>4909</c:v>
                </c:pt>
                <c:pt idx="42">
                  <c:v>4909</c:v>
                </c:pt>
                <c:pt idx="43">
                  <c:v>4936</c:v>
                </c:pt>
                <c:pt idx="44">
                  <c:v>4951</c:v>
                </c:pt>
                <c:pt idx="45">
                  <c:v>5213</c:v>
                </c:pt>
                <c:pt idx="46">
                  <c:v>6820</c:v>
                </c:pt>
                <c:pt idx="47">
                  <c:v>7109</c:v>
                </c:pt>
                <c:pt idx="48">
                  <c:v>7821</c:v>
                </c:pt>
                <c:pt idx="49">
                  <c:v>8092</c:v>
                </c:pt>
                <c:pt idx="50">
                  <c:v>8468</c:v>
                </c:pt>
                <c:pt idx="51">
                  <c:v>9040</c:v>
                </c:pt>
                <c:pt idx="52">
                  <c:v>9046</c:v>
                </c:pt>
                <c:pt idx="53">
                  <c:v>9046</c:v>
                </c:pt>
                <c:pt idx="54">
                  <c:v>9293</c:v>
                </c:pt>
                <c:pt idx="55">
                  <c:v>9297</c:v>
                </c:pt>
                <c:pt idx="56">
                  <c:v>9323</c:v>
                </c:pt>
                <c:pt idx="57">
                  <c:v>9329</c:v>
                </c:pt>
                <c:pt idx="58">
                  <c:v>9469</c:v>
                </c:pt>
                <c:pt idx="59">
                  <c:v>9594</c:v>
                </c:pt>
                <c:pt idx="60">
                  <c:v>9600</c:v>
                </c:pt>
                <c:pt idx="61">
                  <c:v>9728</c:v>
                </c:pt>
                <c:pt idx="62">
                  <c:v>10113</c:v>
                </c:pt>
                <c:pt idx="63">
                  <c:v>10258</c:v>
                </c:pt>
                <c:pt idx="64">
                  <c:v>10668</c:v>
                </c:pt>
                <c:pt idx="65">
                  <c:v>10673</c:v>
                </c:pt>
                <c:pt idx="66">
                  <c:v>10674</c:v>
                </c:pt>
                <c:pt idx="67">
                  <c:v>10787</c:v>
                </c:pt>
                <c:pt idx="68">
                  <c:v>10799</c:v>
                </c:pt>
                <c:pt idx="69">
                  <c:v>10808</c:v>
                </c:pt>
                <c:pt idx="70">
                  <c:v>10808</c:v>
                </c:pt>
                <c:pt idx="71">
                  <c:v>11618</c:v>
                </c:pt>
                <c:pt idx="72">
                  <c:v>11621</c:v>
                </c:pt>
              </c:numCache>
            </c:numRef>
          </c:xVal>
          <c:yVal>
            <c:numRef>
              <c:f>Active!$H$21:$H$985</c:f>
              <c:numCache>
                <c:formatCode>General</c:formatCode>
                <c:ptCount val="965"/>
                <c:pt idx="10">
                  <c:v>-9.6079999966605101E-3</c:v>
                </c:pt>
                <c:pt idx="11">
                  <c:v>1.6200000001845183E-2</c:v>
                </c:pt>
                <c:pt idx="12">
                  <c:v>3.2879999998840503E-3</c:v>
                </c:pt>
                <c:pt idx="13">
                  <c:v>-2.0079999998415587E-2</c:v>
                </c:pt>
                <c:pt idx="14">
                  <c:v>0</c:v>
                </c:pt>
                <c:pt idx="15">
                  <c:v>-1.0039999997388804E-2</c:v>
                </c:pt>
                <c:pt idx="16">
                  <c:v>8.9592000003904104E-2</c:v>
                </c:pt>
                <c:pt idx="17">
                  <c:v>-8.8639999958104454E-3</c:v>
                </c:pt>
                <c:pt idx="18">
                  <c:v>-8.3199999971839134E-3</c:v>
                </c:pt>
                <c:pt idx="29">
                  <c:v>1.0328000000299653E-2</c:v>
                </c:pt>
                <c:pt idx="33">
                  <c:v>2.6240000006509945E-3</c:v>
                </c:pt>
                <c:pt idx="34">
                  <c:v>-7.4399999721208587E-4</c:v>
                </c:pt>
                <c:pt idx="38">
                  <c:v>-1.7600000137463212E-4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C1-452F-98F7-367196247A0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Active!$D$21:$D$985</c:f>
                <c:numCache>
                  <c:formatCode>General</c:formatCode>
                  <c:ptCount val="9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9">
                    <c:v>6.0000000000000001E-3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2.3E-3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4.0000000000000001E-3</c:v>
                  </c:pt>
                  <c:pt idx="63">
                    <c:v>2.9999999999999997E-4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Active!$D$21:$D$985</c:f>
                <c:numCache>
                  <c:formatCode>General</c:formatCode>
                  <c:ptCount val="9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9">
                    <c:v>6.0000000000000001E-3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2.3E-3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4.0000000000000001E-3</c:v>
                  </c:pt>
                  <c:pt idx="63">
                    <c:v>2.9999999999999997E-4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-4722</c:v>
                </c:pt>
                <c:pt idx="1">
                  <c:v>-4415</c:v>
                </c:pt>
                <c:pt idx="2">
                  <c:v>-4278</c:v>
                </c:pt>
                <c:pt idx="3">
                  <c:v>-4135</c:v>
                </c:pt>
                <c:pt idx="4">
                  <c:v>-3745</c:v>
                </c:pt>
                <c:pt idx="5">
                  <c:v>-3733</c:v>
                </c:pt>
                <c:pt idx="6">
                  <c:v>-3730</c:v>
                </c:pt>
                <c:pt idx="7">
                  <c:v>-3048</c:v>
                </c:pt>
                <c:pt idx="8">
                  <c:v>-2613</c:v>
                </c:pt>
                <c:pt idx="9">
                  <c:v>-2077</c:v>
                </c:pt>
                <c:pt idx="10">
                  <c:v>-871</c:v>
                </c:pt>
                <c:pt idx="11">
                  <c:v>-850</c:v>
                </c:pt>
                <c:pt idx="12">
                  <c:v>-594</c:v>
                </c:pt>
                <c:pt idx="13">
                  <c:v>-585</c:v>
                </c:pt>
                <c:pt idx="14">
                  <c:v>0</c:v>
                </c:pt>
                <c:pt idx="15">
                  <c:v>145</c:v>
                </c:pt>
                <c:pt idx="16">
                  <c:v>154</c:v>
                </c:pt>
                <c:pt idx="17">
                  <c:v>157</c:v>
                </c:pt>
                <c:pt idx="18">
                  <c:v>160</c:v>
                </c:pt>
                <c:pt idx="19">
                  <c:v>260</c:v>
                </c:pt>
                <c:pt idx="20">
                  <c:v>388</c:v>
                </c:pt>
                <c:pt idx="21">
                  <c:v>388</c:v>
                </c:pt>
                <c:pt idx="22">
                  <c:v>460</c:v>
                </c:pt>
                <c:pt idx="23">
                  <c:v>510</c:v>
                </c:pt>
                <c:pt idx="24">
                  <c:v>516</c:v>
                </c:pt>
                <c:pt idx="25">
                  <c:v>531</c:v>
                </c:pt>
                <c:pt idx="26">
                  <c:v>659</c:v>
                </c:pt>
                <c:pt idx="27">
                  <c:v>671</c:v>
                </c:pt>
                <c:pt idx="28">
                  <c:v>945</c:v>
                </c:pt>
                <c:pt idx="29">
                  <c:v>1386</c:v>
                </c:pt>
                <c:pt idx="30">
                  <c:v>1787</c:v>
                </c:pt>
                <c:pt idx="31">
                  <c:v>1899</c:v>
                </c:pt>
                <c:pt idx="32">
                  <c:v>1918</c:v>
                </c:pt>
                <c:pt idx="33">
                  <c:v>2588</c:v>
                </c:pt>
                <c:pt idx="34">
                  <c:v>2597</c:v>
                </c:pt>
                <c:pt idx="35">
                  <c:v>2605</c:v>
                </c:pt>
                <c:pt idx="36">
                  <c:v>2617</c:v>
                </c:pt>
                <c:pt idx="37">
                  <c:v>2629</c:v>
                </c:pt>
                <c:pt idx="38">
                  <c:v>2713</c:v>
                </c:pt>
                <c:pt idx="39">
                  <c:v>2730</c:v>
                </c:pt>
                <c:pt idx="40">
                  <c:v>4515</c:v>
                </c:pt>
                <c:pt idx="41">
                  <c:v>4909</c:v>
                </c:pt>
                <c:pt idx="42">
                  <c:v>4909</c:v>
                </c:pt>
                <c:pt idx="43">
                  <c:v>4936</c:v>
                </c:pt>
                <c:pt idx="44">
                  <c:v>4951</c:v>
                </c:pt>
                <c:pt idx="45">
                  <c:v>5213</c:v>
                </c:pt>
                <c:pt idx="46">
                  <c:v>6820</c:v>
                </c:pt>
                <c:pt idx="47">
                  <c:v>7109</c:v>
                </c:pt>
                <c:pt idx="48">
                  <c:v>7821</c:v>
                </c:pt>
                <c:pt idx="49">
                  <c:v>8092</c:v>
                </c:pt>
                <c:pt idx="50">
                  <c:v>8468</c:v>
                </c:pt>
                <c:pt idx="51">
                  <c:v>9040</c:v>
                </c:pt>
                <c:pt idx="52">
                  <c:v>9046</c:v>
                </c:pt>
                <c:pt idx="53">
                  <c:v>9046</c:v>
                </c:pt>
                <c:pt idx="54">
                  <c:v>9293</c:v>
                </c:pt>
                <c:pt idx="55">
                  <c:v>9297</c:v>
                </c:pt>
                <c:pt idx="56">
                  <c:v>9323</c:v>
                </c:pt>
                <c:pt idx="57">
                  <c:v>9329</c:v>
                </c:pt>
                <c:pt idx="58">
                  <c:v>9469</c:v>
                </c:pt>
                <c:pt idx="59">
                  <c:v>9594</c:v>
                </c:pt>
                <c:pt idx="60">
                  <c:v>9600</c:v>
                </c:pt>
                <c:pt idx="61">
                  <c:v>9728</c:v>
                </c:pt>
                <c:pt idx="62">
                  <c:v>10113</c:v>
                </c:pt>
                <c:pt idx="63">
                  <c:v>10258</c:v>
                </c:pt>
                <c:pt idx="64">
                  <c:v>10668</c:v>
                </c:pt>
                <c:pt idx="65">
                  <c:v>10673</c:v>
                </c:pt>
                <c:pt idx="66">
                  <c:v>10674</c:v>
                </c:pt>
                <c:pt idx="67">
                  <c:v>10787</c:v>
                </c:pt>
                <c:pt idx="68">
                  <c:v>10799</c:v>
                </c:pt>
                <c:pt idx="69">
                  <c:v>10808</c:v>
                </c:pt>
                <c:pt idx="70">
                  <c:v>10808</c:v>
                </c:pt>
                <c:pt idx="71">
                  <c:v>11618</c:v>
                </c:pt>
                <c:pt idx="72">
                  <c:v>11621</c:v>
                </c:pt>
              </c:numCache>
            </c:numRef>
          </c:xVal>
          <c:yVal>
            <c:numRef>
              <c:f>Active!$I$21:$I$985</c:f>
              <c:numCache>
                <c:formatCode>General</c:formatCode>
                <c:ptCount val="965"/>
                <c:pt idx="0">
                  <c:v>-5.5255999997825711E-2</c:v>
                </c:pt>
                <c:pt idx="1">
                  <c:v>-2.0920000002661254E-2</c:v>
                </c:pt>
                <c:pt idx="2">
                  <c:v>3.1255999998393236E-2</c:v>
                </c:pt>
                <c:pt idx="3">
                  <c:v>-1.9480000002658926E-2</c:v>
                </c:pt>
                <c:pt idx="4">
                  <c:v>8.2400000028428622E-3</c:v>
                </c:pt>
                <c:pt idx="5">
                  <c:v>9.4159999971452635E-3</c:v>
                </c:pt>
                <c:pt idx="6">
                  <c:v>5.9599999985948671E-3</c:v>
                </c:pt>
                <c:pt idx="7">
                  <c:v>6.3296000003902009E-2</c:v>
                </c:pt>
                <c:pt idx="8">
                  <c:v>-2.4823999996442581E-2</c:v>
                </c:pt>
                <c:pt idx="9">
                  <c:v>-2.3295999999390915E-2</c:v>
                </c:pt>
                <c:pt idx="19">
                  <c:v>1.4799999989918433E-3</c:v>
                </c:pt>
                <c:pt idx="20">
                  <c:v>1.6024000000470551E-2</c:v>
                </c:pt>
                <c:pt idx="21">
                  <c:v>5.9023999998316867E-2</c:v>
                </c:pt>
                <c:pt idx="23">
                  <c:v>3.1480000001465669E-2</c:v>
                </c:pt>
                <c:pt idx="24">
                  <c:v>1.0568000001512701E-2</c:v>
                </c:pt>
                <c:pt idx="25">
                  <c:v>4.8287999998137821E-2</c:v>
                </c:pt>
                <c:pt idx="26">
                  <c:v>6.8320000027597416E-3</c:v>
                </c:pt>
                <c:pt idx="27">
                  <c:v>-3.7992000001395354E-2</c:v>
                </c:pt>
                <c:pt idx="28">
                  <c:v>6.3599999994039536E-3</c:v>
                </c:pt>
                <c:pt idx="30">
                  <c:v>-7.1623999996518251E-2</c:v>
                </c:pt>
                <c:pt idx="31">
                  <c:v>2.3519999958807603E-3</c:v>
                </c:pt>
                <c:pt idx="32">
                  <c:v>-0.10053599999810103</c:v>
                </c:pt>
                <c:pt idx="35">
                  <c:v>5.0399999963701703E-3</c:v>
                </c:pt>
                <c:pt idx="36">
                  <c:v>1.5215999999782071E-2</c:v>
                </c:pt>
                <c:pt idx="37">
                  <c:v>1.6391999997722451E-2</c:v>
                </c:pt>
                <c:pt idx="39">
                  <c:v>-2.0960000001650769E-2</c:v>
                </c:pt>
                <c:pt idx="40">
                  <c:v>-2.2800000006100163E-3</c:v>
                </c:pt>
                <c:pt idx="41">
                  <c:v>1.7832000005000737E-2</c:v>
                </c:pt>
                <c:pt idx="42">
                  <c:v>2.0832000001973938E-2</c:v>
                </c:pt>
                <c:pt idx="43">
                  <c:v>-7.2719999952823855E-3</c:v>
                </c:pt>
                <c:pt idx="44">
                  <c:v>2.54480000003241E-2</c:v>
                </c:pt>
                <c:pt idx="45">
                  <c:v>-6.375999997544568E-3</c:v>
                </c:pt>
                <c:pt idx="46">
                  <c:v>-3.9640000002691522E-2</c:v>
                </c:pt>
                <c:pt idx="47">
                  <c:v>-5.6567999999970198E-2</c:v>
                </c:pt>
                <c:pt idx="49">
                  <c:v>-7.9840000034892E-3</c:v>
                </c:pt>
                <c:pt idx="50">
                  <c:v>-1.359999951091595E-4</c:v>
                </c:pt>
                <c:pt idx="51">
                  <c:v>-8.0799999996088445E-3</c:v>
                </c:pt>
                <c:pt idx="52">
                  <c:v>-1.4991999996709637E-2</c:v>
                </c:pt>
                <c:pt idx="54">
                  <c:v>4.4640000051003881E-3</c:v>
                </c:pt>
                <c:pt idx="56">
                  <c:v>-6.0959999973420054E-3</c:v>
                </c:pt>
                <c:pt idx="57">
                  <c:v>-2.0080000031157397E-3</c:v>
                </c:pt>
                <c:pt idx="58">
                  <c:v>-5.288000000291504E-3</c:v>
                </c:pt>
                <c:pt idx="61">
                  <c:v>-1.0655999998562038E-2</c:v>
                </c:pt>
                <c:pt idx="62">
                  <c:v>-1.5175999993516598E-2</c:v>
                </c:pt>
                <c:pt idx="64">
                  <c:v>1.2463999999454245E-2</c:v>
                </c:pt>
                <c:pt idx="66">
                  <c:v>1.5520000015385449E-3</c:v>
                </c:pt>
                <c:pt idx="67">
                  <c:v>3.3759997677407227E-3</c:v>
                </c:pt>
                <c:pt idx="68">
                  <c:v>2.5519998089293949E-3</c:v>
                </c:pt>
                <c:pt idx="69">
                  <c:v>-1.0816000001796056E-2</c:v>
                </c:pt>
                <c:pt idx="70">
                  <c:v>-1.0816000001796056E-2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C1-452F-98F7-367196247A0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-4722</c:v>
                </c:pt>
                <c:pt idx="1">
                  <c:v>-4415</c:v>
                </c:pt>
                <c:pt idx="2">
                  <c:v>-4278</c:v>
                </c:pt>
                <c:pt idx="3">
                  <c:v>-4135</c:v>
                </c:pt>
                <c:pt idx="4">
                  <c:v>-3745</c:v>
                </c:pt>
                <c:pt idx="5">
                  <c:v>-3733</c:v>
                </c:pt>
                <c:pt idx="6">
                  <c:v>-3730</c:v>
                </c:pt>
                <c:pt idx="7">
                  <c:v>-3048</c:v>
                </c:pt>
                <c:pt idx="8">
                  <c:v>-2613</c:v>
                </c:pt>
                <c:pt idx="9">
                  <c:v>-2077</c:v>
                </c:pt>
                <c:pt idx="10">
                  <c:v>-871</c:v>
                </c:pt>
                <c:pt idx="11">
                  <c:v>-850</c:v>
                </c:pt>
                <c:pt idx="12">
                  <c:v>-594</c:v>
                </c:pt>
                <c:pt idx="13">
                  <c:v>-585</c:v>
                </c:pt>
                <c:pt idx="14">
                  <c:v>0</c:v>
                </c:pt>
                <c:pt idx="15">
                  <c:v>145</c:v>
                </c:pt>
                <c:pt idx="16">
                  <c:v>154</c:v>
                </c:pt>
                <c:pt idx="17">
                  <c:v>157</c:v>
                </c:pt>
                <c:pt idx="18">
                  <c:v>160</c:v>
                </c:pt>
                <c:pt idx="19">
                  <c:v>260</c:v>
                </c:pt>
                <c:pt idx="20">
                  <c:v>388</c:v>
                </c:pt>
                <c:pt idx="21">
                  <c:v>388</c:v>
                </c:pt>
                <c:pt idx="22">
                  <c:v>460</c:v>
                </c:pt>
                <c:pt idx="23">
                  <c:v>510</c:v>
                </c:pt>
                <c:pt idx="24">
                  <c:v>516</c:v>
                </c:pt>
                <c:pt idx="25">
                  <c:v>531</c:v>
                </c:pt>
                <c:pt idx="26">
                  <c:v>659</c:v>
                </c:pt>
                <c:pt idx="27">
                  <c:v>671</c:v>
                </c:pt>
                <c:pt idx="28">
                  <c:v>945</c:v>
                </c:pt>
                <c:pt idx="29">
                  <c:v>1386</c:v>
                </c:pt>
                <c:pt idx="30">
                  <c:v>1787</c:v>
                </c:pt>
                <c:pt idx="31">
                  <c:v>1899</c:v>
                </c:pt>
                <c:pt idx="32">
                  <c:v>1918</c:v>
                </c:pt>
                <c:pt idx="33">
                  <c:v>2588</c:v>
                </c:pt>
                <c:pt idx="34">
                  <c:v>2597</c:v>
                </c:pt>
                <c:pt idx="35">
                  <c:v>2605</c:v>
                </c:pt>
                <c:pt idx="36">
                  <c:v>2617</c:v>
                </c:pt>
                <c:pt idx="37">
                  <c:v>2629</c:v>
                </c:pt>
                <c:pt idx="38">
                  <c:v>2713</c:v>
                </c:pt>
                <c:pt idx="39">
                  <c:v>2730</c:v>
                </c:pt>
                <c:pt idx="40">
                  <c:v>4515</c:v>
                </c:pt>
                <c:pt idx="41">
                  <c:v>4909</c:v>
                </c:pt>
                <c:pt idx="42">
                  <c:v>4909</c:v>
                </c:pt>
                <c:pt idx="43">
                  <c:v>4936</c:v>
                </c:pt>
                <c:pt idx="44">
                  <c:v>4951</c:v>
                </c:pt>
                <c:pt idx="45">
                  <c:v>5213</c:v>
                </c:pt>
                <c:pt idx="46">
                  <c:v>6820</c:v>
                </c:pt>
                <c:pt idx="47">
                  <c:v>7109</c:v>
                </c:pt>
                <c:pt idx="48">
                  <c:v>7821</c:v>
                </c:pt>
                <c:pt idx="49">
                  <c:v>8092</c:v>
                </c:pt>
                <c:pt idx="50">
                  <c:v>8468</c:v>
                </c:pt>
                <c:pt idx="51">
                  <c:v>9040</c:v>
                </c:pt>
                <c:pt idx="52">
                  <c:v>9046</c:v>
                </c:pt>
                <c:pt idx="53">
                  <c:v>9046</c:v>
                </c:pt>
                <c:pt idx="54">
                  <c:v>9293</c:v>
                </c:pt>
                <c:pt idx="55">
                  <c:v>9297</c:v>
                </c:pt>
                <c:pt idx="56">
                  <c:v>9323</c:v>
                </c:pt>
                <c:pt idx="57">
                  <c:v>9329</c:v>
                </c:pt>
                <c:pt idx="58">
                  <c:v>9469</c:v>
                </c:pt>
                <c:pt idx="59">
                  <c:v>9594</c:v>
                </c:pt>
                <c:pt idx="60">
                  <c:v>9600</c:v>
                </c:pt>
                <c:pt idx="61">
                  <c:v>9728</c:v>
                </c:pt>
                <c:pt idx="62">
                  <c:v>10113</c:v>
                </c:pt>
                <c:pt idx="63">
                  <c:v>10258</c:v>
                </c:pt>
                <c:pt idx="64">
                  <c:v>10668</c:v>
                </c:pt>
                <c:pt idx="65">
                  <c:v>10673</c:v>
                </c:pt>
                <c:pt idx="66">
                  <c:v>10674</c:v>
                </c:pt>
                <c:pt idx="67">
                  <c:v>10787</c:v>
                </c:pt>
                <c:pt idx="68">
                  <c:v>10799</c:v>
                </c:pt>
                <c:pt idx="69">
                  <c:v>10808</c:v>
                </c:pt>
                <c:pt idx="70">
                  <c:v>10808</c:v>
                </c:pt>
                <c:pt idx="71">
                  <c:v>11618</c:v>
                </c:pt>
                <c:pt idx="72">
                  <c:v>11621</c:v>
                </c:pt>
              </c:numCache>
            </c:numRef>
          </c:xVal>
          <c:yVal>
            <c:numRef>
              <c:f>Active!$J$21:$J$985</c:f>
              <c:numCache>
                <c:formatCode>General</c:formatCode>
                <c:ptCount val="965"/>
                <c:pt idx="48">
                  <c:v>-4.6920000022510067E-3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C1-452F-98F7-367196247A0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9">
                    <c:v>6.0000000000000001E-3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2.3E-3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4.0000000000000001E-3</c:v>
                  </c:pt>
                  <c:pt idx="63">
                    <c:v>2.9999999999999997E-4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0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9">
                    <c:v>6.0000000000000001E-3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2.3E-3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4.0000000000000001E-3</c:v>
                  </c:pt>
                  <c:pt idx="63">
                    <c:v>2.9999999999999997E-4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-4722</c:v>
                </c:pt>
                <c:pt idx="1">
                  <c:v>-4415</c:v>
                </c:pt>
                <c:pt idx="2">
                  <c:v>-4278</c:v>
                </c:pt>
                <c:pt idx="3">
                  <c:v>-4135</c:v>
                </c:pt>
                <c:pt idx="4">
                  <c:v>-3745</c:v>
                </c:pt>
                <c:pt idx="5">
                  <c:v>-3733</c:v>
                </c:pt>
                <c:pt idx="6">
                  <c:v>-3730</c:v>
                </c:pt>
                <c:pt idx="7">
                  <c:v>-3048</c:v>
                </c:pt>
                <c:pt idx="8">
                  <c:v>-2613</c:v>
                </c:pt>
                <c:pt idx="9">
                  <c:v>-2077</c:v>
                </c:pt>
                <c:pt idx="10">
                  <c:v>-871</c:v>
                </c:pt>
                <c:pt idx="11">
                  <c:v>-850</c:v>
                </c:pt>
                <c:pt idx="12">
                  <c:v>-594</c:v>
                </c:pt>
                <c:pt idx="13">
                  <c:v>-585</c:v>
                </c:pt>
                <c:pt idx="14">
                  <c:v>0</c:v>
                </c:pt>
                <c:pt idx="15">
                  <c:v>145</c:v>
                </c:pt>
                <c:pt idx="16">
                  <c:v>154</c:v>
                </c:pt>
                <c:pt idx="17">
                  <c:v>157</c:v>
                </c:pt>
                <c:pt idx="18">
                  <c:v>160</c:v>
                </c:pt>
                <c:pt idx="19">
                  <c:v>260</c:v>
                </c:pt>
                <c:pt idx="20">
                  <c:v>388</c:v>
                </c:pt>
                <c:pt idx="21">
                  <c:v>388</c:v>
                </c:pt>
                <c:pt idx="22">
                  <c:v>460</c:v>
                </c:pt>
                <c:pt idx="23">
                  <c:v>510</c:v>
                </c:pt>
                <c:pt idx="24">
                  <c:v>516</c:v>
                </c:pt>
                <c:pt idx="25">
                  <c:v>531</c:v>
                </c:pt>
                <c:pt idx="26">
                  <c:v>659</c:v>
                </c:pt>
                <c:pt idx="27">
                  <c:v>671</c:v>
                </c:pt>
                <c:pt idx="28">
                  <c:v>945</c:v>
                </c:pt>
                <c:pt idx="29">
                  <c:v>1386</c:v>
                </c:pt>
                <c:pt idx="30">
                  <c:v>1787</c:v>
                </c:pt>
                <c:pt idx="31">
                  <c:v>1899</c:v>
                </c:pt>
                <c:pt idx="32">
                  <c:v>1918</c:v>
                </c:pt>
                <c:pt idx="33">
                  <c:v>2588</c:v>
                </c:pt>
                <c:pt idx="34">
                  <c:v>2597</c:v>
                </c:pt>
                <c:pt idx="35">
                  <c:v>2605</c:v>
                </c:pt>
                <c:pt idx="36">
                  <c:v>2617</c:v>
                </c:pt>
                <c:pt idx="37">
                  <c:v>2629</c:v>
                </c:pt>
                <c:pt idx="38">
                  <c:v>2713</c:v>
                </c:pt>
                <c:pt idx="39">
                  <c:v>2730</c:v>
                </c:pt>
                <c:pt idx="40">
                  <c:v>4515</c:v>
                </c:pt>
                <c:pt idx="41">
                  <c:v>4909</c:v>
                </c:pt>
                <c:pt idx="42">
                  <c:v>4909</c:v>
                </c:pt>
                <c:pt idx="43">
                  <c:v>4936</c:v>
                </c:pt>
                <c:pt idx="44">
                  <c:v>4951</c:v>
                </c:pt>
                <c:pt idx="45">
                  <c:v>5213</c:v>
                </c:pt>
                <c:pt idx="46">
                  <c:v>6820</c:v>
                </c:pt>
                <c:pt idx="47">
                  <c:v>7109</c:v>
                </c:pt>
                <c:pt idx="48">
                  <c:v>7821</c:v>
                </c:pt>
                <c:pt idx="49">
                  <c:v>8092</c:v>
                </c:pt>
                <c:pt idx="50">
                  <c:v>8468</c:v>
                </c:pt>
                <c:pt idx="51">
                  <c:v>9040</c:v>
                </c:pt>
                <c:pt idx="52">
                  <c:v>9046</c:v>
                </c:pt>
                <c:pt idx="53">
                  <c:v>9046</c:v>
                </c:pt>
                <c:pt idx="54">
                  <c:v>9293</c:v>
                </c:pt>
                <c:pt idx="55">
                  <c:v>9297</c:v>
                </c:pt>
                <c:pt idx="56">
                  <c:v>9323</c:v>
                </c:pt>
                <c:pt idx="57">
                  <c:v>9329</c:v>
                </c:pt>
                <c:pt idx="58">
                  <c:v>9469</c:v>
                </c:pt>
                <c:pt idx="59">
                  <c:v>9594</c:v>
                </c:pt>
                <c:pt idx="60">
                  <c:v>9600</c:v>
                </c:pt>
                <c:pt idx="61">
                  <c:v>9728</c:v>
                </c:pt>
                <c:pt idx="62">
                  <c:v>10113</c:v>
                </c:pt>
                <c:pt idx="63">
                  <c:v>10258</c:v>
                </c:pt>
                <c:pt idx="64">
                  <c:v>10668</c:v>
                </c:pt>
                <c:pt idx="65">
                  <c:v>10673</c:v>
                </c:pt>
                <c:pt idx="66">
                  <c:v>10674</c:v>
                </c:pt>
                <c:pt idx="67">
                  <c:v>10787</c:v>
                </c:pt>
                <c:pt idx="68">
                  <c:v>10799</c:v>
                </c:pt>
                <c:pt idx="69">
                  <c:v>10808</c:v>
                </c:pt>
                <c:pt idx="70">
                  <c:v>10808</c:v>
                </c:pt>
                <c:pt idx="71">
                  <c:v>11618</c:v>
                </c:pt>
                <c:pt idx="72">
                  <c:v>11621</c:v>
                </c:pt>
              </c:numCache>
            </c:numRef>
          </c:xVal>
          <c:yVal>
            <c:numRef>
              <c:f>Active!$K$21:$K$985</c:f>
              <c:numCache>
                <c:formatCode>General</c:formatCode>
                <c:ptCount val="965"/>
                <c:pt idx="53">
                  <c:v>-5.2919999943696894E-3</c:v>
                </c:pt>
                <c:pt idx="55">
                  <c:v>-1.1543999993591569E-2</c:v>
                </c:pt>
                <c:pt idx="59">
                  <c:v>-9.6879999982775189E-3</c:v>
                </c:pt>
                <c:pt idx="60">
                  <c:v>-8.6999999984982423E-3</c:v>
                </c:pt>
                <c:pt idx="63">
                  <c:v>-1.2215999995532911E-2</c:v>
                </c:pt>
                <c:pt idx="65">
                  <c:v>-1.2095999998564366E-2</c:v>
                </c:pt>
                <c:pt idx="71">
                  <c:v>-1.6936000101850368E-2</c:v>
                </c:pt>
                <c:pt idx="72">
                  <c:v>-1.5891999770246912E-2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C1-452F-98F7-367196247A0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9">
                    <c:v>6.0000000000000001E-3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2.3E-3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4.0000000000000001E-3</c:v>
                  </c:pt>
                  <c:pt idx="63">
                    <c:v>2.9999999999999997E-4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0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9">
                    <c:v>6.0000000000000001E-3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2.3E-3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4.0000000000000001E-3</c:v>
                  </c:pt>
                  <c:pt idx="63">
                    <c:v>2.9999999999999997E-4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-4722</c:v>
                </c:pt>
                <c:pt idx="1">
                  <c:v>-4415</c:v>
                </c:pt>
                <c:pt idx="2">
                  <c:v>-4278</c:v>
                </c:pt>
                <c:pt idx="3">
                  <c:v>-4135</c:v>
                </c:pt>
                <c:pt idx="4">
                  <c:v>-3745</c:v>
                </c:pt>
                <c:pt idx="5">
                  <c:v>-3733</c:v>
                </c:pt>
                <c:pt idx="6">
                  <c:v>-3730</c:v>
                </c:pt>
                <c:pt idx="7">
                  <c:v>-3048</c:v>
                </c:pt>
                <c:pt idx="8">
                  <c:v>-2613</c:v>
                </c:pt>
                <c:pt idx="9">
                  <c:v>-2077</c:v>
                </c:pt>
                <c:pt idx="10">
                  <c:v>-871</c:v>
                </c:pt>
                <c:pt idx="11">
                  <c:v>-850</c:v>
                </c:pt>
                <c:pt idx="12">
                  <c:v>-594</c:v>
                </c:pt>
                <c:pt idx="13">
                  <c:v>-585</c:v>
                </c:pt>
                <c:pt idx="14">
                  <c:v>0</c:v>
                </c:pt>
                <c:pt idx="15">
                  <c:v>145</c:v>
                </c:pt>
                <c:pt idx="16">
                  <c:v>154</c:v>
                </c:pt>
                <c:pt idx="17">
                  <c:v>157</c:v>
                </c:pt>
                <c:pt idx="18">
                  <c:v>160</c:v>
                </c:pt>
                <c:pt idx="19">
                  <c:v>260</c:v>
                </c:pt>
                <c:pt idx="20">
                  <c:v>388</c:v>
                </c:pt>
                <c:pt idx="21">
                  <c:v>388</c:v>
                </c:pt>
                <c:pt idx="22">
                  <c:v>460</c:v>
                </c:pt>
                <c:pt idx="23">
                  <c:v>510</c:v>
                </c:pt>
                <c:pt idx="24">
                  <c:v>516</c:v>
                </c:pt>
                <c:pt idx="25">
                  <c:v>531</c:v>
                </c:pt>
                <c:pt idx="26">
                  <c:v>659</c:v>
                </c:pt>
                <c:pt idx="27">
                  <c:v>671</c:v>
                </c:pt>
                <c:pt idx="28">
                  <c:v>945</c:v>
                </c:pt>
                <c:pt idx="29">
                  <c:v>1386</c:v>
                </c:pt>
                <c:pt idx="30">
                  <c:v>1787</c:v>
                </c:pt>
                <c:pt idx="31">
                  <c:v>1899</c:v>
                </c:pt>
                <c:pt idx="32">
                  <c:v>1918</c:v>
                </c:pt>
                <c:pt idx="33">
                  <c:v>2588</c:v>
                </c:pt>
                <c:pt idx="34">
                  <c:v>2597</c:v>
                </c:pt>
                <c:pt idx="35">
                  <c:v>2605</c:v>
                </c:pt>
                <c:pt idx="36">
                  <c:v>2617</c:v>
                </c:pt>
                <c:pt idx="37">
                  <c:v>2629</c:v>
                </c:pt>
                <c:pt idx="38">
                  <c:v>2713</c:v>
                </c:pt>
                <c:pt idx="39">
                  <c:v>2730</c:v>
                </c:pt>
                <c:pt idx="40">
                  <c:v>4515</c:v>
                </c:pt>
                <c:pt idx="41">
                  <c:v>4909</c:v>
                </c:pt>
                <c:pt idx="42">
                  <c:v>4909</c:v>
                </c:pt>
                <c:pt idx="43">
                  <c:v>4936</c:v>
                </c:pt>
                <c:pt idx="44">
                  <c:v>4951</c:v>
                </c:pt>
                <c:pt idx="45">
                  <c:v>5213</c:v>
                </c:pt>
                <c:pt idx="46">
                  <c:v>6820</c:v>
                </c:pt>
                <c:pt idx="47">
                  <c:v>7109</c:v>
                </c:pt>
                <c:pt idx="48">
                  <c:v>7821</c:v>
                </c:pt>
                <c:pt idx="49">
                  <c:v>8092</c:v>
                </c:pt>
                <c:pt idx="50">
                  <c:v>8468</c:v>
                </c:pt>
                <c:pt idx="51">
                  <c:v>9040</c:v>
                </c:pt>
                <c:pt idx="52">
                  <c:v>9046</c:v>
                </c:pt>
                <c:pt idx="53">
                  <c:v>9046</c:v>
                </c:pt>
                <c:pt idx="54">
                  <c:v>9293</c:v>
                </c:pt>
                <c:pt idx="55">
                  <c:v>9297</c:v>
                </c:pt>
                <c:pt idx="56">
                  <c:v>9323</c:v>
                </c:pt>
                <c:pt idx="57">
                  <c:v>9329</c:v>
                </c:pt>
                <c:pt idx="58">
                  <c:v>9469</c:v>
                </c:pt>
                <c:pt idx="59">
                  <c:v>9594</c:v>
                </c:pt>
                <c:pt idx="60">
                  <c:v>9600</c:v>
                </c:pt>
                <c:pt idx="61">
                  <c:v>9728</c:v>
                </c:pt>
                <c:pt idx="62">
                  <c:v>10113</c:v>
                </c:pt>
                <c:pt idx="63">
                  <c:v>10258</c:v>
                </c:pt>
                <c:pt idx="64">
                  <c:v>10668</c:v>
                </c:pt>
                <c:pt idx="65">
                  <c:v>10673</c:v>
                </c:pt>
                <c:pt idx="66">
                  <c:v>10674</c:v>
                </c:pt>
                <c:pt idx="67">
                  <c:v>10787</c:v>
                </c:pt>
                <c:pt idx="68">
                  <c:v>10799</c:v>
                </c:pt>
                <c:pt idx="69">
                  <c:v>10808</c:v>
                </c:pt>
                <c:pt idx="70">
                  <c:v>10808</c:v>
                </c:pt>
                <c:pt idx="71">
                  <c:v>11618</c:v>
                </c:pt>
                <c:pt idx="72">
                  <c:v>11621</c:v>
                </c:pt>
              </c:numCache>
            </c:numRef>
          </c:xVal>
          <c:yVal>
            <c:numRef>
              <c:f>Active!$L$21:$L$985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FC1-452F-98F7-367196247A0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9">
                    <c:v>6.0000000000000001E-3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2.3E-3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4.0000000000000001E-3</c:v>
                  </c:pt>
                  <c:pt idx="63">
                    <c:v>2.9999999999999997E-4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0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9">
                    <c:v>6.0000000000000001E-3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2.3E-3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4.0000000000000001E-3</c:v>
                  </c:pt>
                  <c:pt idx="63">
                    <c:v>2.9999999999999997E-4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-4722</c:v>
                </c:pt>
                <c:pt idx="1">
                  <c:v>-4415</c:v>
                </c:pt>
                <c:pt idx="2">
                  <c:v>-4278</c:v>
                </c:pt>
                <c:pt idx="3">
                  <c:v>-4135</c:v>
                </c:pt>
                <c:pt idx="4">
                  <c:v>-3745</c:v>
                </c:pt>
                <c:pt idx="5">
                  <c:v>-3733</c:v>
                </c:pt>
                <c:pt idx="6">
                  <c:v>-3730</c:v>
                </c:pt>
                <c:pt idx="7">
                  <c:v>-3048</c:v>
                </c:pt>
                <c:pt idx="8">
                  <c:v>-2613</c:v>
                </c:pt>
                <c:pt idx="9">
                  <c:v>-2077</c:v>
                </c:pt>
                <c:pt idx="10">
                  <c:v>-871</c:v>
                </c:pt>
                <c:pt idx="11">
                  <c:v>-850</c:v>
                </c:pt>
                <c:pt idx="12">
                  <c:v>-594</c:v>
                </c:pt>
                <c:pt idx="13">
                  <c:v>-585</c:v>
                </c:pt>
                <c:pt idx="14">
                  <c:v>0</c:v>
                </c:pt>
                <c:pt idx="15">
                  <c:v>145</c:v>
                </c:pt>
                <c:pt idx="16">
                  <c:v>154</c:v>
                </c:pt>
                <c:pt idx="17">
                  <c:v>157</c:v>
                </c:pt>
                <c:pt idx="18">
                  <c:v>160</c:v>
                </c:pt>
                <c:pt idx="19">
                  <c:v>260</c:v>
                </c:pt>
                <c:pt idx="20">
                  <c:v>388</c:v>
                </c:pt>
                <c:pt idx="21">
                  <c:v>388</c:v>
                </c:pt>
                <c:pt idx="22">
                  <c:v>460</c:v>
                </c:pt>
                <c:pt idx="23">
                  <c:v>510</c:v>
                </c:pt>
                <c:pt idx="24">
                  <c:v>516</c:v>
                </c:pt>
                <c:pt idx="25">
                  <c:v>531</c:v>
                </c:pt>
                <c:pt idx="26">
                  <c:v>659</c:v>
                </c:pt>
                <c:pt idx="27">
                  <c:v>671</c:v>
                </c:pt>
                <c:pt idx="28">
                  <c:v>945</c:v>
                </c:pt>
                <c:pt idx="29">
                  <c:v>1386</c:v>
                </c:pt>
                <c:pt idx="30">
                  <c:v>1787</c:v>
                </c:pt>
                <c:pt idx="31">
                  <c:v>1899</c:v>
                </c:pt>
                <c:pt idx="32">
                  <c:v>1918</c:v>
                </c:pt>
                <c:pt idx="33">
                  <c:v>2588</c:v>
                </c:pt>
                <c:pt idx="34">
                  <c:v>2597</c:v>
                </c:pt>
                <c:pt idx="35">
                  <c:v>2605</c:v>
                </c:pt>
                <c:pt idx="36">
                  <c:v>2617</c:v>
                </c:pt>
                <c:pt idx="37">
                  <c:v>2629</c:v>
                </c:pt>
                <c:pt idx="38">
                  <c:v>2713</c:v>
                </c:pt>
                <c:pt idx="39">
                  <c:v>2730</c:v>
                </c:pt>
                <c:pt idx="40">
                  <c:v>4515</c:v>
                </c:pt>
                <c:pt idx="41">
                  <c:v>4909</c:v>
                </c:pt>
                <c:pt idx="42">
                  <c:v>4909</c:v>
                </c:pt>
                <c:pt idx="43">
                  <c:v>4936</c:v>
                </c:pt>
                <c:pt idx="44">
                  <c:v>4951</c:v>
                </c:pt>
                <c:pt idx="45">
                  <c:v>5213</c:v>
                </c:pt>
                <c:pt idx="46">
                  <c:v>6820</c:v>
                </c:pt>
                <c:pt idx="47">
                  <c:v>7109</c:v>
                </c:pt>
                <c:pt idx="48">
                  <c:v>7821</c:v>
                </c:pt>
                <c:pt idx="49">
                  <c:v>8092</c:v>
                </c:pt>
                <c:pt idx="50">
                  <c:v>8468</c:v>
                </c:pt>
                <c:pt idx="51">
                  <c:v>9040</c:v>
                </c:pt>
                <c:pt idx="52">
                  <c:v>9046</c:v>
                </c:pt>
                <c:pt idx="53">
                  <c:v>9046</c:v>
                </c:pt>
                <c:pt idx="54">
                  <c:v>9293</c:v>
                </c:pt>
                <c:pt idx="55">
                  <c:v>9297</c:v>
                </c:pt>
                <c:pt idx="56">
                  <c:v>9323</c:v>
                </c:pt>
                <c:pt idx="57">
                  <c:v>9329</c:v>
                </c:pt>
                <c:pt idx="58">
                  <c:v>9469</c:v>
                </c:pt>
                <c:pt idx="59">
                  <c:v>9594</c:v>
                </c:pt>
                <c:pt idx="60">
                  <c:v>9600</c:v>
                </c:pt>
                <c:pt idx="61">
                  <c:v>9728</c:v>
                </c:pt>
                <c:pt idx="62">
                  <c:v>10113</c:v>
                </c:pt>
                <c:pt idx="63">
                  <c:v>10258</c:v>
                </c:pt>
                <c:pt idx="64">
                  <c:v>10668</c:v>
                </c:pt>
                <c:pt idx="65">
                  <c:v>10673</c:v>
                </c:pt>
                <c:pt idx="66">
                  <c:v>10674</c:v>
                </c:pt>
                <c:pt idx="67">
                  <c:v>10787</c:v>
                </c:pt>
                <c:pt idx="68">
                  <c:v>10799</c:v>
                </c:pt>
                <c:pt idx="69">
                  <c:v>10808</c:v>
                </c:pt>
                <c:pt idx="70">
                  <c:v>10808</c:v>
                </c:pt>
                <c:pt idx="71">
                  <c:v>11618</c:v>
                </c:pt>
                <c:pt idx="72">
                  <c:v>11621</c:v>
                </c:pt>
              </c:numCache>
            </c:numRef>
          </c:xVal>
          <c:yVal>
            <c:numRef>
              <c:f>Active!$M$21:$M$985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FC1-452F-98F7-367196247A0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9">
                    <c:v>6.0000000000000001E-3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2.3E-3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4.0000000000000001E-3</c:v>
                  </c:pt>
                  <c:pt idx="63">
                    <c:v>2.9999999999999997E-4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0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9">
                    <c:v>6.0000000000000001E-3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2.3E-3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4.0000000000000001E-3</c:v>
                  </c:pt>
                  <c:pt idx="63">
                    <c:v>2.9999999999999997E-4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-4722</c:v>
                </c:pt>
                <c:pt idx="1">
                  <c:v>-4415</c:v>
                </c:pt>
                <c:pt idx="2">
                  <c:v>-4278</c:v>
                </c:pt>
                <c:pt idx="3">
                  <c:v>-4135</c:v>
                </c:pt>
                <c:pt idx="4">
                  <c:v>-3745</c:v>
                </c:pt>
                <c:pt idx="5">
                  <c:v>-3733</c:v>
                </c:pt>
                <c:pt idx="6">
                  <c:v>-3730</c:v>
                </c:pt>
                <c:pt idx="7">
                  <c:v>-3048</c:v>
                </c:pt>
                <c:pt idx="8">
                  <c:v>-2613</c:v>
                </c:pt>
                <c:pt idx="9">
                  <c:v>-2077</c:v>
                </c:pt>
                <c:pt idx="10">
                  <c:v>-871</c:v>
                </c:pt>
                <c:pt idx="11">
                  <c:v>-850</c:v>
                </c:pt>
                <c:pt idx="12">
                  <c:v>-594</c:v>
                </c:pt>
                <c:pt idx="13">
                  <c:v>-585</c:v>
                </c:pt>
                <c:pt idx="14">
                  <c:v>0</c:v>
                </c:pt>
                <c:pt idx="15">
                  <c:v>145</c:v>
                </c:pt>
                <c:pt idx="16">
                  <c:v>154</c:v>
                </c:pt>
                <c:pt idx="17">
                  <c:v>157</c:v>
                </c:pt>
                <c:pt idx="18">
                  <c:v>160</c:v>
                </c:pt>
                <c:pt idx="19">
                  <c:v>260</c:v>
                </c:pt>
                <c:pt idx="20">
                  <c:v>388</c:v>
                </c:pt>
                <c:pt idx="21">
                  <c:v>388</c:v>
                </c:pt>
                <c:pt idx="22">
                  <c:v>460</c:v>
                </c:pt>
                <c:pt idx="23">
                  <c:v>510</c:v>
                </c:pt>
                <c:pt idx="24">
                  <c:v>516</c:v>
                </c:pt>
                <c:pt idx="25">
                  <c:v>531</c:v>
                </c:pt>
                <c:pt idx="26">
                  <c:v>659</c:v>
                </c:pt>
                <c:pt idx="27">
                  <c:v>671</c:v>
                </c:pt>
                <c:pt idx="28">
                  <c:v>945</c:v>
                </c:pt>
                <c:pt idx="29">
                  <c:v>1386</c:v>
                </c:pt>
                <c:pt idx="30">
                  <c:v>1787</c:v>
                </c:pt>
                <c:pt idx="31">
                  <c:v>1899</c:v>
                </c:pt>
                <c:pt idx="32">
                  <c:v>1918</c:v>
                </c:pt>
                <c:pt idx="33">
                  <c:v>2588</c:v>
                </c:pt>
                <c:pt idx="34">
                  <c:v>2597</c:v>
                </c:pt>
                <c:pt idx="35">
                  <c:v>2605</c:v>
                </c:pt>
                <c:pt idx="36">
                  <c:v>2617</c:v>
                </c:pt>
                <c:pt idx="37">
                  <c:v>2629</c:v>
                </c:pt>
                <c:pt idx="38">
                  <c:v>2713</c:v>
                </c:pt>
                <c:pt idx="39">
                  <c:v>2730</c:v>
                </c:pt>
                <c:pt idx="40">
                  <c:v>4515</c:v>
                </c:pt>
                <c:pt idx="41">
                  <c:v>4909</c:v>
                </c:pt>
                <c:pt idx="42">
                  <c:v>4909</c:v>
                </c:pt>
                <c:pt idx="43">
                  <c:v>4936</c:v>
                </c:pt>
                <c:pt idx="44">
                  <c:v>4951</c:v>
                </c:pt>
                <c:pt idx="45">
                  <c:v>5213</c:v>
                </c:pt>
                <c:pt idx="46">
                  <c:v>6820</c:v>
                </c:pt>
                <c:pt idx="47">
                  <c:v>7109</c:v>
                </c:pt>
                <c:pt idx="48">
                  <c:v>7821</c:v>
                </c:pt>
                <c:pt idx="49">
                  <c:v>8092</c:v>
                </c:pt>
                <c:pt idx="50">
                  <c:v>8468</c:v>
                </c:pt>
                <c:pt idx="51">
                  <c:v>9040</c:v>
                </c:pt>
                <c:pt idx="52">
                  <c:v>9046</c:v>
                </c:pt>
                <c:pt idx="53">
                  <c:v>9046</c:v>
                </c:pt>
                <c:pt idx="54">
                  <c:v>9293</c:v>
                </c:pt>
                <c:pt idx="55">
                  <c:v>9297</c:v>
                </c:pt>
                <c:pt idx="56">
                  <c:v>9323</c:v>
                </c:pt>
                <c:pt idx="57">
                  <c:v>9329</c:v>
                </c:pt>
                <c:pt idx="58">
                  <c:v>9469</c:v>
                </c:pt>
                <c:pt idx="59">
                  <c:v>9594</c:v>
                </c:pt>
                <c:pt idx="60">
                  <c:v>9600</c:v>
                </c:pt>
                <c:pt idx="61">
                  <c:v>9728</c:v>
                </c:pt>
                <c:pt idx="62">
                  <c:v>10113</c:v>
                </c:pt>
                <c:pt idx="63">
                  <c:v>10258</c:v>
                </c:pt>
                <c:pt idx="64">
                  <c:v>10668</c:v>
                </c:pt>
                <c:pt idx="65">
                  <c:v>10673</c:v>
                </c:pt>
                <c:pt idx="66">
                  <c:v>10674</c:v>
                </c:pt>
                <c:pt idx="67">
                  <c:v>10787</c:v>
                </c:pt>
                <c:pt idx="68">
                  <c:v>10799</c:v>
                </c:pt>
                <c:pt idx="69">
                  <c:v>10808</c:v>
                </c:pt>
                <c:pt idx="70">
                  <c:v>10808</c:v>
                </c:pt>
                <c:pt idx="71">
                  <c:v>11618</c:v>
                </c:pt>
                <c:pt idx="72">
                  <c:v>11621</c:v>
                </c:pt>
              </c:numCache>
            </c:numRef>
          </c:xVal>
          <c:yVal>
            <c:numRef>
              <c:f>Active!$N$21:$N$985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FC1-452F-98F7-367196247A0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-4722</c:v>
                </c:pt>
                <c:pt idx="1">
                  <c:v>-4415</c:v>
                </c:pt>
                <c:pt idx="2">
                  <c:v>-4278</c:v>
                </c:pt>
                <c:pt idx="3">
                  <c:v>-4135</c:v>
                </c:pt>
                <c:pt idx="4">
                  <c:v>-3745</c:v>
                </c:pt>
                <c:pt idx="5">
                  <c:v>-3733</c:v>
                </c:pt>
                <c:pt idx="6">
                  <c:v>-3730</c:v>
                </c:pt>
                <c:pt idx="7">
                  <c:v>-3048</c:v>
                </c:pt>
                <c:pt idx="8">
                  <c:v>-2613</c:v>
                </c:pt>
                <c:pt idx="9">
                  <c:v>-2077</c:v>
                </c:pt>
                <c:pt idx="10">
                  <c:v>-871</c:v>
                </c:pt>
                <c:pt idx="11">
                  <c:v>-850</c:v>
                </c:pt>
                <c:pt idx="12">
                  <c:v>-594</c:v>
                </c:pt>
                <c:pt idx="13">
                  <c:v>-585</c:v>
                </c:pt>
                <c:pt idx="14">
                  <c:v>0</c:v>
                </c:pt>
                <c:pt idx="15">
                  <c:v>145</c:v>
                </c:pt>
                <c:pt idx="16">
                  <c:v>154</c:v>
                </c:pt>
                <c:pt idx="17">
                  <c:v>157</c:v>
                </c:pt>
                <c:pt idx="18">
                  <c:v>160</c:v>
                </c:pt>
                <c:pt idx="19">
                  <c:v>260</c:v>
                </c:pt>
                <c:pt idx="20">
                  <c:v>388</c:v>
                </c:pt>
                <c:pt idx="21">
                  <c:v>388</c:v>
                </c:pt>
                <c:pt idx="22">
                  <c:v>460</c:v>
                </c:pt>
                <c:pt idx="23">
                  <c:v>510</c:v>
                </c:pt>
                <c:pt idx="24">
                  <c:v>516</c:v>
                </c:pt>
                <c:pt idx="25">
                  <c:v>531</c:v>
                </c:pt>
                <c:pt idx="26">
                  <c:v>659</c:v>
                </c:pt>
                <c:pt idx="27">
                  <c:v>671</c:v>
                </c:pt>
                <c:pt idx="28">
                  <c:v>945</c:v>
                </c:pt>
                <c:pt idx="29">
                  <c:v>1386</c:v>
                </c:pt>
                <c:pt idx="30">
                  <c:v>1787</c:v>
                </c:pt>
                <c:pt idx="31">
                  <c:v>1899</c:v>
                </c:pt>
                <c:pt idx="32">
                  <c:v>1918</c:v>
                </c:pt>
                <c:pt idx="33">
                  <c:v>2588</c:v>
                </c:pt>
                <c:pt idx="34">
                  <c:v>2597</c:v>
                </c:pt>
                <c:pt idx="35">
                  <c:v>2605</c:v>
                </c:pt>
                <c:pt idx="36">
                  <c:v>2617</c:v>
                </c:pt>
                <c:pt idx="37">
                  <c:v>2629</c:v>
                </c:pt>
                <c:pt idx="38">
                  <c:v>2713</c:v>
                </c:pt>
                <c:pt idx="39">
                  <c:v>2730</c:v>
                </c:pt>
                <c:pt idx="40">
                  <c:v>4515</c:v>
                </c:pt>
                <c:pt idx="41">
                  <c:v>4909</c:v>
                </c:pt>
                <c:pt idx="42">
                  <c:v>4909</c:v>
                </c:pt>
                <c:pt idx="43">
                  <c:v>4936</c:v>
                </c:pt>
                <c:pt idx="44">
                  <c:v>4951</c:v>
                </c:pt>
                <c:pt idx="45">
                  <c:v>5213</c:v>
                </c:pt>
                <c:pt idx="46">
                  <c:v>6820</c:v>
                </c:pt>
                <c:pt idx="47">
                  <c:v>7109</c:v>
                </c:pt>
                <c:pt idx="48">
                  <c:v>7821</c:v>
                </c:pt>
                <c:pt idx="49">
                  <c:v>8092</c:v>
                </c:pt>
                <c:pt idx="50">
                  <c:v>8468</c:v>
                </c:pt>
                <c:pt idx="51">
                  <c:v>9040</c:v>
                </c:pt>
                <c:pt idx="52">
                  <c:v>9046</c:v>
                </c:pt>
                <c:pt idx="53">
                  <c:v>9046</c:v>
                </c:pt>
                <c:pt idx="54">
                  <c:v>9293</c:v>
                </c:pt>
                <c:pt idx="55">
                  <c:v>9297</c:v>
                </c:pt>
                <c:pt idx="56">
                  <c:v>9323</c:v>
                </c:pt>
                <c:pt idx="57">
                  <c:v>9329</c:v>
                </c:pt>
                <c:pt idx="58">
                  <c:v>9469</c:v>
                </c:pt>
                <c:pt idx="59">
                  <c:v>9594</c:v>
                </c:pt>
                <c:pt idx="60">
                  <c:v>9600</c:v>
                </c:pt>
                <c:pt idx="61">
                  <c:v>9728</c:v>
                </c:pt>
                <c:pt idx="62">
                  <c:v>10113</c:v>
                </c:pt>
                <c:pt idx="63">
                  <c:v>10258</c:v>
                </c:pt>
                <c:pt idx="64">
                  <c:v>10668</c:v>
                </c:pt>
                <c:pt idx="65">
                  <c:v>10673</c:v>
                </c:pt>
                <c:pt idx="66">
                  <c:v>10674</c:v>
                </c:pt>
                <c:pt idx="67">
                  <c:v>10787</c:v>
                </c:pt>
                <c:pt idx="68">
                  <c:v>10799</c:v>
                </c:pt>
                <c:pt idx="69">
                  <c:v>10808</c:v>
                </c:pt>
                <c:pt idx="70">
                  <c:v>10808</c:v>
                </c:pt>
                <c:pt idx="71">
                  <c:v>11618</c:v>
                </c:pt>
                <c:pt idx="72">
                  <c:v>11621</c:v>
                </c:pt>
              </c:numCache>
            </c:numRef>
          </c:xVal>
          <c:yVal>
            <c:numRef>
              <c:f>Active!$O$21:$O$985</c:f>
              <c:numCache>
                <c:formatCode>General</c:formatCode>
                <c:ptCount val="965"/>
                <c:pt idx="0">
                  <c:v>4.0593208237847808E-3</c:v>
                </c:pt>
                <c:pt idx="1">
                  <c:v>3.8487072762348161E-3</c:v>
                </c:pt>
                <c:pt idx="2">
                  <c:v>3.7547201230936278E-3</c:v>
                </c:pt>
                <c:pt idx="3">
                  <c:v>3.6566167442674226E-3</c:v>
                </c:pt>
                <c:pt idx="4">
                  <c:v>3.3890620747414101E-3</c:v>
                </c:pt>
                <c:pt idx="5">
                  <c:v>3.3808296233713789E-3</c:v>
                </c:pt>
                <c:pt idx="6">
                  <c:v>3.3787715105288709E-3</c:v>
                </c:pt>
                <c:pt idx="7">
                  <c:v>2.9108938576654329E-3</c:v>
                </c:pt>
                <c:pt idx="8">
                  <c:v>2.612467495501803E-3</c:v>
                </c:pt>
                <c:pt idx="9">
                  <c:v>2.2447513343070782E-3</c:v>
                </c:pt>
                <c:pt idx="10">
                  <c:v>1.4173899716189459E-3</c:v>
                </c:pt>
                <c:pt idx="11">
                  <c:v>1.4029831817213914E-3</c:v>
                </c:pt>
                <c:pt idx="12">
                  <c:v>1.2273575524940599E-3</c:v>
                </c:pt>
                <c:pt idx="13">
                  <c:v>1.2211832139665366E-3</c:v>
                </c:pt>
                <c:pt idx="14">
                  <c:v>8.1985120967751723E-4</c:v>
                </c:pt>
                <c:pt idx="15">
                  <c:v>7.2037575562297401E-4</c:v>
                </c:pt>
                <c:pt idx="16">
                  <c:v>7.1420141709545065E-4</c:v>
                </c:pt>
                <c:pt idx="17">
                  <c:v>7.1214330425294287E-4</c:v>
                </c:pt>
                <c:pt idx="18">
                  <c:v>7.1008519141043508E-4</c:v>
                </c:pt>
                <c:pt idx="19">
                  <c:v>6.4148142999350863E-4</c:v>
                </c:pt>
                <c:pt idx="20">
                  <c:v>5.5366861537984289E-4</c:v>
                </c:pt>
                <c:pt idx="21">
                  <c:v>5.5366861537984289E-4</c:v>
                </c:pt>
                <c:pt idx="22">
                  <c:v>5.0427390715965595E-4</c:v>
                </c:pt>
                <c:pt idx="23">
                  <c:v>4.6997202645119272E-4</c:v>
                </c:pt>
                <c:pt idx="24">
                  <c:v>4.6585580076617715E-4</c:v>
                </c:pt>
                <c:pt idx="25">
                  <c:v>4.5556523655363823E-4</c:v>
                </c:pt>
                <c:pt idx="26">
                  <c:v>3.6775242193997243E-4</c:v>
                </c:pt>
                <c:pt idx="27">
                  <c:v>3.595199705699413E-4</c:v>
                </c:pt>
                <c:pt idx="28">
                  <c:v>1.7154566428756305E-4</c:v>
                </c:pt>
                <c:pt idx="29">
                  <c:v>-1.309969235610823E-4</c:v>
                </c:pt>
                <c:pt idx="30">
                  <c:v>-4.0609800684295689E-4</c:v>
                </c:pt>
                <c:pt idx="31">
                  <c:v>-4.8293421962991448E-4</c:v>
                </c:pt>
                <c:pt idx="32">
                  <c:v>-4.9596893429913053E-4</c:v>
                </c:pt>
                <c:pt idx="33">
                  <c:v>-9.5561413579253718E-4</c:v>
                </c:pt>
                <c:pt idx="34">
                  <c:v>-9.6178847432006054E-4</c:v>
                </c:pt>
                <c:pt idx="35">
                  <c:v>-9.6727677523341478E-4</c:v>
                </c:pt>
                <c:pt idx="36">
                  <c:v>-9.7550922660344591E-4</c:v>
                </c:pt>
                <c:pt idx="37">
                  <c:v>-9.8374167797347705E-4</c:v>
                </c:pt>
                <c:pt idx="38">
                  <c:v>-1.0413688375636952E-3</c:v>
                </c:pt>
                <c:pt idx="39">
                  <c:v>-1.0530314770045726E-3</c:v>
                </c:pt>
                <c:pt idx="40">
                  <c:v>-2.2776086182967085E-3</c:v>
                </c:pt>
                <c:pt idx="41">
                  <c:v>-2.5479074382793983E-3</c:v>
                </c:pt>
                <c:pt idx="42">
                  <c:v>-2.5479074382793983E-3</c:v>
                </c:pt>
                <c:pt idx="43">
                  <c:v>-2.5664304538619686E-3</c:v>
                </c:pt>
                <c:pt idx="44">
                  <c:v>-2.5767210180745077E-3</c:v>
                </c:pt>
                <c:pt idx="45">
                  <c:v>-2.7564628729868541E-3</c:v>
                </c:pt>
                <c:pt idx="46">
                  <c:v>-3.858925318956861E-3</c:v>
                </c:pt>
                <c:pt idx="47">
                  <c:v>-4.0571901894517785E-3</c:v>
                </c:pt>
                <c:pt idx="48">
                  <c:v>-4.5456489707402939E-3</c:v>
                </c:pt>
                <c:pt idx="49">
                  <c:v>-4.7315651641801643E-3</c:v>
                </c:pt>
                <c:pt idx="50">
                  <c:v>-4.9895153071078079E-3</c:v>
                </c:pt>
                <c:pt idx="51">
                  <c:v>-5.3819288224126261E-3</c:v>
                </c:pt>
                <c:pt idx="52">
                  <c:v>-5.3860450480976421E-3</c:v>
                </c:pt>
                <c:pt idx="53">
                  <c:v>-5.3860450480976421E-3</c:v>
                </c:pt>
                <c:pt idx="54">
                  <c:v>-5.5554963387974502E-3</c:v>
                </c:pt>
                <c:pt idx="55">
                  <c:v>-5.5582404892541275E-3</c:v>
                </c:pt>
                <c:pt idx="56">
                  <c:v>-5.5760774672225276E-3</c:v>
                </c:pt>
                <c:pt idx="57">
                  <c:v>-5.5801936929075436E-3</c:v>
                </c:pt>
                <c:pt idx="58">
                  <c:v>-5.6762389588912408E-3</c:v>
                </c:pt>
                <c:pt idx="59">
                  <c:v>-5.7619936606623989E-3</c:v>
                </c:pt>
                <c:pt idx="60">
                  <c:v>-5.766109886347414E-3</c:v>
                </c:pt>
                <c:pt idx="61">
                  <c:v>-5.8539227009610801E-3</c:v>
                </c:pt>
                <c:pt idx="62">
                  <c:v>-6.1180471824162468E-3</c:v>
                </c:pt>
                <c:pt idx="63">
                  <c:v>-6.2175226364707898E-3</c:v>
                </c:pt>
                <c:pt idx="64">
                  <c:v>-6.498798058280188E-3</c:v>
                </c:pt>
                <c:pt idx="65">
                  <c:v>-6.5022282463510338E-3</c:v>
                </c:pt>
                <c:pt idx="66">
                  <c:v>-6.5029142839652032E-3</c:v>
                </c:pt>
                <c:pt idx="67">
                  <c:v>-6.5804365343663301E-3</c:v>
                </c:pt>
                <c:pt idx="68">
                  <c:v>-6.5886689857363612E-3</c:v>
                </c:pt>
                <c:pt idx="69">
                  <c:v>-6.5948433242638844E-3</c:v>
                </c:pt>
                <c:pt idx="70">
                  <c:v>-6.5948433242638844E-3</c:v>
                </c:pt>
                <c:pt idx="71">
                  <c:v>-7.1505337917409885E-3</c:v>
                </c:pt>
                <c:pt idx="72">
                  <c:v>-7.1525919045834956E-3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FC1-452F-98F7-367196247A01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-4722</c:v>
                </c:pt>
                <c:pt idx="1">
                  <c:v>-4415</c:v>
                </c:pt>
                <c:pt idx="2">
                  <c:v>-4278</c:v>
                </c:pt>
                <c:pt idx="3">
                  <c:v>-4135</c:v>
                </c:pt>
                <c:pt idx="4">
                  <c:v>-3745</c:v>
                </c:pt>
                <c:pt idx="5">
                  <c:v>-3733</c:v>
                </c:pt>
                <c:pt idx="6">
                  <c:v>-3730</c:v>
                </c:pt>
                <c:pt idx="7">
                  <c:v>-3048</c:v>
                </c:pt>
                <c:pt idx="8">
                  <c:v>-2613</c:v>
                </c:pt>
                <c:pt idx="9">
                  <c:v>-2077</c:v>
                </c:pt>
                <c:pt idx="10">
                  <c:v>-871</c:v>
                </c:pt>
                <c:pt idx="11">
                  <c:v>-850</c:v>
                </c:pt>
                <c:pt idx="12">
                  <c:v>-594</c:v>
                </c:pt>
                <c:pt idx="13">
                  <c:v>-585</c:v>
                </c:pt>
                <c:pt idx="14">
                  <c:v>0</c:v>
                </c:pt>
                <c:pt idx="15">
                  <c:v>145</c:v>
                </c:pt>
                <c:pt idx="16">
                  <c:v>154</c:v>
                </c:pt>
                <c:pt idx="17">
                  <c:v>157</c:v>
                </c:pt>
                <c:pt idx="18">
                  <c:v>160</c:v>
                </c:pt>
                <c:pt idx="19">
                  <c:v>260</c:v>
                </c:pt>
                <c:pt idx="20">
                  <c:v>388</c:v>
                </c:pt>
                <c:pt idx="21">
                  <c:v>388</c:v>
                </c:pt>
                <c:pt idx="22">
                  <c:v>460</c:v>
                </c:pt>
                <c:pt idx="23">
                  <c:v>510</c:v>
                </c:pt>
                <c:pt idx="24">
                  <c:v>516</c:v>
                </c:pt>
                <c:pt idx="25">
                  <c:v>531</c:v>
                </c:pt>
                <c:pt idx="26">
                  <c:v>659</c:v>
                </c:pt>
                <c:pt idx="27">
                  <c:v>671</c:v>
                </c:pt>
                <c:pt idx="28">
                  <c:v>945</c:v>
                </c:pt>
                <c:pt idx="29">
                  <c:v>1386</c:v>
                </c:pt>
                <c:pt idx="30">
                  <c:v>1787</c:v>
                </c:pt>
                <c:pt idx="31">
                  <c:v>1899</c:v>
                </c:pt>
                <c:pt idx="32">
                  <c:v>1918</c:v>
                </c:pt>
                <c:pt idx="33">
                  <c:v>2588</c:v>
                </c:pt>
                <c:pt idx="34">
                  <c:v>2597</c:v>
                </c:pt>
                <c:pt idx="35">
                  <c:v>2605</c:v>
                </c:pt>
                <c:pt idx="36">
                  <c:v>2617</c:v>
                </c:pt>
                <c:pt idx="37">
                  <c:v>2629</c:v>
                </c:pt>
                <c:pt idx="38">
                  <c:v>2713</c:v>
                </c:pt>
                <c:pt idx="39">
                  <c:v>2730</c:v>
                </c:pt>
                <c:pt idx="40">
                  <c:v>4515</c:v>
                </c:pt>
                <c:pt idx="41">
                  <c:v>4909</c:v>
                </c:pt>
                <c:pt idx="42">
                  <c:v>4909</c:v>
                </c:pt>
                <c:pt idx="43">
                  <c:v>4936</c:v>
                </c:pt>
                <c:pt idx="44">
                  <c:v>4951</c:v>
                </c:pt>
                <c:pt idx="45">
                  <c:v>5213</c:v>
                </c:pt>
                <c:pt idx="46">
                  <c:v>6820</c:v>
                </c:pt>
                <c:pt idx="47">
                  <c:v>7109</c:v>
                </c:pt>
                <c:pt idx="48">
                  <c:v>7821</c:v>
                </c:pt>
                <c:pt idx="49">
                  <c:v>8092</c:v>
                </c:pt>
                <c:pt idx="50">
                  <c:v>8468</c:v>
                </c:pt>
                <c:pt idx="51">
                  <c:v>9040</c:v>
                </c:pt>
                <c:pt idx="52">
                  <c:v>9046</c:v>
                </c:pt>
                <c:pt idx="53">
                  <c:v>9046</c:v>
                </c:pt>
                <c:pt idx="54">
                  <c:v>9293</c:v>
                </c:pt>
                <c:pt idx="55">
                  <c:v>9297</c:v>
                </c:pt>
                <c:pt idx="56">
                  <c:v>9323</c:v>
                </c:pt>
                <c:pt idx="57">
                  <c:v>9329</c:v>
                </c:pt>
                <c:pt idx="58">
                  <c:v>9469</c:v>
                </c:pt>
                <c:pt idx="59">
                  <c:v>9594</c:v>
                </c:pt>
                <c:pt idx="60">
                  <c:v>9600</c:v>
                </c:pt>
                <c:pt idx="61">
                  <c:v>9728</c:v>
                </c:pt>
                <c:pt idx="62">
                  <c:v>10113</c:v>
                </c:pt>
                <c:pt idx="63">
                  <c:v>10258</c:v>
                </c:pt>
                <c:pt idx="64">
                  <c:v>10668</c:v>
                </c:pt>
                <c:pt idx="65">
                  <c:v>10673</c:v>
                </c:pt>
                <c:pt idx="66">
                  <c:v>10674</c:v>
                </c:pt>
                <c:pt idx="67">
                  <c:v>10787</c:v>
                </c:pt>
                <c:pt idx="68">
                  <c:v>10799</c:v>
                </c:pt>
                <c:pt idx="69">
                  <c:v>10808</c:v>
                </c:pt>
                <c:pt idx="70">
                  <c:v>10808</c:v>
                </c:pt>
                <c:pt idx="71">
                  <c:v>11618</c:v>
                </c:pt>
                <c:pt idx="72">
                  <c:v>11621</c:v>
                </c:pt>
              </c:numCache>
            </c:numRef>
          </c:xVal>
          <c:yVal>
            <c:numRef>
              <c:f>Active!$U$21:$U$985</c:f>
              <c:numCache>
                <c:formatCode>General</c:formatCode>
                <c:ptCount val="965"/>
                <c:pt idx="22">
                  <c:v>0.33408000000054017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FC1-452F-98F7-367196247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538240"/>
        <c:axId val="1"/>
      </c:scatterChart>
      <c:valAx>
        <c:axId val="452538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93658246847585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929663608562692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538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584129965405698"/>
          <c:y val="0.92000129214617399"/>
          <c:w val="0.74923659771886308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57150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28749D8A-B1C0-A5B2-556D-8BD6D2445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4.pdf" TargetMode="External"/><Relationship Id="rId13" Type="http://schemas.openxmlformats.org/officeDocument/2006/relationships/hyperlink" Target="http://vsolj.cetus-net.org/no46.pdf" TargetMode="External"/><Relationship Id="rId3" Type="http://schemas.openxmlformats.org/officeDocument/2006/relationships/hyperlink" Target="http://vsolj.cetus-net.org/no40.pdf" TargetMode="External"/><Relationship Id="rId7" Type="http://schemas.openxmlformats.org/officeDocument/2006/relationships/hyperlink" Target="http://www.konkoly.hu/cgi-bin/IBVS?5843" TargetMode="External"/><Relationship Id="rId12" Type="http://schemas.openxmlformats.org/officeDocument/2006/relationships/hyperlink" Target="http://vsolj.cetus-net.org/no46.pdf" TargetMode="External"/><Relationship Id="rId2" Type="http://schemas.openxmlformats.org/officeDocument/2006/relationships/hyperlink" Target="http://vsolj.cetus-net.org/no47.pdf" TargetMode="External"/><Relationship Id="rId1" Type="http://schemas.openxmlformats.org/officeDocument/2006/relationships/hyperlink" Target="http://www.konkoly.hu/cgi-bin/IBVS?795" TargetMode="External"/><Relationship Id="rId6" Type="http://schemas.openxmlformats.org/officeDocument/2006/relationships/hyperlink" Target="http://vsolj.cetus-net.org/no43.pdf" TargetMode="External"/><Relationship Id="rId11" Type="http://schemas.openxmlformats.org/officeDocument/2006/relationships/hyperlink" Target="http://vsolj.cetus-net.org/no45.pdf" TargetMode="External"/><Relationship Id="rId5" Type="http://schemas.openxmlformats.org/officeDocument/2006/relationships/hyperlink" Target="http://vsolj.cetus-net.org/no40.pdf" TargetMode="External"/><Relationship Id="rId15" Type="http://schemas.openxmlformats.org/officeDocument/2006/relationships/hyperlink" Target="http://vsolj.cetus-net.org/vsoljno59.pdf" TargetMode="External"/><Relationship Id="rId10" Type="http://schemas.openxmlformats.org/officeDocument/2006/relationships/hyperlink" Target="http://vsolj.cetus-net.org/no45.pdf" TargetMode="External"/><Relationship Id="rId4" Type="http://schemas.openxmlformats.org/officeDocument/2006/relationships/hyperlink" Target="http://vsolj.cetus-net.org/no40.pdf" TargetMode="External"/><Relationship Id="rId9" Type="http://schemas.openxmlformats.org/officeDocument/2006/relationships/hyperlink" Target="http://vsolj.cetus-net.org/no44.pdf" TargetMode="External"/><Relationship Id="rId14" Type="http://schemas.openxmlformats.org/officeDocument/2006/relationships/hyperlink" Target="http://vsolj.cetus-net.org/vsoljno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633"/>
  <sheetViews>
    <sheetView tabSelected="1" workbookViewId="0">
      <pane xSplit="14" ySplit="22" topLeftCell="O80" activePane="bottomRight" state="frozen"/>
      <selection pane="topRight" activeCell="O1" sqref="O1"/>
      <selection pane="bottomLeft" activeCell="A23" sqref="A23"/>
      <selection pane="bottomRight" activeCell="F2" sqref="F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1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51</v>
      </c>
    </row>
    <row r="2" spans="1:6" x14ac:dyDescent="0.2">
      <c r="A2" t="s">
        <v>25</v>
      </c>
      <c r="B2" s="8" t="s">
        <v>47</v>
      </c>
    </row>
    <row r="4" spans="1:6" ht="14.25" thickTop="1" thickBot="1" x14ac:dyDescent="0.25">
      <c r="A4" s="5" t="s">
        <v>1</v>
      </c>
      <c r="C4" s="2">
        <v>28538.065999999999</v>
      </c>
      <c r="D4" s="3">
        <v>2.6641520000000001</v>
      </c>
    </row>
    <row r="5" spans="1:6" ht="13.5" thickTop="1" x14ac:dyDescent="0.2">
      <c r="A5" s="10" t="s">
        <v>52</v>
      </c>
      <c r="B5" s="11"/>
      <c r="C5" s="12">
        <v>-9.5</v>
      </c>
      <c r="D5" s="11" t="s">
        <v>53</v>
      </c>
    </row>
    <row r="6" spans="1:6" x14ac:dyDescent="0.2">
      <c r="A6" s="5" t="s">
        <v>2</v>
      </c>
    </row>
    <row r="7" spans="1:6" x14ac:dyDescent="0.2">
      <c r="A7" t="s">
        <v>3</v>
      </c>
      <c r="C7">
        <f>+C4</f>
        <v>28538.065999999999</v>
      </c>
      <c r="D7" s="58" t="s">
        <v>317</v>
      </c>
    </row>
    <row r="8" spans="1:6" x14ac:dyDescent="0.2">
      <c r="A8" t="s">
        <v>4</v>
      </c>
      <c r="C8">
        <f>+D4</f>
        <v>2.6641520000000001</v>
      </c>
      <c r="D8" s="58" t="s">
        <v>317</v>
      </c>
    </row>
    <row r="9" spans="1:6" x14ac:dyDescent="0.2">
      <c r="A9" s="25" t="s">
        <v>56</v>
      </c>
      <c r="B9" s="26">
        <v>21</v>
      </c>
      <c r="C9" s="15" t="str">
        <f>"F"&amp;B9</f>
        <v>F21</v>
      </c>
      <c r="D9" s="16" t="str">
        <f>"G"&amp;B9</f>
        <v>G21</v>
      </c>
    </row>
    <row r="10" spans="1:6" ht="13.5" thickBot="1" x14ac:dyDescent="0.25">
      <c r="A10" s="11"/>
      <c r="B10" s="11"/>
      <c r="C10" s="4" t="s">
        <v>21</v>
      </c>
      <c r="D10" s="4" t="s">
        <v>22</v>
      </c>
      <c r="E10" s="11"/>
    </row>
    <row r="11" spans="1:6" x14ac:dyDescent="0.2">
      <c r="A11" s="11" t="s">
        <v>17</v>
      </c>
      <c r="B11" s="11"/>
      <c r="C11" s="13">
        <f ca="1">INTERCEPT(INDIRECT($D$9):G984,INDIRECT($C$9):F984)</f>
        <v>8.1985120967751723E-4</v>
      </c>
      <c r="D11" s="14"/>
      <c r="E11" s="11"/>
    </row>
    <row r="12" spans="1:6" x14ac:dyDescent="0.2">
      <c r="A12" s="11" t="s">
        <v>18</v>
      </c>
      <c r="B12" s="11"/>
      <c r="C12" s="13">
        <f ca="1">SLOPE(INDIRECT($D$9):G984,INDIRECT($C$9):F984)</f>
        <v>-6.860376141692637E-7</v>
      </c>
      <c r="D12" s="14"/>
      <c r="E12" s="59" t="s">
        <v>314</v>
      </c>
      <c r="F12" s="60" t="s">
        <v>318</v>
      </c>
    </row>
    <row r="13" spans="1:6" x14ac:dyDescent="0.2">
      <c r="A13" s="11" t="s">
        <v>20</v>
      </c>
      <c r="B13" s="11"/>
      <c r="C13" s="14" t="s">
        <v>15</v>
      </c>
      <c r="E13" s="61" t="s">
        <v>58</v>
      </c>
      <c r="F13" s="62">
        <v>1</v>
      </c>
    </row>
    <row r="14" spans="1:6" x14ac:dyDescent="0.2">
      <c r="A14" s="11"/>
      <c r="B14" s="11"/>
      <c r="C14" s="11"/>
      <c r="E14" s="61" t="s">
        <v>54</v>
      </c>
      <c r="F14" s="63">
        <f ca="1">NOW()+15018.5+$C$5/24</f>
        <v>60520.853454976852</v>
      </c>
    </row>
    <row r="15" spans="1:6" x14ac:dyDescent="0.2">
      <c r="A15" s="17" t="s">
        <v>19</v>
      </c>
      <c r="B15" s="11"/>
      <c r="C15" s="18">
        <f ca="1">(C7+C11)+(C8+C12)*INT(MAX(F21:F3525))</f>
        <v>59498.169239408096</v>
      </c>
      <c r="E15" s="61" t="s">
        <v>59</v>
      </c>
      <c r="F15" s="63">
        <f ca="1">ROUND(2*($F$14-$C$7)/$C$8,0)/2+$F$13</f>
        <v>12006</v>
      </c>
    </row>
    <row r="16" spans="1:6" x14ac:dyDescent="0.2">
      <c r="A16" s="20" t="s">
        <v>5</v>
      </c>
      <c r="B16" s="11"/>
      <c r="C16" s="21">
        <f ca="1">+C8+C12</f>
        <v>2.6641513139623858</v>
      </c>
      <c r="E16" s="61" t="s">
        <v>55</v>
      </c>
      <c r="F16" s="63">
        <f ca="1">ROUND(2*($F$14-$C$15)/$C$16,0)/2+$F$13</f>
        <v>385</v>
      </c>
    </row>
    <row r="17" spans="1:21" ht="13.5" thickBot="1" x14ac:dyDescent="0.25">
      <c r="A17" s="19" t="s">
        <v>50</v>
      </c>
      <c r="B17" s="11"/>
      <c r="C17" s="11">
        <f>COUNT(C21:C2183)</f>
        <v>73</v>
      </c>
      <c r="E17" s="61" t="s">
        <v>315</v>
      </c>
      <c r="F17" s="63">
        <f ca="1">+$C$15+$C$16*$F$16-15018.5-$C$5/24</f>
        <v>45505.763328616951</v>
      </c>
    </row>
    <row r="18" spans="1:21" ht="14.25" thickTop="1" thickBot="1" x14ac:dyDescent="0.25">
      <c r="A18" s="20" t="s">
        <v>6</v>
      </c>
      <c r="B18" s="11"/>
      <c r="C18" s="23">
        <f ca="1">+C15</f>
        <v>59498.169239408096</v>
      </c>
      <c r="D18" s="24">
        <f ca="1">+C16</f>
        <v>2.6641513139623858</v>
      </c>
      <c r="E18" s="65" t="s">
        <v>316</v>
      </c>
      <c r="F18" s="64">
        <f ca="1">+($C$15+$C$16*$F$16)-($C$16/2)-15018.5-$C$5/24</f>
        <v>45504.43125295997</v>
      </c>
    </row>
    <row r="19" spans="1:21" ht="13.5" thickTop="1" x14ac:dyDescent="0.2">
      <c r="E19" s="19"/>
      <c r="F19" s="22"/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14</v>
      </c>
      <c r="E20" s="4" t="s">
        <v>10</v>
      </c>
      <c r="F20" s="4" t="s">
        <v>11</v>
      </c>
      <c r="G20" s="4" t="s">
        <v>12</v>
      </c>
      <c r="H20" s="7" t="s">
        <v>69</v>
      </c>
      <c r="I20" s="7" t="s">
        <v>72</v>
      </c>
      <c r="J20" s="7" t="s">
        <v>66</v>
      </c>
      <c r="K20" s="7" t="s">
        <v>64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47" t="s">
        <v>310</v>
      </c>
    </row>
    <row r="21" spans="1:21" x14ac:dyDescent="0.2">
      <c r="A21" t="s">
        <v>79</v>
      </c>
      <c r="B21" s="14" t="s">
        <v>49</v>
      </c>
      <c r="C21" s="9">
        <v>15957.885</v>
      </c>
      <c r="D21" s="9" t="s">
        <v>72</v>
      </c>
      <c r="E21" s="27">
        <f t="shared" ref="E21:E52" si="0">+(C21-C$7)/C$8</f>
        <v>-4722.020740558346</v>
      </c>
      <c r="F21" s="27">
        <f t="shared" ref="F21:F52" si="1">ROUND(2*E21,0)/2</f>
        <v>-4722</v>
      </c>
      <c r="G21" s="27">
        <f t="shared" ref="G21:G42" si="2">+C21-(C$7+F21*C$8)</f>
        <v>-5.5255999997825711E-2</v>
      </c>
      <c r="H21" s="27"/>
      <c r="I21" s="27">
        <f t="shared" ref="I21:I30" si="3">+G21</f>
        <v>-5.5255999997825711E-2</v>
      </c>
      <c r="J21" s="27"/>
      <c r="K21" s="27"/>
      <c r="L21" s="27"/>
      <c r="M21" s="27"/>
      <c r="N21" s="27"/>
      <c r="O21" s="27">
        <f t="shared" ref="O21:O52" ca="1" si="4">+C$11+C$12*$F21</f>
        <v>4.0593208237847808E-3</v>
      </c>
      <c r="P21" s="27"/>
      <c r="Q21" s="29">
        <f t="shared" ref="Q21:Q52" si="5">+C21-15018.5</f>
        <v>939.38500000000022</v>
      </c>
    </row>
    <row r="22" spans="1:21" x14ac:dyDescent="0.2">
      <c r="A22" t="s">
        <v>79</v>
      </c>
      <c r="B22" s="14" t="s">
        <v>49</v>
      </c>
      <c r="C22" s="9">
        <v>16775.813999999998</v>
      </c>
      <c r="D22" s="9" t="s">
        <v>72</v>
      </c>
      <c r="E22" s="27">
        <f t="shared" si="0"/>
        <v>-4415.0078524048176</v>
      </c>
      <c r="F22" s="27">
        <f t="shared" si="1"/>
        <v>-4415</v>
      </c>
      <c r="G22" s="27">
        <f t="shared" si="2"/>
        <v>-2.0920000002661254E-2</v>
      </c>
      <c r="H22" s="27"/>
      <c r="I22" s="27">
        <f t="shared" si="3"/>
        <v>-2.0920000002661254E-2</v>
      </c>
      <c r="J22" s="27"/>
      <c r="K22" s="27"/>
      <c r="L22" s="27"/>
      <c r="M22" s="27"/>
      <c r="N22" s="27"/>
      <c r="O22" s="27">
        <f t="shared" ca="1" si="4"/>
        <v>3.8487072762348161E-3</v>
      </c>
      <c r="P22" s="27"/>
      <c r="Q22" s="29">
        <f t="shared" si="5"/>
        <v>1757.3139999999985</v>
      </c>
    </row>
    <row r="23" spans="1:21" x14ac:dyDescent="0.2">
      <c r="A23" t="s">
        <v>79</v>
      </c>
      <c r="B23" s="14" t="s">
        <v>49</v>
      </c>
      <c r="C23" s="9">
        <v>17140.855</v>
      </c>
      <c r="D23" s="9" t="s">
        <v>72</v>
      </c>
      <c r="E23" s="27">
        <f t="shared" si="0"/>
        <v>-4277.9882679366638</v>
      </c>
      <c r="F23" s="27">
        <f t="shared" si="1"/>
        <v>-4278</v>
      </c>
      <c r="G23" s="27">
        <f t="shared" si="2"/>
        <v>3.1255999998393236E-2</v>
      </c>
      <c r="H23" s="27"/>
      <c r="I23" s="27">
        <f t="shared" si="3"/>
        <v>3.1255999998393236E-2</v>
      </c>
      <c r="J23" s="27"/>
      <c r="K23" s="27"/>
      <c r="L23" s="27"/>
      <c r="M23" s="27"/>
      <c r="N23" s="27"/>
      <c r="O23" s="27">
        <f t="shared" ca="1" si="4"/>
        <v>3.7547201230936278E-3</v>
      </c>
      <c r="P23" s="27"/>
      <c r="Q23" s="29">
        <f t="shared" si="5"/>
        <v>2122.3549999999996</v>
      </c>
    </row>
    <row r="24" spans="1:21" x14ac:dyDescent="0.2">
      <c r="A24" t="s">
        <v>79</v>
      </c>
      <c r="B24" s="14" t="s">
        <v>49</v>
      </c>
      <c r="C24" s="9">
        <v>17521.777999999998</v>
      </c>
      <c r="D24" s="9" t="s">
        <v>72</v>
      </c>
      <c r="E24" s="27">
        <f t="shared" si="0"/>
        <v>-4135.0073118951168</v>
      </c>
      <c r="F24" s="27">
        <f t="shared" si="1"/>
        <v>-4135</v>
      </c>
      <c r="G24" s="27">
        <f t="shared" si="2"/>
        <v>-1.9480000002658926E-2</v>
      </c>
      <c r="H24" s="27"/>
      <c r="I24" s="27">
        <f t="shared" si="3"/>
        <v>-1.9480000002658926E-2</v>
      </c>
      <c r="J24" s="27"/>
      <c r="K24" s="27"/>
      <c r="L24" s="27"/>
      <c r="M24" s="27"/>
      <c r="N24" s="27"/>
      <c r="O24" s="27">
        <f t="shared" ca="1" si="4"/>
        <v>3.6566167442674226E-3</v>
      </c>
      <c r="P24" s="27"/>
      <c r="Q24" s="29">
        <f t="shared" si="5"/>
        <v>2503.2779999999984</v>
      </c>
    </row>
    <row r="25" spans="1:21" x14ac:dyDescent="0.2">
      <c r="A25" t="s">
        <v>79</v>
      </c>
      <c r="B25" s="14" t="s">
        <v>49</v>
      </c>
      <c r="C25" s="9">
        <v>18560.825000000001</v>
      </c>
      <c r="D25" s="9" t="s">
        <v>72</v>
      </c>
      <c r="E25" s="27">
        <f t="shared" si="0"/>
        <v>-3744.996907083379</v>
      </c>
      <c r="F25" s="27">
        <f t="shared" si="1"/>
        <v>-3745</v>
      </c>
      <c r="G25" s="27">
        <f t="shared" si="2"/>
        <v>8.2400000028428622E-3</v>
      </c>
      <c r="H25" s="27"/>
      <c r="I25" s="27">
        <f t="shared" si="3"/>
        <v>8.2400000028428622E-3</v>
      </c>
      <c r="J25" s="27"/>
      <c r="K25" s="27"/>
      <c r="L25" s="27"/>
      <c r="M25" s="27"/>
      <c r="N25" s="27"/>
      <c r="O25" s="27">
        <f t="shared" ca="1" si="4"/>
        <v>3.3890620747414101E-3</v>
      </c>
      <c r="P25" s="27"/>
      <c r="Q25" s="29">
        <f t="shared" si="5"/>
        <v>3542.3250000000007</v>
      </c>
    </row>
    <row r="26" spans="1:21" x14ac:dyDescent="0.2">
      <c r="A26" t="s">
        <v>79</v>
      </c>
      <c r="B26" s="14" t="s">
        <v>49</v>
      </c>
      <c r="C26" s="9">
        <v>18592.795999999998</v>
      </c>
      <c r="D26" s="9" t="s">
        <v>72</v>
      </c>
      <c r="E26" s="27">
        <f t="shared" si="0"/>
        <v>-3732.9964656671241</v>
      </c>
      <c r="F26" s="27">
        <f t="shared" si="1"/>
        <v>-3733</v>
      </c>
      <c r="G26" s="27">
        <f t="shared" si="2"/>
        <v>9.4159999971452635E-3</v>
      </c>
      <c r="H26" s="27"/>
      <c r="I26" s="27">
        <f t="shared" si="3"/>
        <v>9.4159999971452635E-3</v>
      </c>
      <c r="J26" s="27"/>
      <c r="K26" s="27"/>
      <c r="L26" s="27"/>
      <c r="M26" s="27"/>
      <c r="N26" s="27"/>
      <c r="O26" s="27">
        <f t="shared" ca="1" si="4"/>
        <v>3.3808296233713789E-3</v>
      </c>
      <c r="P26" s="27"/>
      <c r="Q26" s="29">
        <f t="shared" si="5"/>
        <v>3574.2959999999985</v>
      </c>
    </row>
    <row r="27" spans="1:21" x14ac:dyDescent="0.2">
      <c r="A27" t="s">
        <v>79</v>
      </c>
      <c r="B27" s="14" t="s">
        <v>49</v>
      </c>
      <c r="C27" s="9">
        <v>18600.785</v>
      </c>
      <c r="D27" s="9" t="s">
        <v>72</v>
      </c>
      <c r="E27" s="27">
        <f t="shared" si="0"/>
        <v>-3729.9977628904053</v>
      </c>
      <c r="F27" s="27">
        <f t="shared" si="1"/>
        <v>-3730</v>
      </c>
      <c r="G27" s="27">
        <f t="shared" si="2"/>
        <v>5.9599999985948671E-3</v>
      </c>
      <c r="H27" s="27"/>
      <c r="I27" s="27">
        <f t="shared" si="3"/>
        <v>5.9599999985948671E-3</v>
      </c>
      <c r="J27" s="27"/>
      <c r="K27" s="27"/>
      <c r="L27" s="27"/>
      <c r="M27" s="27"/>
      <c r="N27" s="27"/>
      <c r="O27" s="27">
        <f t="shared" ca="1" si="4"/>
        <v>3.3787715105288709E-3</v>
      </c>
      <c r="P27" s="27"/>
      <c r="Q27" s="29">
        <f t="shared" si="5"/>
        <v>3582.2849999999999</v>
      </c>
    </row>
    <row r="28" spans="1:21" x14ac:dyDescent="0.2">
      <c r="A28" t="s">
        <v>79</v>
      </c>
      <c r="B28" s="14" t="s">
        <v>49</v>
      </c>
      <c r="C28" s="9">
        <v>20417.794000000002</v>
      </c>
      <c r="D28" s="9" t="s">
        <v>72</v>
      </c>
      <c r="E28" s="27">
        <f t="shared" si="0"/>
        <v>-3047.9762415958239</v>
      </c>
      <c r="F28" s="27">
        <f t="shared" si="1"/>
        <v>-3048</v>
      </c>
      <c r="G28" s="27">
        <f t="shared" si="2"/>
        <v>6.3296000003902009E-2</v>
      </c>
      <c r="H28" s="27"/>
      <c r="I28" s="27">
        <f t="shared" si="3"/>
        <v>6.3296000003902009E-2</v>
      </c>
      <c r="J28" s="27"/>
      <c r="K28" s="27"/>
      <c r="L28" s="27"/>
      <c r="M28" s="27"/>
      <c r="N28" s="27"/>
      <c r="O28" s="27">
        <f t="shared" ca="1" si="4"/>
        <v>2.9108938576654329E-3</v>
      </c>
      <c r="P28" s="27"/>
      <c r="Q28" s="29">
        <f t="shared" si="5"/>
        <v>5399.2940000000017</v>
      </c>
    </row>
    <row r="29" spans="1:21" x14ac:dyDescent="0.2">
      <c r="A29" t="s">
        <v>79</v>
      </c>
      <c r="B29" s="14" t="s">
        <v>49</v>
      </c>
      <c r="C29" s="9">
        <v>21576.612000000001</v>
      </c>
      <c r="D29" s="9" t="s">
        <v>72</v>
      </c>
      <c r="E29" s="27">
        <f t="shared" si="0"/>
        <v>-2613.009317786672</v>
      </c>
      <c r="F29" s="27">
        <f t="shared" si="1"/>
        <v>-2613</v>
      </c>
      <c r="G29" s="27">
        <f t="shared" si="2"/>
        <v>-2.4823999996442581E-2</v>
      </c>
      <c r="H29" s="27"/>
      <c r="I29" s="27">
        <f t="shared" si="3"/>
        <v>-2.4823999996442581E-2</v>
      </c>
      <c r="J29" s="27"/>
      <c r="K29" s="27"/>
      <c r="L29" s="27"/>
      <c r="M29" s="27"/>
      <c r="N29" s="27"/>
      <c r="O29" s="27">
        <f t="shared" ca="1" si="4"/>
        <v>2.612467495501803E-3</v>
      </c>
      <c r="P29" s="27"/>
      <c r="Q29" s="29">
        <f t="shared" si="5"/>
        <v>6558.112000000001</v>
      </c>
    </row>
    <row r="30" spans="1:21" x14ac:dyDescent="0.2">
      <c r="A30" t="s">
        <v>79</v>
      </c>
      <c r="B30" s="14" t="s">
        <v>49</v>
      </c>
      <c r="C30" s="9">
        <v>23004.598999999998</v>
      </c>
      <c r="D30" s="9" t="s">
        <v>72</v>
      </c>
      <c r="E30" s="27">
        <f t="shared" si="0"/>
        <v>-2077.0087442458239</v>
      </c>
      <c r="F30" s="27">
        <f t="shared" si="1"/>
        <v>-2077</v>
      </c>
      <c r="G30" s="27">
        <f t="shared" si="2"/>
        <v>-2.3295999999390915E-2</v>
      </c>
      <c r="H30" s="27"/>
      <c r="I30" s="27">
        <f t="shared" si="3"/>
        <v>-2.3295999999390915E-2</v>
      </c>
      <c r="J30" s="27"/>
      <c r="K30" s="27"/>
      <c r="L30" s="27"/>
      <c r="M30" s="27"/>
      <c r="N30" s="27"/>
      <c r="O30" s="27">
        <f t="shared" ca="1" si="4"/>
        <v>2.2447513343070782E-3</v>
      </c>
      <c r="P30" s="27"/>
      <c r="Q30" s="29">
        <f t="shared" si="5"/>
        <v>7986.0989999999983</v>
      </c>
    </row>
    <row r="31" spans="1:21" x14ac:dyDescent="0.2">
      <c r="A31" t="s">
        <v>111</v>
      </c>
      <c r="B31" s="14" t="s">
        <v>49</v>
      </c>
      <c r="C31" s="9">
        <v>26217.58</v>
      </c>
      <c r="D31" s="9" t="s">
        <v>72</v>
      </c>
      <c r="E31" s="27">
        <f t="shared" si="0"/>
        <v>-871.00360640083488</v>
      </c>
      <c r="F31" s="27">
        <f t="shared" si="1"/>
        <v>-871</v>
      </c>
      <c r="G31" s="27">
        <f t="shared" si="2"/>
        <v>-9.6079999966605101E-3</v>
      </c>
      <c r="H31" s="27">
        <f t="shared" ref="H31:H39" si="6">+G31</f>
        <v>-9.6079999966605101E-3</v>
      </c>
      <c r="J31" s="27"/>
      <c r="K31" s="27"/>
      <c r="L31" s="27"/>
      <c r="M31" s="27"/>
      <c r="N31" s="27"/>
      <c r="O31" s="27">
        <f t="shared" ca="1" si="4"/>
        <v>1.4173899716189459E-3</v>
      </c>
      <c r="P31" s="27"/>
      <c r="Q31" s="29">
        <f t="shared" si="5"/>
        <v>11199.080000000002</v>
      </c>
    </row>
    <row r="32" spans="1:21" x14ac:dyDescent="0.2">
      <c r="A32" t="s">
        <v>111</v>
      </c>
      <c r="B32" s="14" t="s">
        <v>49</v>
      </c>
      <c r="C32" s="9">
        <v>26273.553</v>
      </c>
      <c r="D32" s="9" t="s">
        <v>72</v>
      </c>
      <c r="E32" s="27">
        <f t="shared" si="0"/>
        <v>-849.99391926586736</v>
      </c>
      <c r="F32" s="27">
        <f t="shared" si="1"/>
        <v>-850</v>
      </c>
      <c r="G32" s="27">
        <f t="shared" si="2"/>
        <v>1.6200000001845183E-2</v>
      </c>
      <c r="H32" s="27">
        <f t="shared" si="6"/>
        <v>1.6200000001845183E-2</v>
      </c>
      <c r="J32" s="27"/>
      <c r="K32" s="27"/>
      <c r="L32" s="27"/>
      <c r="M32" s="27"/>
      <c r="N32" s="27"/>
      <c r="O32" s="27">
        <f t="shared" ca="1" si="4"/>
        <v>1.4029831817213914E-3</v>
      </c>
      <c r="P32" s="27"/>
      <c r="Q32" s="29">
        <f t="shared" si="5"/>
        <v>11255.053</v>
      </c>
    </row>
    <row r="33" spans="1:21" x14ac:dyDescent="0.2">
      <c r="A33" t="s">
        <v>111</v>
      </c>
      <c r="B33" s="14" t="s">
        <v>49</v>
      </c>
      <c r="C33" s="9">
        <v>26955.562999999998</v>
      </c>
      <c r="D33" s="9" t="s">
        <v>72</v>
      </c>
      <c r="E33" s="27">
        <f t="shared" si="0"/>
        <v>-593.99876583618368</v>
      </c>
      <c r="F33" s="27">
        <f t="shared" si="1"/>
        <v>-594</v>
      </c>
      <c r="G33" s="27">
        <f t="shared" si="2"/>
        <v>3.2879999998840503E-3</v>
      </c>
      <c r="H33" s="27">
        <f t="shared" si="6"/>
        <v>3.2879999998840503E-3</v>
      </c>
      <c r="J33" s="27"/>
      <c r="K33" s="27"/>
      <c r="L33" s="27"/>
      <c r="M33" s="27"/>
      <c r="N33" s="27"/>
      <c r="O33" s="27">
        <f t="shared" ca="1" si="4"/>
        <v>1.2273575524940599E-3</v>
      </c>
      <c r="P33" s="27"/>
      <c r="Q33" s="29">
        <f t="shared" si="5"/>
        <v>11937.062999999998</v>
      </c>
    </row>
    <row r="34" spans="1:21" x14ac:dyDescent="0.2">
      <c r="A34" t="s">
        <v>111</v>
      </c>
      <c r="B34" s="14" t="s">
        <v>49</v>
      </c>
      <c r="C34" s="9">
        <v>26979.517</v>
      </c>
      <c r="D34" s="9" t="s">
        <v>72</v>
      </c>
      <c r="E34" s="27">
        <f t="shared" si="0"/>
        <v>-585.007537107492</v>
      </c>
      <c r="F34" s="27">
        <f t="shared" si="1"/>
        <v>-585</v>
      </c>
      <c r="G34" s="27">
        <f t="shared" si="2"/>
        <v>-2.0079999998415587E-2</v>
      </c>
      <c r="H34" s="27">
        <f t="shared" si="6"/>
        <v>-2.0079999998415587E-2</v>
      </c>
      <c r="J34" s="27"/>
      <c r="K34" s="27"/>
      <c r="L34" s="27"/>
      <c r="M34" s="27"/>
      <c r="N34" s="27"/>
      <c r="O34" s="27">
        <f t="shared" ca="1" si="4"/>
        <v>1.2211832139665366E-3</v>
      </c>
      <c r="P34" s="27"/>
      <c r="Q34" s="29">
        <f t="shared" si="5"/>
        <v>11961.017</v>
      </c>
    </row>
    <row r="35" spans="1:21" s="27" customFormat="1" x14ac:dyDescent="0.2">
      <c r="A35" s="27" t="s">
        <v>13</v>
      </c>
      <c r="B35" s="32"/>
      <c r="C35" s="28">
        <v>28538.065999999999</v>
      </c>
      <c r="D35" s="28" t="s">
        <v>15</v>
      </c>
      <c r="E35" s="27">
        <f t="shared" si="0"/>
        <v>0</v>
      </c>
      <c r="F35" s="27">
        <f t="shared" si="1"/>
        <v>0</v>
      </c>
      <c r="G35" s="27">
        <f t="shared" si="2"/>
        <v>0</v>
      </c>
      <c r="H35" s="27">
        <f t="shared" si="6"/>
        <v>0</v>
      </c>
      <c r="O35" s="27">
        <f t="shared" ca="1" si="4"/>
        <v>8.1985120967751723E-4</v>
      </c>
      <c r="Q35" s="29">
        <f t="shared" si="5"/>
        <v>13519.565999999999</v>
      </c>
    </row>
    <row r="36" spans="1:21" x14ac:dyDescent="0.2">
      <c r="A36" t="s">
        <v>125</v>
      </c>
      <c r="B36" s="14" t="s">
        <v>49</v>
      </c>
      <c r="C36" s="9">
        <v>28924.358</v>
      </c>
      <c r="D36" s="9" t="s">
        <v>72</v>
      </c>
      <c r="E36" s="27">
        <f t="shared" si="0"/>
        <v>144.99623144625428</v>
      </c>
      <c r="F36" s="27">
        <f t="shared" si="1"/>
        <v>145</v>
      </c>
      <c r="G36" s="27">
        <f t="shared" si="2"/>
        <v>-1.0039999997388804E-2</v>
      </c>
      <c r="H36" s="27">
        <f t="shared" si="6"/>
        <v>-1.0039999997388804E-2</v>
      </c>
      <c r="J36" s="27"/>
      <c r="K36" s="27"/>
      <c r="L36" s="27"/>
      <c r="M36" s="27"/>
      <c r="N36" s="27"/>
      <c r="O36" s="27">
        <f t="shared" ca="1" si="4"/>
        <v>7.2037575562297401E-4</v>
      </c>
      <c r="P36" s="27"/>
      <c r="Q36" s="29">
        <f t="shared" si="5"/>
        <v>13905.858</v>
      </c>
    </row>
    <row r="37" spans="1:21" x14ac:dyDescent="0.2">
      <c r="A37" t="s">
        <v>125</v>
      </c>
      <c r="B37" s="14" t="s">
        <v>49</v>
      </c>
      <c r="C37" s="9">
        <v>28948.435000000001</v>
      </c>
      <c r="D37" s="9" t="s">
        <v>72</v>
      </c>
      <c r="E37" s="27">
        <f t="shared" si="0"/>
        <v>154.03362871187619</v>
      </c>
      <c r="F37" s="27">
        <f t="shared" si="1"/>
        <v>154</v>
      </c>
      <c r="G37" s="27">
        <f t="shared" si="2"/>
        <v>8.9592000003904104E-2</v>
      </c>
      <c r="H37" s="27">
        <f t="shared" si="6"/>
        <v>8.9592000003904104E-2</v>
      </c>
      <c r="J37" s="27"/>
      <c r="K37" s="27"/>
      <c r="L37" s="27"/>
      <c r="M37" s="27"/>
      <c r="N37" s="27"/>
      <c r="O37" s="27">
        <f t="shared" ca="1" si="4"/>
        <v>7.1420141709545065E-4</v>
      </c>
      <c r="P37" s="27"/>
      <c r="Q37" s="29">
        <f t="shared" si="5"/>
        <v>13929.935000000001</v>
      </c>
    </row>
    <row r="38" spans="1:21" x14ac:dyDescent="0.2">
      <c r="A38" t="s">
        <v>125</v>
      </c>
      <c r="B38" s="14" t="s">
        <v>49</v>
      </c>
      <c r="C38" s="9">
        <v>28956.329000000002</v>
      </c>
      <c r="D38" s="9" t="s">
        <v>72</v>
      </c>
      <c r="E38" s="27">
        <f t="shared" si="0"/>
        <v>156.99667286251034</v>
      </c>
      <c r="F38" s="27">
        <f t="shared" si="1"/>
        <v>157</v>
      </c>
      <c r="G38" s="27">
        <f t="shared" si="2"/>
        <v>-8.8639999958104454E-3</v>
      </c>
      <c r="H38" s="27">
        <f t="shared" si="6"/>
        <v>-8.8639999958104454E-3</v>
      </c>
      <c r="J38" s="27"/>
      <c r="K38" s="27"/>
      <c r="L38" s="27"/>
      <c r="M38" s="27"/>
      <c r="N38" s="27"/>
      <c r="O38" s="27">
        <f t="shared" ca="1" si="4"/>
        <v>7.1214330425294287E-4</v>
      </c>
      <c r="P38" s="27"/>
      <c r="Q38" s="29">
        <f t="shared" si="5"/>
        <v>13937.829000000002</v>
      </c>
    </row>
    <row r="39" spans="1:21" x14ac:dyDescent="0.2">
      <c r="A39" t="s">
        <v>125</v>
      </c>
      <c r="B39" s="14" t="s">
        <v>49</v>
      </c>
      <c r="C39" s="9">
        <v>28964.322</v>
      </c>
      <c r="D39" s="9" t="s">
        <v>72</v>
      </c>
      <c r="E39" s="27">
        <f t="shared" si="0"/>
        <v>159.99687705506338</v>
      </c>
      <c r="F39" s="27">
        <f t="shared" si="1"/>
        <v>160</v>
      </c>
      <c r="G39" s="27">
        <f t="shared" si="2"/>
        <v>-8.3199999971839134E-3</v>
      </c>
      <c r="H39" s="27">
        <f t="shared" si="6"/>
        <v>-8.3199999971839134E-3</v>
      </c>
      <c r="J39" s="27"/>
      <c r="K39" s="27"/>
      <c r="L39" s="27"/>
      <c r="M39" s="27"/>
      <c r="N39" s="27"/>
      <c r="O39" s="27">
        <f t="shared" ca="1" si="4"/>
        <v>7.1008519141043508E-4</v>
      </c>
      <c r="P39" s="27"/>
      <c r="Q39" s="29">
        <f t="shared" si="5"/>
        <v>13945.822</v>
      </c>
    </row>
    <row r="40" spans="1:21" x14ac:dyDescent="0.2">
      <c r="A40" t="s">
        <v>79</v>
      </c>
      <c r="B40" s="14" t="s">
        <v>49</v>
      </c>
      <c r="C40" s="9">
        <v>29230.746999999999</v>
      </c>
      <c r="D40" s="9" t="s">
        <v>72</v>
      </c>
      <c r="E40" s="27">
        <f t="shared" si="0"/>
        <v>260.00055552385919</v>
      </c>
      <c r="F40" s="27">
        <f t="shared" si="1"/>
        <v>260</v>
      </c>
      <c r="G40" s="27">
        <f t="shared" si="2"/>
        <v>1.4799999989918433E-3</v>
      </c>
      <c r="H40" s="27"/>
      <c r="I40" s="27">
        <f>+G40</f>
        <v>1.4799999989918433E-3</v>
      </c>
      <c r="J40" s="27"/>
      <c r="K40" s="27"/>
      <c r="L40" s="27"/>
      <c r="M40" s="27"/>
      <c r="N40" s="27"/>
      <c r="O40" s="27">
        <f t="shared" ca="1" si="4"/>
        <v>6.4148142999350863E-4</v>
      </c>
      <c r="P40" s="27"/>
      <c r="Q40" s="29">
        <f t="shared" si="5"/>
        <v>14212.246999999999</v>
      </c>
    </row>
    <row r="41" spans="1:21" x14ac:dyDescent="0.2">
      <c r="A41" t="s">
        <v>79</v>
      </c>
      <c r="B41" s="14" t="s">
        <v>49</v>
      </c>
      <c r="C41" s="9">
        <v>29571.773000000001</v>
      </c>
      <c r="D41" s="9" t="s">
        <v>72</v>
      </c>
      <c r="E41" s="27">
        <f t="shared" si="0"/>
        <v>388.00601467183634</v>
      </c>
      <c r="F41" s="27">
        <f t="shared" si="1"/>
        <v>388</v>
      </c>
      <c r="G41" s="27">
        <f t="shared" si="2"/>
        <v>1.6024000000470551E-2</v>
      </c>
      <c r="H41" s="27"/>
      <c r="I41" s="27">
        <f>+G41</f>
        <v>1.6024000000470551E-2</v>
      </c>
      <c r="J41" s="27"/>
      <c r="K41" s="27"/>
      <c r="L41" s="27"/>
      <c r="M41" s="27"/>
      <c r="N41" s="27"/>
      <c r="O41" s="27">
        <f t="shared" ca="1" si="4"/>
        <v>5.5366861537984289E-4</v>
      </c>
      <c r="P41" s="27"/>
      <c r="Q41" s="29">
        <f t="shared" si="5"/>
        <v>14553.273000000001</v>
      </c>
    </row>
    <row r="42" spans="1:21" x14ac:dyDescent="0.2">
      <c r="A42" t="s">
        <v>79</v>
      </c>
      <c r="B42" s="14" t="s">
        <v>49</v>
      </c>
      <c r="C42" s="9">
        <v>29571.815999999999</v>
      </c>
      <c r="D42" s="9" t="s">
        <v>72</v>
      </c>
      <c r="E42" s="27">
        <f t="shared" si="0"/>
        <v>388.02215489206321</v>
      </c>
      <c r="F42" s="27">
        <f t="shared" si="1"/>
        <v>388</v>
      </c>
      <c r="G42" s="27">
        <f t="shared" si="2"/>
        <v>5.9023999998316867E-2</v>
      </c>
      <c r="H42" s="27"/>
      <c r="I42" s="27">
        <f>+G42</f>
        <v>5.9023999998316867E-2</v>
      </c>
      <c r="J42" s="27"/>
      <c r="K42" s="27"/>
      <c r="L42" s="27"/>
      <c r="M42" s="27"/>
      <c r="N42" s="27"/>
      <c r="O42" s="27">
        <f t="shared" ca="1" si="4"/>
        <v>5.5366861537984289E-4</v>
      </c>
      <c r="P42" s="27"/>
      <c r="Q42" s="29">
        <f t="shared" si="5"/>
        <v>14553.315999999999</v>
      </c>
    </row>
    <row r="43" spans="1:21" x14ac:dyDescent="0.2">
      <c r="A43" t="s">
        <v>146</v>
      </c>
      <c r="B43" s="14" t="s">
        <v>49</v>
      </c>
      <c r="C43" s="9">
        <v>29763.91</v>
      </c>
      <c r="D43" s="9" t="s">
        <v>72</v>
      </c>
      <c r="E43" s="27">
        <f t="shared" si="0"/>
        <v>460.12539825055063</v>
      </c>
      <c r="F43" s="27">
        <f t="shared" si="1"/>
        <v>460</v>
      </c>
      <c r="H43" s="27"/>
      <c r="I43" s="27"/>
      <c r="J43" s="27"/>
      <c r="K43" s="27"/>
      <c r="L43" s="27"/>
      <c r="M43" s="27"/>
      <c r="N43" s="27"/>
      <c r="O43" s="27">
        <f t="shared" ca="1" si="4"/>
        <v>5.0427390715965595E-4</v>
      </c>
      <c r="P43" s="27"/>
      <c r="Q43" s="29">
        <f t="shared" si="5"/>
        <v>14745.41</v>
      </c>
      <c r="U43" s="27">
        <f>+C43-(C$7+F43*C$8)</f>
        <v>0.33408000000054017</v>
      </c>
    </row>
    <row r="44" spans="1:21" x14ac:dyDescent="0.2">
      <c r="A44" t="s">
        <v>79</v>
      </c>
      <c r="B44" s="14" t="s">
        <v>49</v>
      </c>
      <c r="C44" s="9">
        <v>29896.814999999999</v>
      </c>
      <c r="D44" s="9" t="s">
        <v>72</v>
      </c>
      <c r="E44" s="27">
        <f t="shared" si="0"/>
        <v>510.01181614262242</v>
      </c>
      <c r="F44" s="27">
        <f t="shared" si="1"/>
        <v>510</v>
      </c>
      <c r="G44" s="27">
        <f t="shared" ref="G44:G67" si="7">+C44-(C$7+F44*C$8)</f>
        <v>3.1480000001465669E-2</v>
      </c>
      <c r="H44" s="27"/>
      <c r="I44" s="27">
        <f t="shared" ref="I44:I49" si="8">+G44</f>
        <v>3.1480000001465669E-2</v>
      </c>
      <c r="J44" s="27"/>
      <c r="K44" s="27"/>
      <c r="L44" s="27"/>
      <c r="M44" s="27"/>
      <c r="N44" s="27"/>
      <c r="O44" s="27">
        <f t="shared" ca="1" si="4"/>
        <v>4.6997202645119272E-4</v>
      </c>
      <c r="P44" s="27"/>
      <c r="Q44" s="29">
        <f t="shared" si="5"/>
        <v>14878.314999999999</v>
      </c>
    </row>
    <row r="45" spans="1:21" x14ac:dyDescent="0.2">
      <c r="A45" t="s">
        <v>79</v>
      </c>
      <c r="B45" s="14" t="s">
        <v>49</v>
      </c>
      <c r="C45" s="9">
        <v>29912.778999999999</v>
      </c>
      <c r="D45" s="9" t="s">
        <v>72</v>
      </c>
      <c r="E45" s="27">
        <f t="shared" si="0"/>
        <v>516.00396674063632</v>
      </c>
      <c r="F45" s="27">
        <f t="shared" si="1"/>
        <v>516</v>
      </c>
      <c r="G45" s="27">
        <f t="shared" si="7"/>
        <v>1.0568000001512701E-2</v>
      </c>
      <c r="H45" s="27"/>
      <c r="I45" s="27">
        <f t="shared" si="8"/>
        <v>1.0568000001512701E-2</v>
      </c>
      <c r="J45" s="27"/>
      <c r="K45" s="27"/>
      <c r="L45" s="27"/>
      <c r="M45" s="27"/>
      <c r="N45" s="27"/>
      <c r="O45" s="27">
        <f t="shared" ca="1" si="4"/>
        <v>4.6585580076617715E-4</v>
      </c>
      <c r="P45" s="27"/>
      <c r="Q45" s="29">
        <f t="shared" si="5"/>
        <v>14894.278999999999</v>
      </c>
    </row>
    <row r="46" spans="1:21" x14ac:dyDescent="0.2">
      <c r="A46" t="s">
        <v>79</v>
      </c>
      <c r="B46" s="14" t="s">
        <v>49</v>
      </c>
      <c r="C46" s="9">
        <v>29952.778999999999</v>
      </c>
      <c r="D46" s="9" t="s">
        <v>72</v>
      </c>
      <c r="E46" s="27">
        <f t="shared" si="0"/>
        <v>531.01812509196156</v>
      </c>
      <c r="F46" s="27">
        <f t="shared" si="1"/>
        <v>531</v>
      </c>
      <c r="G46" s="27">
        <f t="shared" si="7"/>
        <v>4.8287999998137821E-2</v>
      </c>
      <c r="H46" s="27"/>
      <c r="I46" s="27">
        <f t="shared" si="8"/>
        <v>4.8287999998137821E-2</v>
      </c>
      <c r="J46" s="27"/>
      <c r="K46" s="27"/>
      <c r="L46" s="27"/>
      <c r="M46" s="27"/>
      <c r="N46" s="27"/>
      <c r="O46" s="27">
        <f t="shared" ca="1" si="4"/>
        <v>4.5556523655363823E-4</v>
      </c>
      <c r="P46" s="27"/>
      <c r="Q46" s="29">
        <f t="shared" si="5"/>
        <v>14934.278999999999</v>
      </c>
    </row>
    <row r="47" spans="1:21" x14ac:dyDescent="0.2">
      <c r="A47" t="s">
        <v>79</v>
      </c>
      <c r="B47" s="14" t="s">
        <v>49</v>
      </c>
      <c r="C47" s="9">
        <v>30293.749</v>
      </c>
      <c r="D47" s="9" t="s">
        <v>72</v>
      </c>
      <c r="E47" s="27">
        <f t="shared" si="0"/>
        <v>659.00256441824672</v>
      </c>
      <c r="F47" s="27">
        <f t="shared" si="1"/>
        <v>659</v>
      </c>
      <c r="G47" s="27">
        <f t="shared" si="7"/>
        <v>6.8320000027597416E-3</v>
      </c>
      <c r="H47" s="27"/>
      <c r="I47" s="27">
        <f t="shared" si="8"/>
        <v>6.8320000027597416E-3</v>
      </c>
      <c r="J47" s="27"/>
      <c r="K47" s="27"/>
      <c r="L47" s="27"/>
      <c r="M47" s="27"/>
      <c r="N47" s="27"/>
      <c r="O47" s="27">
        <f t="shared" ca="1" si="4"/>
        <v>3.6775242193997243E-4</v>
      </c>
      <c r="P47" s="27"/>
      <c r="Q47" s="29">
        <f t="shared" si="5"/>
        <v>15275.249</v>
      </c>
    </row>
    <row r="48" spans="1:21" x14ac:dyDescent="0.2">
      <c r="A48" t="s">
        <v>79</v>
      </c>
      <c r="B48" s="14" t="s">
        <v>49</v>
      </c>
      <c r="C48" s="9">
        <v>30325.673999999999</v>
      </c>
      <c r="D48" s="9" t="s">
        <v>72</v>
      </c>
      <c r="E48" s="27">
        <f t="shared" si="0"/>
        <v>670.98573955239794</v>
      </c>
      <c r="F48" s="27">
        <f t="shared" si="1"/>
        <v>671</v>
      </c>
      <c r="G48" s="27">
        <f t="shared" si="7"/>
        <v>-3.7992000001395354E-2</v>
      </c>
      <c r="H48" s="27"/>
      <c r="I48" s="27">
        <f t="shared" si="8"/>
        <v>-3.7992000001395354E-2</v>
      </c>
      <c r="J48" s="27"/>
      <c r="K48" s="27"/>
      <c r="L48" s="27"/>
      <c r="M48" s="27"/>
      <c r="N48" s="27"/>
      <c r="O48" s="27">
        <f t="shared" ca="1" si="4"/>
        <v>3.595199705699413E-4</v>
      </c>
      <c r="P48" s="27"/>
      <c r="Q48" s="29">
        <f t="shared" si="5"/>
        <v>15307.173999999999</v>
      </c>
    </row>
    <row r="49" spans="1:32" x14ac:dyDescent="0.2">
      <c r="A49" t="s">
        <v>79</v>
      </c>
      <c r="B49" s="14" t="s">
        <v>49</v>
      </c>
      <c r="C49" s="9">
        <v>31055.696</v>
      </c>
      <c r="D49" s="9" t="s">
        <v>72</v>
      </c>
      <c r="E49" s="27">
        <f t="shared" si="0"/>
        <v>945.00238725117822</v>
      </c>
      <c r="F49" s="27">
        <f t="shared" si="1"/>
        <v>945</v>
      </c>
      <c r="G49" s="27">
        <f t="shared" si="7"/>
        <v>6.3599999994039536E-3</v>
      </c>
      <c r="H49" s="27"/>
      <c r="I49" s="27">
        <f t="shared" si="8"/>
        <v>6.3599999994039536E-3</v>
      </c>
      <c r="J49" s="27"/>
      <c r="K49" s="27"/>
      <c r="L49" s="27"/>
      <c r="M49" s="27"/>
      <c r="N49" s="27"/>
      <c r="O49" s="27">
        <f t="shared" ca="1" si="4"/>
        <v>1.7154566428756305E-4</v>
      </c>
      <c r="P49" s="27"/>
      <c r="Q49" s="29">
        <f t="shared" si="5"/>
        <v>16037.196</v>
      </c>
    </row>
    <row r="50" spans="1:32" x14ac:dyDescent="0.2">
      <c r="A50" t="s">
        <v>167</v>
      </c>
      <c r="B50" s="14" t="s">
        <v>49</v>
      </c>
      <c r="C50" s="9">
        <v>32230.591</v>
      </c>
      <c r="D50" s="9" t="s">
        <v>72</v>
      </c>
      <c r="E50" s="27">
        <f t="shared" si="0"/>
        <v>1386.0038766556868</v>
      </c>
      <c r="F50" s="27">
        <f t="shared" si="1"/>
        <v>1386</v>
      </c>
      <c r="G50" s="27">
        <f t="shared" si="7"/>
        <v>1.0328000000299653E-2</v>
      </c>
      <c r="H50" s="27">
        <f>+G50</f>
        <v>1.0328000000299653E-2</v>
      </c>
      <c r="J50" s="27"/>
      <c r="K50" s="27"/>
      <c r="L50" s="27"/>
      <c r="M50" s="27"/>
      <c r="N50" s="27"/>
      <c r="O50" s="27">
        <f t="shared" ca="1" si="4"/>
        <v>-1.309969235610823E-4</v>
      </c>
      <c r="P50" s="27"/>
      <c r="Q50" s="29">
        <f t="shared" si="5"/>
        <v>17212.091</v>
      </c>
    </row>
    <row r="51" spans="1:32" x14ac:dyDescent="0.2">
      <c r="A51" t="s">
        <v>172</v>
      </c>
      <c r="B51" s="14" t="s">
        <v>49</v>
      </c>
      <c r="C51" s="9">
        <v>33298.834000000003</v>
      </c>
      <c r="D51" s="9" t="s">
        <v>72</v>
      </c>
      <c r="E51" s="27">
        <f t="shared" si="0"/>
        <v>1786.9731156480575</v>
      </c>
      <c r="F51" s="27">
        <f t="shared" si="1"/>
        <v>1787</v>
      </c>
      <c r="G51" s="27">
        <f t="shared" si="7"/>
        <v>-7.1623999996518251E-2</v>
      </c>
      <c r="H51" s="27"/>
      <c r="I51" s="27">
        <f>+G51</f>
        <v>-7.1623999996518251E-2</v>
      </c>
      <c r="J51" s="27"/>
      <c r="K51" s="27"/>
      <c r="L51" s="27"/>
      <c r="M51" s="27"/>
      <c r="N51" s="27"/>
      <c r="O51" s="27">
        <f t="shared" ca="1" si="4"/>
        <v>-4.0609800684295689E-4</v>
      </c>
      <c r="P51" s="27"/>
      <c r="Q51" s="29">
        <f t="shared" si="5"/>
        <v>18280.334000000003</v>
      </c>
    </row>
    <row r="52" spans="1:32" x14ac:dyDescent="0.2">
      <c r="A52" t="s">
        <v>177</v>
      </c>
      <c r="B52" s="14" t="s">
        <v>49</v>
      </c>
      <c r="C52" s="9">
        <v>33597.292999999998</v>
      </c>
      <c r="D52" s="9" t="s">
        <v>72</v>
      </c>
      <c r="E52" s="27">
        <f t="shared" si="0"/>
        <v>1899.0008828325106</v>
      </c>
      <c r="F52" s="27">
        <f t="shared" si="1"/>
        <v>1899</v>
      </c>
      <c r="G52" s="27">
        <f t="shared" si="7"/>
        <v>2.3519999958807603E-3</v>
      </c>
      <c r="H52" s="27"/>
      <c r="I52" s="27">
        <f>+G52</f>
        <v>2.3519999958807603E-3</v>
      </c>
      <c r="J52" s="27"/>
      <c r="K52" s="27"/>
      <c r="L52" s="27"/>
      <c r="M52" s="27"/>
      <c r="N52" s="27"/>
      <c r="O52" s="27">
        <f t="shared" ca="1" si="4"/>
        <v>-4.8293421962991448E-4</v>
      </c>
      <c r="P52" s="27"/>
      <c r="Q52" s="29">
        <f t="shared" si="5"/>
        <v>18578.792999999998</v>
      </c>
    </row>
    <row r="53" spans="1:32" x14ac:dyDescent="0.2">
      <c r="A53" t="s">
        <v>181</v>
      </c>
      <c r="B53" s="14" t="s">
        <v>49</v>
      </c>
      <c r="C53" s="9">
        <v>33647.809000000001</v>
      </c>
      <c r="D53" s="9" t="s">
        <v>72</v>
      </c>
      <c r="E53" s="27">
        <f t="shared" ref="E53:E71" si="9">+(C53-C$7)/C$8</f>
        <v>1917.9622634144005</v>
      </c>
      <c r="F53" s="27">
        <f t="shared" ref="F53:F71" si="10">ROUND(2*E53,0)/2</f>
        <v>1918</v>
      </c>
      <c r="G53" s="27">
        <f t="shared" si="7"/>
        <v>-0.10053599999810103</v>
      </c>
      <c r="H53" s="27"/>
      <c r="I53" s="27">
        <f>+G53</f>
        <v>-0.10053599999810103</v>
      </c>
      <c r="J53" s="27"/>
      <c r="K53" s="27"/>
      <c r="L53" s="27"/>
      <c r="M53" s="27"/>
      <c r="N53" s="27"/>
      <c r="O53" s="27">
        <f t="shared" ref="O53:O71" ca="1" si="11">+C$11+C$12*$F53</f>
        <v>-4.9596893429913053E-4</v>
      </c>
      <c r="P53" s="27"/>
      <c r="Q53" s="29">
        <f t="shared" ref="Q53:Q71" si="12">+C53-15018.5</f>
        <v>18629.309000000001</v>
      </c>
    </row>
    <row r="54" spans="1:32" x14ac:dyDescent="0.2">
      <c r="A54" t="s">
        <v>187</v>
      </c>
      <c r="B54" s="14" t="s">
        <v>49</v>
      </c>
      <c r="C54" s="9">
        <v>35432.894</v>
      </c>
      <c r="D54" s="9" t="s">
        <v>72</v>
      </c>
      <c r="E54" s="27">
        <f t="shared" si="9"/>
        <v>2588.0009849287881</v>
      </c>
      <c r="F54" s="27">
        <f t="shared" si="10"/>
        <v>2588</v>
      </c>
      <c r="G54" s="27">
        <f t="shared" si="7"/>
        <v>2.6240000006509945E-3</v>
      </c>
      <c r="H54" s="27">
        <f>+G54</f>
        <v>2.6240000006509945E-3</v>
      </c>
      <c r="J54" s="27"/>
      <c r="K54" s="27"/>
      <c r="L54" s="27"/>
      <c r="M54" s="27"/>
      <c r="N54" s="27"/>
      <c r="O54" s="27">
        <f t="shared" ca="1" si="11"/>
        <v>-9.5561413579253718E-4</v>
      </c>
      <c r="P54" s="27"/>
      <c r="Q54" s="29">
        <f t="shared" si="12"/>
        <v>20414.394</v>
      </c>
    </row>
    <row r="55" spans="1:32" x14ac:dyDescent="0.2">
      <c r="A55" t="s">
        <v>187</v>
      </c>
      <c r="B55" s="14" t="s">
        <v>49</v>
      </c>
      <c r="C55" s="9">
        <v>35456.868000000002</v>
      </c>
      <c r="D55" s="9" t="s">
        <v>72</v>
      </c>
      <c r="E55" s="27">
        <f t="shared" si="9"/>
        <v>2596.9997207366559</v>
      </c>
      <c r="F55" s="27">
        <f t="shared" si="10"/>
        <v>2597</v>
      </c>
      <c r="G55" s="27">
        <f t="shared" si="7"/>
        <v>-7.4399999721208587E-4</v>
      </c>
      <c r="H55" s="27">
        <f>+G55</f>
        <v>-7.4399999721208587E-4</v>
      </c>
      <c r="J55" s="27"/>
      <c r="K55" s="27"/>
      <c r="L55" s="27"/>
      <c r="M55" s="27"/>
      <c r="N55" s="27"/>
      <c r="O55" s="27">
        <f t="shared" ca="1" si="11"/>
        <v>-9.6178847432006054E-4</v>
      </c>
      <c r="P55" s="27"/>
      <c r="Q55" s="29">
        <f t="shared" si="12"/>
        <v>20438.368000000002</v>
      </c>
    </row>
    <row r="56" spans="1:32" x14ac:dyDescent="0.2">
      <c r="A56" t="s">
        <v>177</v>
      </c>
      <c r="B56" s="14" t="s">
        <v>49</v>
      </c>
      <c r="C56" s="9">
        <v>35478.186999999998</v>
      </c>
      <c r="D56" s="9" t="s">
        <v>72</v>
      </c>
      <c r="E56" s="27">
        <f t="shared" si="9"/>
        <v>2605.001891783952</v>
      </c>
      <c r="F56" s="27">
        <f t="shared" si="10"/>
        <v>2605</v>
      </c>
      <c r="G56" s="27">
        <f t="shared" si="7"/>
        <v>5.0399999963701703E-3</v>
      </c>
      <c r="H56" s="27"/>
      <c r="I56" s="27">
        <f>+G56</f>
        <v>5.0399999963701703E-3</v>
      </c>
      <c r="J56" s="27"/>
      <c r="K56" s="27"/>
      <c r="L56" s="27"/>
      <c r="M56" s="27"/>
      <c r="N56" s="27"/>
      <c r="O56" s="27">
        <f t="shared" ca="1" si="11"/>
        <v>-9.6727677523341478E-4</v>
      </c>
      <c r="P56" s="27"/>
      <c r="Q56" s="29">
        <f t="shared" si="12"/>
        <v>20459.686999999998</v>
      </c>
    </row>
    <row r="57" spans="1:32" x14ac:dyDescent="0.2">
      <c r="A57" t="s">
        <v>177</v>
      </c>
      <c r="B57" s="14" t="s">
        <v>49</v>
      </c>
      <c r="C57" s="9">
        <v>35510.167000000001</v>
      </c>
      <c r="D57" s="9" t="s">
        <v>72</v>
      </c>
      <c r="E57" s="27">
        <f t="shared" si="9"/>
        <v>2617.0057113858375</v>
      </c>
      <c r="F57" s="27">
        <f t="shared" si="10"/>
        <v>2617</v>
      </c>
      <c r="G57" s="27">
        <f t="shared" si="7"/>
        <v>1.5215999999782071E-2</v>
      </c>
      <c r="H57" s="27"/>
      <c r="I57" s="27">
        <f>+G57</f>
        <v>1.5215999999782071E-2</v>
      </c>
      <c r="J57" s="27"/>
      <c r="K57" s="27"/>
      <c r="L57" s="27"/>
      <c r="M57" s="27"/>
      <c r="N57" s="27"/>
      <c r="O57" s="27">
        <f t="shared" ca="1" si="11"/>
        <v>-9.7550922660344591E-4</v>
      </c>
      <c r="P57" s="27"/>
      <c r="Q57" s="29">
        <f t="shared" si="12"/>
        <v>20491.667000000001</v>
      </c>
    </row>
    <row r="58" spans="1:32" x14ac:dyDescent="0.2">
      <c r="A58" t="s">
        <v>177</v>
      </c>
      <c r="B58" s="14" t="s">
        <v>49</v>
      </c>
      <c r="C58" s="9">
        <v>35542.137999999999</v>
      </c>
      <c r="D58" s="9" t="s">
        <v>72</v>
      </c>
      <c r="E58" s="27">
        <f t="shared" si="9"/>
        <v>2629.0061528020924</v>
      </c>
      <c r="F58" s="27">
        <f t="shared" si="10"/>
        <v>2629</v>
      </c>
      <c r="G58" s="27">
        <f t="shared" si="7"/>
        <v>1.6391999997722451E-2</v>
      </c>
      <c r="H58" s="27"/>
      <c r="I58" s="27">
        <f>+G58</f>
        <v>1.6391999997722451E-2</v>
      </c>
      <c r="J58" s="27"/>
      <c r="K58" s="27"/>
      <c r="L58" s="27"/>
      <c r="M58" s="27"/>
      <c r="N58" s="27"/>
      <c r="O58" s="27">
        <f t="shared" ca="1" si="11"/>
        <v>-9.8374167797347705E-4</v>
      </c>
      <c r="P58" s="27"/>
      <c r="Q58" s="29">
        <f t="shared" si="12"/>
        <v>20523.637999999999</v>
      </c>
    </row>
    <row r="59" spans="1:32" x14ac:dyDescent="0.2">
      <c r="A59" t="s">
        <v>187</v>
      </c>
      <c r="B59" s="14" t="s">
        <v>49</v>
      </c>
      <c r="C59" s="9">
        <v>35765.910199999998</v>
      </c>
      <c r="D59" s="9" t="s">
        <v>72</v>
      </c>
      <c r="E59" s="27">
        <f t="shared" si="9"/>
        <v>2712.9999339377032</v>
      </c>
      <c r="F59" s="27">
        <f t="shared" si="10"/>
        <v>2713</v>
      </c>
      <c r="G59" s="27">
        <f t="shared" si="7"/>
        <v>-1.7600000137463212E-4</v>
      </c>
      <c r="H59" s="27">
        <f>+G59</f>
        <v>-1.7600000137463212E-4</v>
      </c>
      <c r="J59" s="27"/>
      <c r="K59" s="27"/>
      <c r="L59" s="27"/>
      <c r="M59" s="27"/>
      <c r="N59" s="27"/>
      <c r="O59" s="27">
        <f t="shared" ca="1" si="11"/>
        <v>-1.0413688375636952E-3</v>
      </c>
      <c r="P59" s="27"/>
      <c r="Q59" s="29">
        <f t="shared" si="12"/>
        <v>20747.410199999998</v>
      </c>
    </row>
    <row r="60" spans="1:32" x14ac:dyDescent="0.2">
      <c r="A60" t="s">
        <v>177</v>
      </c>
      <c r="B60" s="14" t="s">
        <v>49</v>
      </c>
      <c r="C60" s="9">
        <v>35811.18</v>
      </c>
      <c r="D60" s="9" t="s">
        <v>72</v>
      </c>
      <c r="E60" s="27">
        <f t="shared" si="9"/>
        <v>2729.9921325810242</v>
      </c>
      <c r="F60" s="27">
        <f t="shared" si="10"/>
        <v>2730</v>
      </c>
      <c r="G60" s="27">
        <f t="shared" si="7"/>
        <v>-2.0960000001650769E-2</v>
      </c>
      <c r="H60" s="27"/>
      <c r="I60" s="27">
        <f t="shared" ref="I60:I67" si="13">+G60</f>
        <v>-2.0960000001650769E-2</v>
      </c>
      <c r="J60" s="27"/>
      <c r="K60" s="27"/>
      <c r="L60" s="27"/>
      <c r="M60" s="27"/>
      <c r="N60" s="27"/>
      <c r="O60" s="27">
        <f t="shared" ca="1" si="11"/>
        <v>-1.0530314770045726E-3</v>
      </c>
      <c r="P60" s="27"/>
      <c r="Q60" s="29">
        <f t="shared" si="12"/>
        <v>20792.68</v>
      </c>
    </row>
    <row r="61" spans="1:32" s="27" customFormat="1" x14ac:dyDescent="0.2">
      <c r="A61" s="30" t="s">
        <v>48</v>
      </c>
      <c r="B61" s="31" t="s">
        <v>49</v>
      </c>
      <c r="C61" s="30">
        <v>40566.71</v>
      </c>
      <c r="D61" s="28"/>
      <c r="E61" s="27">
        <f t="shared" si="9"/>
        <v>4514.9991441929742</v>
      </c>
      <c r="F61" s="27">
        <f t="shared" si="10"/>
        <v>4515</v>
      </c>
      <c r="G61" s="27">
        <f t="shared" si="7"/>
        <v>-2.2800000006100163E-3</v>
      </c>
      <c r="I61" s="27">
        <f t="shared" si="13"/>
        <v>-2.2800000006100163E-3</v>
      </c>
      <c r="O61" s="27">
        <f t="shared" ca="1" si="11"/>
        <v>-2.2776086182967085E-3</v>
      </c>
      <c r="Q61" s="29">
        <f t="shared" si="12"/>
        <v>25548.21</v>
      </c>
    </row>
    <row r="62" spans="1:32" s="27" customFormat="1" x14ac:dyDescent="0.2">
      <c r="A62" s="27" t="s">
        <v>30</v>
      </c>
      <c r="B62" s="32"/>
      <c r="C62" s="28">
        <v>41616.406000000003</v>
      </c>
      <c r="D62" s="28"/>
      <c r="E62" s="27">
        <f t="shared" si="9"/>
        <v>4909.0066933117942</v>
      </c>
      <c r="F62" s="27">
        <f t="shared" si="10"/>
        <v>4909</v>
      </c>
      <c r="G62" s="27">
        <f t="shared" si="7"/>
        <v>1.7832000005000737E-2</v>
      </c>
      <c r="I62" s="27">
        <f t="shared" si="13"/>
        <v>1.7832000005000737E-2</v>
      </c>
      <c r="O62" s="27">
        <f t="shared" ca="1" si="11"/>
        <v>-2.5479074382793983E-3</v>
      </c>
      <c r="Q62" s="29">
        <f t="shared" si="12"/>
        <v>26597.906000000003</v>
      </c>
      <c r="AA62" s="27" t="s">
        <v>29</v>
      </c>
      <c r="AF62" s="27" t="s">
        <v>31</v>
      </c>
    </row>
    <row r="63" spans="1:32" s="27" customFormat="1" x14ac:dyDescent="0.2">
      <c r="A63" s="27" t="s">
        <v>33</v>
      </c>
      <c r="B63" s="32"/>
      <c r="C63" s="28">
        <v>41616.409</v>
      </c>
      <c r="D63" s="28"/>
      <c r="E63" s="27">
        <f t="shared" si="9"/>
        <v>4909.0078193736699</v>
      </c>
      <c r="F63" s="27">
        <f t="shared" si="10"/>
        <v>4909</v>
      </c>
      <c r="G63" s="27">
        <f t="shared" si="7"/>
        <v>2.0832000001973938E-2</v>
      </c>
      <c r="I63" s="27">
        <f t="shared" si="13"/>
        <v>2.0832000001973938E-2</v>
      </c>
      <c r="O63" s="27">
        <f t="shared" ca="1" si="11"/>
        <v>-2.5479074382793983E-3</v>
      </c>
      <c r="Q63" s="29">
        <f t="shared" si="12"/>
        <v>26597.909</v>
      </c>
      <c r="AB63" s="27">
        <v>12</v>
      </c>
      <c r="AD63" s="27" t="s">
        <v>32</v>
      </c>
      <c r="AF63" s="27" t="s">
        <v>34</v>
      </c>
    </row>
    <row r="64" spans="1:32" s="27" customFormat="1" x14ac:dyDescent="0.2">
      <c r="A64" s="27" t="s">
        <v>35</v>
      </c>
      <c r="B64" s="32"/>
      <c r="C64" s="28">
        <v>41688.313000000002</v>
      </c>
      <c r="D64" s="28"/>
      <c r="E64" s="27">
        <f t="shared" si="9"/>
        <v>4935.9972704260126</v>
      </c>
      <c r="F64" s="27">
        <f t="shared" si="10"/>
        <v>4936</v>
      </c>
      <c r="G64" s="27">
        <f t="shared" si="7"/>
        <v>-7.2719999952823855E-3</v>
      </c>
      <c r="I64" s="27">
        <f t="shared" si="13"/>
        <v>-7.2719999952823855E-3</v>
      </c>
      <c r="O64" s="27">
        <f t="shared" ca="1" si="11"/>
        <v>-2.5664304538619686E-3</v>
      </c>
      <c r="Q64" s="29">
        <f t="shared" si="12"/>
        <v>26669.813000000002</v>
      </c>
      <c r="AA64" s="27" t="s">
        <v>29</v>
      </c>
      <c r="AB64" s="27">
        <v>17</v>
      </c>
      <c r="AD64" s="27" t="s">
        <v>32</v>
      </c>
      <c r="AF64" s="27" t="s">
        <v>34</v>
      </c>
    </row>
    <row r="65" spans="1:32" s="27" customFormat="1" x14ac:dyDescent="0.2">
      <c r="A65" s="27" t="s">
        <v>36</v>
      </c>
      <c r="B65" s="32"/>
      <c r="C65" s="28">
        <v>41728.307999999997</v>
      </c>
      <c r="D65" s="28"/>
      <c r="E65" s="27">
        <f t="shared" si="9"/>
        <v>4951.009552007542</v>
      </c>
      <c r="F65" s="27">
        <f t="shared" si="10"/>
        <v>4951</v>
      </c>
      <c r="G65" s="27">
        <f t="shared" si="7"/>
        <v>2.54480000003241E-2</v>
      </c>
      <c r="I65" s="27">
        <f t="shared" si="13"/>
        <v>2.54480000003241E-2</v>
      </c>
      <c r="O65" s="27">
        <f t="shared" ca="1" si="11"/>
        <v>-2.5767210180745077E-3</v>
      </c>
      <c r="Q65" s="29">
        <f t="shared" si="12"/>
        <v>26709.807999999997</v>
      </c>
      <c r="AA65" s="27" t="s">
        <v>29</v>
      </c>
      <c r="AB65" s="27">
        <v>6</v>
      </c>
      <c r="AD65" s="27" t="s">
        <v>32</v>
      </c>
      <c r="AF65" s="27" t="s">
        <v>34</v>
      </c>
    </row>
    <row r="66" spans="1:32" s="27" customFormat="1" x14ac:dyDescent="0.2">
      <c r="A66" s="27" t="s">
        <v>38</v>
      </c>
      <c r="B66" s="32"/>
      <c r="C66" s="28">
        <v>42426.284</v>
      </c>
      <c r="D66" s="28"/>
      <c r="E66" s="27">
        <f t="shared" si="9"/>
        <v>5212.9976067431589</v>
      </c>
      <c r="F66" s="27">
        <f t="shared" si="10"/>
        <v>5213</v>
      </c>
      <c r="G66" s="27">
        <f t="shared" si="7"/>
        <v>-6.375999997544568E-3</v>
      </c>
      <c r="I66" s="27">
        <f t="shared" si="13"/>
        <v>-6.375999997544568E-3</v>
      </c>
      <c r="O66" s="27">
        <f t="shared" ca="1" si="11"/>
        <v>-2.7564628729868541E-3</v>
      </c>
      <c r="Q66" s="29">
        <f t="shared" si="12"/>
        <v>27407.784</v>
      </c>
      <c r="AA66" s="27" t="s">
        <v>29</v>
      </c>
      <c r="AB66" s="27">
        <v>7</v>
      </c>
      <c r="AD66" s="27" t="s">
        <v>37</v>
      </c>
      <c r="AF66" s="27" t="s">
        <v>34</v>
      </c>
    </row>
    <row r="67" spans="1:32" s="27" customFormat="1" x14ac:dyDescent="0.2">
      <c r="A67" s="27" t="s">
        <v>40</v>
      </c>
      <c r="B67" s="32"/>
      <c r="C67" s="28">
        <v>46707.542999999998</v>
      </c>
      <c r="D67" s="28"/>
      <c r="E67" s="27">
        <f t="shared" si="9"/>
        <v>6819.9851209690733</v>
      </c>
      <c r="F67" s="27">
        <f t="shared" si="10"/>
        <v>6820</v>
      </c>
      <c r="G67" s="27">
        <f t="shared" si="7"/>
        <v>-3.9640000002691522E-2</v>
      </c>
      <c r="I67" s="27">
        <f t="shared" si="13"/>
        <v>-3.9640000002691522E-2</v>
      </c>
      <c r="O67" s="27">
        <f t="shared" ca="1" si="11"/>
        <v>-3.858925318956861E-3</v>
      </c>
      <c r="Q67" s="29">
        <f t="shared" si="12"/>
        <v>31689.042999999998</v>
      </c>
      <c r="AA67" s="27" t="s">
        <v>29</v>
      </c>
      <c r="AB67" s="27">
        <v>9</v>
      </c>
      <c r="AD67" s="27" t="s">
        <v>39</v>
      </c>
      <c r="AF67" s="27" t="s">
        <v>34</v>
      </c>
    </row>
    <row r="68" spans="1:32" s="27" customFormat="1" x14ac:dyDescent="0.2">
      <c r="A68" s="27" t="s">
        <v>41</v>
      </c>
      <c r="B68" s="32"/>
      <c r="C68" s="28">
        <v>47477.466</v>
      </c>
      <c r="D68" s="28"/>
      <c r="E68" s="27">
        <f t="shared" si="9"/>
        <v>7108.9787669772595</v>
      </c>
      <c r="F68" s="27">
        <f t="shared" si="10"/>
        <v>7109</v>
      </c>
      <c r="I68" s="27">
        <v>-5.6567999999970198E-2</v>
      </c>
      <c r="O68" s="27">
        <f t="shared" ca="1" si="11"/>
        <v>-4.0571901894517785E-3</v>
      </c>
      <c r="Q68" s="29">
        <f t="shared" si="12"/>
        <v>32458.966</v>
      </c>
      <c r="AA68" s="27" t="s">
        <v>29</v>
      </c>
      <c r="AB68" s="27">
        <v>10</v>
      </c>
      <c r="AD68" s="27" t="s">
        <v>39</v>
      </c>
      <c r="AF68" s="27" t="s">
        <v>34</v>
      </c>
    </row>
    <row r="69" spans="1:32" s="27" customFormat="1" x14ac:dyDescent="0.2">
      <c r="A69" s="27" t="s">
        <v>44</v>
      </c>
      <c r="B69" s="32"/>
      <c r="C69" s="28">
        <v>49374.394099999998</v>
      </c>
      <c r="D69" s="28"/>
      <c r="E69" s="27">
        <f t="shared" si="9"/>
        <v>7820.9982388392245</v>
      </c>
      <c r="F69" s="27">
        <f t="shared" si="10"/>
        <v>7821</v>
      </c>
      <c r="G69" s="27">
        <f t="shared" ref="G69:G91" si="14">+C69-(C$7+F69*C$8)</f>
        <v>-4.6920000022510067E-3</v>
      </c>
      <c r="J69" s="27">
        <f>+G69</f>
        <v>-4.6920000022510067E-3</v>
      </c>
      <c r="O69" s="27">
        <f t="shared" ca="1" si="11"/>
        <v>-4.5456489707402939E-3</v>
      </c>
      <c r="Q69" s="29">
        <f t="shared" si="12"/>
        <v>34355.894099999998</v>
      </c>
      <c r="AA69" s="27" t="s">
        <v>42</v>
      </c>
      <c r="AB69" s="27">
        <v>56</v>
      </c>
      <c r="AD69" s="27" t="s">
        <v>43</v>
      </c>
      <c r="AF69" s="27" t="s">
        <v>34</v>
      </c>
    </row>
    <row r="70" spans="1:32" s="27" customFormat="1" x14ac:dyDescent="0.2">
      <c r="A70" s="27" t="s">
        <v>46</v>
      </c>
      <c r="B70" s="32"/>
      <c r="C70" s="28">
        <v>50096.375999999997</v>
      </c>
      <c r="D70" s="28">
        <v>6.0000000000000001E-3</v>
      </c>
      <c r="E70" s="27">
        <f t="shared" si="9"/>
        <v>8091.9970031739922</v>
      </c>
      <c r="F70" s="27">
        <f t="shared" si="10"/>
        <v>8092</v>
      </c>
      <c r="G70" s="27">
        <f t="shared" si="14"/>
        <v>-7.9840000034892E-3</v>
      </c>
      <c r="I70" s="27">
        <f>+G70</f>
        <v>-7.9840000034892E-3</v>
      </c>
      <c r="O70" s="27">
        <f t="shared" ca="1" si="11"/>
        <v>-4.7315651641801643E-3</v>
      </c>
      <c r="Q70" s="29">
        <f t="shared" si="12"/>
        <v>35077.875999999997</v>
      </c>
      <c r="AA70" s="27" t="s">
        <v>29</v>
      </c>
      <c r="AB70" s="27">
        <v>10</v>
      </c>
      <c r="AD70" s="27" t="s">
        <v>45</v>
      </c>
      <c r="AF70" s="27" t="s">
        <v>34</v>
      </c>
    </row>
    <row r="71" spans="1:32" x14ac:dyDescent="0.2">
      <c r="A71" t="s">
        <v>251</v>
      </c>
      <c r="B71" s="14" t="s">
        <v>49</v>
      </c>
      <c r="C71" s="9">
        <v>51098.105000000003</v>
      </c>
      <c r="D71" s="9" t="s">
        <v>72</v>
      </c>
      <c r="E71" s="27">
        <f t="shared" si="9"/>
        <v>8467.9999489518632</v>
      </c>
      <c r="F71" s="27">
        <f t="shared" si="10"/>
        <v>8468</v>
      </c>
      <c r="G71" s="27">
        <f t="shared" si="14"/>
        <v>-1.359999951091595E-4</v>
      </c>
      <c r="H71" s="27"/>
      <c r="I71" s="27">
        <f>+G71</f>
        <v>-1.359999951091595E-4</v>
      </c>
      <c r="J71" s="27"/>
      <c r="K71" s="27"/>
      <c r="L71" s="27"/>
      <c r="M71" s="27"/>
      <c r="N71" s="27"/>
      <c r="O71" s="27">
        <f t="shared" ca="1" si="11"/>
        <v>-4.9895153071078079E-3</v>
      </c>
      <c r="P71" s="27"/>
      <c r="Q71" s="29">
        <f t="shared" si="12"/>
        <v>36079.605000000003</v>
      </c>
    </row>
    <row r="72" spans="1:32" x14ac:dyDescent="0.2">
      <c r="A72" t="s">
        <v>255</v>
      </c>
      <c r="B72" s="14" t="s">
        <v>49</v>
      </c>
      <c r="C72" s="9">
        <v>52621.991999999998</v>
      </c>
      <c r="D72" s="9" t="s">
        <v>72</v>
      </c>
      <c r="E72" s="27">
        <f t="shared" ref="E72:E91" si="15">+(C72-C$7)/C$8</f>
        <v>9039.9969671400122</v>
      </c>
      <c r="F72" s="27">
        <f t="shared" ref="F72:F91" si="16">ROUND(2*E72,0)/2</f>
        <v>9040</v>
      </c>
      <c r="G72" s="27">
        <f t="shared" si="14"/>
        <v>-8.0799999996088445E-3</v>
      </c>
      <c r="H72" s="27"/>
      <c r="I72" s="27">
        <f>+G72</f>
        <v>-8.0799999996088445E-3</v>
      </c>
      <c r="J72" s="27"/>
      <c r="K72" s="27"/>
      <c r="L72" s="27"/>
      <c r="M72" s="27"/>
      <c r="N72" s="27"/>
      <c r="O72" s="27">
        <f t="shared" ref="O72:O91" ca="1" si="17">+C$11+C$12*$F72</f>
        <v>-5.3819288224126261E-3</v>
      </c>
      <c r="P72" s="27"/>
      <c r="Q72" s="29">
        <f t="shared" ref="Q72:Q91" si="18">+C72-15018.5</f>
        <v>37603.491999999998</v>
      </c>
    </row>
    <row r="73" spans="1:32" x14ac:dyDescent="0.2">
      <c r="A73" t="s">
        <v>255</v>
      </c>
      <c r="B73" s="14" t="s">
        <v>49</v>
      </c>
      <c r="C73" s="9">
        <v>52637.97</v>
      </c>
      <c r="D73" s="9" t="s">
        <v>72</v>
      </c>
      <c r="E73" s="27">
        <f t="shared" si="15"/>
        <v>9045.9943726934507</v>
      </c>
      <c r="F73" s="27">
        <f t="shared" si="16"/>
        <v>9046</v>
      </c>
      <c r="G73" s="27">
        <f t="shared" si="14"/>
        <v>-1.4991999996709637E-2</v>
      </c>
      <c r="H73" s="27"/>
      <c r="I73" s="27">
        <f>+G73</f>
        <v>-1.4991999996709637E-2</v>
      </c>
      <c r="J73" s="27"/>
      <c r="K73" s="27"/>
      <c r="L73" s="27"/>
      <c r="M73" s="27"/>
      <c r="N73" s="27"/>
      <c r="O73" s="27">
        <f t="shared" ca="1" si="17"/>
        <v>-5.3860450480976421E-3</v>
      </c>
      <c r="P73" s="27"/>
      <c r="Q73" s="29">
        <f t="shared" si="18"/>
        <v>37619.47</v>
      </c>
    </row>
    <row r="74" spans="1:32" x14ac:dyDescent="0.2">
      <c r="A74" t="s">
        <v>255</v>
      </c>
      <c r="B74" s="14" t="s">
        <v>49</v>
      </c>
      <c r="C74" s="9">
        <v>52637.979700000004</v>
      </c>
      <c r="D74" s="9" t="s">
        <v>72</v>
      </c>
      <c r="E74" s="27">
        <f t="shared" si="15"/>
        <v>9045.9980136268514</v>
      </c>
      <c r="F74" s="27">
        <f t="shared" si="16"/>
        <v>9046</v>
      </c>
      <c r="G74" s="27">
        <f t="shared" si="14"/>
        <v>-5.2919999943696894E-3</v>
      </c>
      <c r="H74" s="27"/>
      <c r="J74" s="27"/>
      <c r="K74" s="27">
        <f>+G74</f>
        <v>-5.2919999943696894E-3</v>
      </c>
      <c r="L74" s="27"/>
      <c r="M74" s="27"/>
      <c r="N74" s="27"/>
      <c r="O74" s="27">
        <f t="shared" ca="1" si="17"/>
        <v>-5.3860450480976421E-3</v>
      </c>
      <c r="P74" s="27"/>
      <c r="Q74" s="29">
        <f t="shared" si="18"/>
        <v>37619.479700000004</v>
      </c>
    </row>
    <row r="75" spans="1:32" x14ac:dyDescent="0.2">
      <c r="A75" t="s">
        <v>266</v>
      </c>
      <c r="B75" s="14" t="s">
        <v>49</v>
      </c>
      <c r="C75" s="9">
        <v>53296.035000000003</v>
      </c>
      <c r="D75" s="9" t="s">
        <v>72</v>
      </c>
      <c r="E75" s="27">
        <f t="shared" si="15"/>
        <v>9293.0016755800734</v>
      </c>
      <c r="F75" s="27">
        <f t="shared" si="16"/>
        <v>9293</v>
      </c>
      <c r="G75" s="27">
        <f t="shared" si="14"/>
        <v>4.4640000051003881E-3</v>
      </c>
      <c r="H75" s="27"/>
      <c r="I75" s="27">
        <f>+G75</f>
        <v>4.4640000051003881E-3</v>
      </c>
      <c r="J75" s="27"/>
      <c r="K75" s="27"/>
      <c r="L75" s="27"/>
      <c r="M75" s="27"/>
      <c r="N75" s="27"/>
      <c r="O75" s="27">
        <f t="shared" ca="1" si="17"/>
        <v>-5.5554963387974502E-3</v>
      </c>
      <c r="P75" s="27"/>
      <c r="Q75" s="29">
        <f t="shared" si="18"/>
        <v>38277.535000000003</v>
      </c>
    </row>
    <row r="76" spans="1:32" s="27" customFormat="1" x14ac:dyDescent="0.2">
      <c r="A76" s="33" t="s">
        <v>57</v>
      </c>
      <c r="B76" s="32" t="s">
        <v>49</v>
      </c>
      <c r="C76" s="28">
        <v>53306.675600000002</v>
      </c>
      <c r="D76" s="28">
        <v>2.3E-3</v>
      </c>
      <c r="E76" s="27">
        <f t="shared" si="15"/>
        <v>9296.995666913901</v>
      </c>
      <c r="F76" s="27">
        <f t="shared" si="16"/>
        <v>9297</v>
      </c>
      <c r="G76" s="27">
        <f t="shared" si="14"/>
        <v>-1.1543999993591569E-2</v>
      </c>
      <c r="K76" s="27">
        <f>+G76</f>
        <v>-1.1543999993591569E-2</v>
      </c>
      <c r="O76" s="27">
        <f t="shared" ca="1" si="17"/>
        <v>-5.5582404892541275E-3</v>
      </c>
      <c r="Q76" s="29">
        <f t="shared" si="18"/>
        <v>38288.175600000002</v>
      </c>
    </row>
    <row r="77" spans="1:32" x14ac:dyDescent="0.2">
      <c r="A77" t="s">
        <v>276</v>
      </c>
      <c r="B77" s="14" t="s">
        <v>49</v>
      </c>
      <c r="C77" s="9">
        <v>53375.949000000001</v>
      </c>
      <c r="D77" s="9" t="s">
        <v>72</v>
      </c>
      <c r="E77" s="27">
        <f t="shared" si="15"/>
        <v>9322.9977118422685</v>
      </c>
      <c r="F77" s="27">
        <f t="shared" si="16"/>
        <v>9323</v>
      </c>
      <c r="G77" s="27">
        <f t="shared" si="14"/>
        <v>-6.0959999973420054E-3</v>
      </c>
      <c r="H77" s="27"/>
      <c r="I77" s="27">
        <f>+G77</f>
        <v>-6.0959999973420054E-3</v>
      </c>
      <c r="J77" s="27"/>
      <c r="K77" s="27"/>
      <c r="L77" s="27"/>
      <c r="M77" s="27"/>
      <c r="N77" s="27"/>
      <c r="O77" s="27">
        <f t="shared" ca="1" si="17"/>
        <v>-5.5760774672225276E-3</v>
      </c>
      <c r="P77" s="27"/>
      <c r="Q77" s="29">
        <f t="shared" si="18"/>
        <v>38357.449000000001</v>
      </c>
    </row>
    <row r="78" spans="1:32" x14ac:dyDescent="0.2">
      <c r="A78" t="s">
        <v>276</v>
      </c>
      <c r="B78" s="14" t="s">
        <v>49</v>
      </c>
      <c r="C78" s="9">
        <v>53391.938000000002</v>
      </c>
      <c r="D78" s="9" t="s">
        <v>72</v>
      </c>
      <c r="E78" s="27">
        <f t="shared" si="15"/>
        <v>9328.9992462892515</v>
      </c>
      <c r="F78" s="27">
        <f t="shared" si="16"/>
        <v>9329</v>
      </c>
      <c r="G78" s="27">
        <f t="shared" si="14"/>
        <v>-2.0080000031157397E-3</v>
      </c>
      <c r="H78" s="27"/>
      <c r="I78" s="27">
        <f>+G78</f>
        <v>-2.0080000031157397E-3</v>
      </c>
      <c r="J78" s="27"/>
      <c r="K78" s="27"/>
      <c r="L78" s="27"/>
      <c r="M78" s="27"/>
      <c r="N78" s="27"/>
      <c r="O78" s="27">
        <f t="shared" ca="1" si="17"/>
        <v>-5.5801936929075436E-3</v>
      </c>
      <c r="P78" s="27"/>
      <c r="Q78" s="29">
        <f t="shared" si="18"/>
        <v>38373.438000000002</v>
      </c>
    </row>
    <row r="79" spans="1:32" x14ac:dyDescent="0.2">
      <c r="A79" t="s">
        <v>285</v>
      </c>
      <c r="B79" s="14" t="s">
        <v>49</v>
      </c>
      <c r="C79" s="9">
        <v>53764.915999999997</v>
      </c>
      <c r="D79" s="9" t="s">
        <v>72</v>
      </c>
      <c r="E79" s="27">
        <f t="shared" si="15"/>
        <v>9468.9980151282653</v>
      </c>
      <c r="F79" s="27">
        <f t="shared" si="16"/>
        <v>9469</v>
      </c>
      <c r="G79" s="27">
        <f t="shared" si="14"/>
        <v>-5.288000000291504E-3</v>
      </c>
      <c r="H79" s="27"/>
      <c r="I79" s="27">
        <f>+G79</f>
        <v>-5.288000000291504E-3</v>
      </c>
      <c r="J79" s="27"/>
      <c r="K79" s="27"/>
      <c r="L79" s="27"/>
      <c r="M79" s="27"/>
      <c r="N79" s="27"/>
      <c r="O79" s="27">
        <f t="shared" ca="1" si="17"/>
        <v>-5.6762389588912408E-3</v>
      </c>
      <c r="P79" s="27"/>
      <c r="Q79" s="29">
        <f t="shared" si="18"/>
        <v>38746.415999999997</v>
      </c>
    </row>
    <row r="80" spans="1:32" x14ac:dyDescent="0.2">
      <c r="A80" t="s">
        <v>285</v>
      </c>
      <c r="B80" s="14" t="s">
        <v>49</v>
      </c>
      <c r="C80" s="9">
        <v>54097.9306</v>
      </c>
      <c r="D80" s="9" t="s">
        <v>72</v>
      </c>
      <c r="E80" s="27">
        <f t="shared" si="15"/>
        <v>9593.9963635708482</v>
      </c>
      <c r="F80" s="27">
        <f t="shared" si="16"/>
        <v>9594</v>
      </c>
      <c r="G80" s="27">
        <f t="shared" si="14"/>
        <v>-9.6879999982775189E-3</v>
      </c>
      <c r="H80" s="27"/>
      <c r="J80" s="27"/>
      <c r="K80" s="27">
        <f>+G80</f>
        <v>-9.6879999982775189E-3</v>
      </c>
      <c r="L80" s="27"/>
      <c r="M80" s="27"/>
      <c r="N80" s="27"/>
      <c r="O80" s="27">
        <f t="shared" ca="1" si="17"/>
        <v>-5.7619936606623989E-3</v>
      </c>
      <c r="P80" s="27"/>
      <c r="Q80" s="29">
        <f t="shared" si="18"/>
        <v>39079.4306</v>
      </c>
    </row>
    <row r="81" spans="1:18" x14ac:dyDescent="0.2">
      <c r="A81" t="s">
        <v>296</v>
      </c>
      <c r="B81" s="14" t="s">
        <v>49</v>
      </c>
      <c r="C81" s="9">
        <v>54113.916499999999</v>
      </c>
      <c r="D81" s="9" t="s">
        <v>72</v>
      </c>
      <c r="E81" s="27">
        <f t="shared" si="15"/>
        <v>9599.9967344205579</v>
      </c>
      <c r="F81" s="27">
        <f t="shared" si="16"/>
        <v>9600</v>
      </c>
      <c r="G81" s="27">
        <f t="shared" si="14"/>
        <v>-8.6999999984982423E-3</v>
      </c>
      <c r="H81" s="27"/>
      <c r="J81" s="27"/>
      <c r="K81" s="27">
        <f>+G81</f>
        <v>-8.6999999984982423E-3</v>
      </c>
      <c r="L81" s="27"/>
      <c r="M81" s="27"/>
      <c r="N81" s="27"/>
      <c r="O81" s="27">
        <f t="shared" ca="1" si="17"/>
        <v>-5.766109886347414E-3</v>
      </c>
      <c r="P81" s="27"/>
      <c r="Q81" s="29">
        <f t="shared" si="18"/>
        <v>39095.416499999999</v>
      </c>
    </row>
    <row r="82" spans="1:18" x14ac:dyDescent="0.2">
      <c r="A82" t="s">
        <v>296</v>
      </c>
      <c r="B82" s="14" t="s">
        <v>49</v>
      </c>
      <c r="C82" s="9">
        <v>54454.925999999999</v>
      </c>
      <c r="D82" s="9" t="s">
        <v>72</v>
      </c>
      <c r="E82" s="27">
        <f t="shared" si="15"/>
        <v>9727.9960002282151</v>
      </c>
      <c r="F82" s="27">
        <f t="shared" si="16"/>
        <v>9728</v>
      </c>
      <c r="G82" s="27">
        <f t="shared" si="14"/>
        <v>-1.0655999998562038E-2</v>
      </c>
      <c r="H82" s="27"/>
      <c r="I82" s="27">
        <f>+G82</f>
        <v>-1.0655999998562038E-2</v>
      </c>
      <c r="J82" s="27"/>
      <c r="K82" s="27"/>
      <c r="L82" s="27"/>
      <c r="M82" s="27"/>
      <c r="N82" s="27"/>
      <c r="O82" s="27">
        <f t="shared" ca="1" si="17"/>
        <v>-5.8539227009610801E-3</v>
      </c>
      <c r="P82" s="27"/>
      <c r="Q82" s="29">
        <f t="shared" si="18"/>
        <v>39436.425999999999</v>
      </c>
    </row>
    <row r="83" spans="1:18" x14ac:dyDescent="0.2">
      <c r="A83" s="33" t="s">
        <v>60</v>
      </c>
      <c r="B83" s="32" t="s">
        <v>49</v>
      </c>
      <c r="C83" s="28">
        <v>55480.62</v>
      </c>
      <c r="D83" s="28">
        <v>4.0000000000000001E-3</v>
      </c>
      <c r="E83" s="27">
        <f t="shared" si="15"/>
        <v>10112.994303628322</v>
      </c>
      <c r="F83" s="27">
        <f t="shared" si="16"/>
        <v>10113</v>
      </c>
      <c r="G83" s="27">
        <f t="shared" si="14"/>
        <v>-1.5175999993516598E-2</v>
      </c>
      <c r="H83" s="27"/>
      <c r="I83" s="27">
        <f>+G83</f>
        <v>-1.5175999993516598E-2</v>
      </c>
      <c r="J83" s="27"/>
      <c r="K83" s="27"/>
      <c r="L83" s="27"/>
      <c r="M83" s="27"/>
      <c r="O83" s="27">
        <f t="shared" ca="1" si="17"/>
        <v>-6.1180471824162468E-3</v>
      </c>
      <c r="P83" s="27"/>
      <c r="Q83" s="29">
        <f t="shared" si="18"/>
        <v>40462.120000000003</v>
      </c>
    </row>
    <row r="84" spans="1:18" x14ac:dyDescent="0.2">
      <c r="A84" s="30" t="s">
        <v>61</v>
      </c>
      <c r="B84" s="31" t="s">
        <v>49</v>
      </c>
      <c r="C84" s="30">
        <v>55866.925000000003</v>
      </c>
      <c r="D84" s="30">
        <v>2.9999999999999997E-4</v>
      </c>
      <c r="E84" s="27">
        <f t="shared" si="15"/>
        <v>10257.995414676041</v>
      </c>
      <c r="F84" s="27">
        <f t="shared" si="16"/>
        <v>10258</v>
      </c>
      <c r="G84" s="27">
        <f t="shared" si="14"/>
        <v>-1.2215999995532911E-2</v>
      </c>
      <c r="H84" s="27"/>
      <c r="J84" s="27"/>
      <c r="K84" s="27">
        <f>+G84</f>
        <v>-1.2215999995532911E-2</v>
      </c>
      <c r="L84" s="27"/>
      <c r="M84" s="27"/>
      <c r="N84" s="27"/>
      <c r="O84" s="27">
        <f t="shared" ca="1" si="17"/>
        <v>-6.2175226364707898E-3</v>
      </c>
      <c r="P84" s="27"/>
      <c r="Q84" s="29">
        <f t="shared" si="18"/>
        <v>40848.425000000003</v>
      </c>
      <c r="R84" s="27"/>
    </row>
    <row r="85" spans="1:18" x14ac:dyDescent="0.2">
      <c r="A85" s="27" t="s">
        <v>306</v>
      </c>
      <c r="B85" s="32" t="s">
        <v>49</v>
      </c>
      <c r="C85" s="28">
        <v>56959.252</v>
      </c>
      <c r="D85" s="28" t="s">
        <v>72</v>
      </c>
      <c r="E85" s="27">
        <f t="shared" si="15"/>
        <v>10668.004678411742</v>
      </c>
      <c r="F85" s="27">
        <f t="shared" si="16"/>
        <v>10668</v>
      </c>
      <c r="G85" s="27">
        <f t="shared" si="14"/>
        <v>1.2463999999454245E-2</v>
      </c>
      <c r="H85" s="27"/>
      <c r="I85" s="27">
        <f>+G85</f>
        <v>1.2463999999454245E-2</v>
      </c>
      <c r="J85" s="27"/>
      <c r="K85" s="27"/>
      <c r="L85" s="27"/>
      <c r="M85" s="27"/>
      <c r="N85" s="27"/>
      <c r="O85" s="27">
        <f t="shared" ca="1" si="17"/>
        <v>-6.498798058280188E-3</v>
      </c>
      <c r="P85" s="27"/>
      <c r="Q85" s="29">
        <f t="shared" si="18"/>
        <v>41940.752</v>
      </c>
    </row>
    <row r="86" spans="1:18" x14ac:dyDescent="0.2">
      <c r="A86" s="51" t="s">
        <v>312</v>
      </c>
      <c r="B86" s="52" t="s">
        <v>49</v>
      </c>
      <c r="C86" s="53">
        <v>56972.548199999997</v>
      </c>
      <c r="D86" s="53">
        <v>2.0000000000000001E-4</v>
      </c>
      <c r="E86" s="27">
        <f t="shared" si="15"/>
        <v>10672.995459718513</v>
      </c>
      <c r="F86" s="27">
        <f t="shared" si="16"/>
        <v>10673</v>
      </c>
      <c r="G86" s="27">
        <f t="shared" si="14"/>
        <v>-1.2095999998564366E-2</v>
      </c>
      <c r="H86" s="27"/>
      <c r="J86" s="27"/>
      <c r="K86" s="27">
        <f>+G86</f>
        <v>-1.2095999998564366E-2</v>
      </c>
      <c r="L86" s="27"/>
      <c r="M86" s="27"/>
      <c r="N86" s="27"/>
      <c r="O86" s="27">
        <f t="shared" ca="1" si="17"/>
        <v>-6.5022282463510338E-3</v>
      </c>
      <c r="P86" s="27"/>
      <c r="Q86" s="29">
        <f t="shared" si="18"/>
        <v>41954.048199999997</v>
      </c>
    </row>
    <row r="87" spans="1:18" x14ac:dyDescent="0.2">
      <c r="A87" t="s">
        <v>306</v>
      </c>
      <c r="B87" s="14" t="s">
        <v>49</v>
      </c>
      <c r="C87" s="9">
        <v>56975.226000000002</v>
      </c>
      <c r="D87" s="9" t="s">
        <v>72</v>
      </c>
      <c r="E87" s="27">
        <f t="shared" si="15"/>
        <v>10674.000582549344</v>
      </c>
      <c r="F87" s="27">
        <f t="shared" si="16"/>
        <v>10674</v>
      </c>
      <c r="G87" s="27">
        <f t="shared" si="14"/>
        <v>1.5520000015385449E-3</v>
      </c>
      <c r="H87" s="27"/>
      <c r="I87" s="27">
        <f>+G87</f>
        <v>1.5520000015385449E-3</v>
      </c>
      <c r="J87" s="27"/>
      <c r="K87" s="27"/>
      <c r="L87" s="27"/>
      <c r="M87" s="27"/>
      <c r="N87" s="27"/>
      <c r="O87" s="27">
        <f t="shared" ca="1" si="17"/>
        <v>-6.5029142839652032E-3</v>
      </c>
      <c r="P87" s="27"/>
      <c r="Q87" s="29">
        <f t="shared" si="18"/>
        <v>41956.726000000002</v>
      </c>
    </row>
    <row r="88" spans="1:18" x14ac:dyDescent="0.2">
      <c r="A88" s="48" t="s">
        <v>311</v>
      </c>
      <c r="B88" s="49" t="s">
        <v>49</v>
      </c>
      <c r="C88" s="50">
        <v>57276.276999999769</v>
      </c>
      <c r="D88" s="50" t="s">
        <v>72</v>
      </c>
      <c r="E88" s="27">
        <f t="shared" si="15"/>
        <v>10787.001267194879</v>
      </c>
      <c r="F88" s="27">
        <f t="shared" si="16"/>
        <v>10787</v>
      </c>
      <c r="G88" s="27">
        <f t="shared" si="14"/>
        <v>3.3759997677407227E-3</v>
      </c>
      <c r="H88" s="27"/>
      <c r="I88" s="27">
        <f>+G88</f>
        <v>3.3759997677407227E-3</v>
      </c>
      <c r="J88" s="27"/>
      <c r="K88" s="27"/>
      <c r="L88" s="27"/>
      <c r="M88" s="27"/>
      <c r="N88" s="27"/>
      <c r="O88" s="27">
        <f t="shared" ca="1" si="17"/>
        <v>-6.5804365343663301E-3</v>
      </c>
      <c r="P88" s="27"/>
      <c r="Q88" s="29">
        <f t="shared" si="18"/>
        <v>42257.776999999769</v>
      </c>
    </row>
    <row r="89" spans="1:18" x14ac:dyDescent="0.2">
      <c r="A89" s="48" t="s">
        <v>311</v>
      </c>
      <c r="B89" s="49" t="s">
        <v>49</v>
      </c>
      <c r="C89" s="50">
        <v>57308.24599999981</v>
      </c>
      <c r="D89" s="50" t="s">
        <v>72</v>
      </c>
      <c r="E89" s="27">
        <f t="shared" si="15"/>
        <v>10799.000957903232</v>
      </c>
      <c r="F89" s="27">
        <f t="shared" si="16"/>
        <v>10799</v>
      </c>
      <c r="G89" s="27">
        <f t="shared" si="14"/>
        <v>2.5519998089293949E-3</v>
      </c>
      <c r="H89" s="27"/>
      <c r="I89" s="27">
        <f>+G89</f>
        <v>2.5519998089293949E-3</v>
      </c>
      <c r="J89" s="27"/>
      <c r="K89" s="27"/>
      <c r="L89" s="27"/>
      <c r="M89" s="27"/>
      <c r="N89" s="27"/>
      <c r="O89" s="27">
        <f t="shared" ca="1" si="17"/>
        <v>-6.5886689857363612E-3</v>
      </c>
      <c r="P89" s="27"/>
      <c r="Q89" s="29">
        <f t="shared" si="18"/>
        <v>42289.74599999981</v>
      </c>
    </row>
    <row r="90" spans="1:18" x14ac:dyDescent="0.2">
      <c r="A90" s="48" t="s">
        <v>311</v>
      </c>
      <c r="B90" s="49" t="s">
        <v>49</v>
      </c>
      <c r="C90" s="50">
        <v>57332.21</v>
      </c>
      <c r="D90" s="50" t="s">
        <v>72</v>
      </c>
      <c r="E90" s="27">
        <f t="shared" si="15"/>
        <v>10807.995940171582</v>
      </c>
      <c r="F90" s="27">
        <f t="shared" si="16"/>
        <v>10808</v>
      </c>
      <c r="G90" s="27">
        <f t="shared" si="14"/>
        <v>-1.0816000001796056E-2</v>
      </c>
      <c r="H90" s="27"/>
      <c r="I90" s="27">
        <f>+G90</f>
        <v>-1.0816000001796056E-2</v>
      </c>
      <c r="J90" s="27"/>
      <c r="K90" s="27"/>
      <c r="L90" s="27"/>
      <c r="M90" s="27"/>
      <c r="N90" s="27"/>
      <c r="O90" s="27">
        <f t="shared" ca="1" si="17"/>
        <v>-6.5948433242638844E-3</v>
      </c>
      <c r="P90" s="27"/>
      <c r="Q90" s="29">
        <f t="shared" si="18"/>
        <v>42313.71</v>
      </c>
    </row>
    <row r="91" spans="1:18" x14ac:dyDescent="0.2">
      <c r="A91" s="48" t="s">
        <v>0</v>
      </c>
      <c r="B91" s="49" t="s">
        <v>49</v>
      </c>
      <c r="C91" s="50">
        <v>57332.21</v>
      </c>
      <c r="D91" s="50" t="s">
        <v>72</v>
      </c>
      <c r="E91" s="27">
        <f t="shared" si="15"/>
        <v>10807.995940171582</v>
      </c>
      <c r="F91" s="27">
        <f t="shared" si="16"/>
        <v>10808</v>
      </c>
      <c r="G91" s="27">
        <f t="shared" si="14"/>
        <v>-1.0816000001796056E-2</v>
      </c>
      <c r="H91" s="27"/>
      <c r="I91" s="27">
        <f>+G91</f>
        <v>-1.0816000001796056E-2</v>
      </c>
      <c r="J91" s="27"/>
      <c r="K91" s="27"/>
      <c r="L91" s="27"/>
      <c r="M91" s="27"/>
      <c r="N91" s="27"/>
      <c r="O91" s="27">
        <f t="shared" ca="1" si="17"/>
        <v>-6.5948433242638844E-3</v>
      </c>
      <c r="P91" s="27"/>
      <c r="Q91" s="29">
        <f t="shared" si="18"/>
        <v>42313.71</v>
      </c>
    </row>
    <row r="92" spans="1:18" x14ac:dyDescent="0.2">
      <c r="A92" s="54" t="s">
        <v>313</v>
      </c>
      <c r="B92" s="55" t="s">
        <v>49</v>
      </c>
      <c r="C92" s="56">
        <v>59490.166999999899</v>
      </c>
      <c r="D92" s="57" t="s">
        <v>294</v>
      </c>
      <c r="E92" s="27">
        <f t="shared" ref="E92:E93" si="19">+(C92-C$7)/C$8</f>
        <v>11617.993643005317</v>
      </c>
      <c r="F92" s="27">
        <f t="shared" ref="F92:F93" si="20">ROUND(2*E92,0)/2</f>
        <v>11618</v>
      </c>
      <c r="G92" s="27">
        <f t="shared" ref="G92:G93" si="21">+C92-(C$7+F92*C$8)</f>
        <v>-1.6936000101850368E-2</v>
      </c>
      <c r="H92" s="27"/>
      <c r="J92" s="27"/>
      <c r="K92" s="27">
        <f>+G92</f>
        <v>-1.6936000101850368E-2</v>
      </c>
      <c r="L92" s="27"/>
      <c r="M92" s="27"/>
      <c r="N92" s="27"/>
      <c r="O92" s="27">
        <f t="shared" ref="O92:O93" ca="1" si="22">+C$11+C$12*$F92</f>
        <v>-7.1505337917409885E-3</v>
      </c>
      <c r="P92" s="27"/>
      <c r="Q92" s="29">
        <f t="shared" ref="Q92:Q93" si="23">+C92-15018.5</f>
        <v>44471.666999999899</v>
      </c>
    </row>
    <row r="93" spans="1:18" x14ac:dyDescent="0.2">
      <c r="A93" s="54" t="s">
        <v>313</v>
      </c>
      <c r="B93" s="55" t="s">
        <v>49</v>
      </c>
      <c r="C93" s="56">
        <v>59498.160500000231</v>
      </c>
      <c r="D93" s="57" t="s">
        <v>294</v>
      </c>
      <c r="E93" s="27">
        <f t="shared" si="19"/>
        <v>11620.994034874973</v>
      </c>
      <c r="F93" s="27">
        <f t="shared" si="20"/>
        <v>11621</v>
      </c>
      <c r="G93" s="27">
        <f t="shared" si="21"/>
        <v>-1.5891999770246912E-2</v>
      </c>
      <c r="H93" s="27"/>
      <c r="J93" s="27"/>
      <c r="K93" s="27">
        <f>+G93</f>
        <v>-1.5891999770246912E-2</v>
      </c>
      <c r="L93" s="27"/>
      <c r="M93" s="27"/>
      <c r="N93" s="27"/>
      <c r="O93" s="27">
        <f t="shared" ca="1" si="22"/>
        <v>-7.1525919045834956E-3</v>
      </c>
      <c r="P93" s="27"/>
      <c r="Q93" s="29">
        <f t="shared" si="23"/>
        <v>44479.660500000231</v>
      </c>
    </row>
    <row r="94" spans="1:18" x14ac:dyDescent="0.2">
      <c r="B94" s="14"/>
      <c r="C94" s="9"/>
      <c r="D94" s="9"/>
    </row>
    <row r="95" spans="1:18" x14ac:dyDescent="0.2">
      <c r="B95" s="14"/>
      <c r="C95" s="9"/>
      <c r="D95" s="9"/>
    </row>
    <row r="96" spans="1:18" x14ac:dyDescent="0.2">
      <c r="B96" s="14"/>
      <c r="C96" s="9"/>
      <c r="D96" s="9"/>
    </row>
    <row r="97" spans="2:4" x14ac:dyDescent="0.2">
      <c r="B97" s="14"/>
      <c r="C97" s="9"/>
      <c r="D97" s="9"/>
    </row>
    <row r="98" spans="2:4" x14ac:dyDescent="0.2">
      <c r="B98" s="14"/>
      <c r="C98" s="9"/>
      <c r="D98" s="9"/>
    </row>
    <row r="99" spans="2:4" x14ac:dyDescent="0.2">
      <c r="B99" s="14"/>
      <c r="C99" s="9"/>
      <c r="D99" s="9"/>
    </row>
    <row r="100" spans="2:4" x14ac:dyDescent="0.2">
      <c r="B100" s="14"/>
      <c r="C100" s="9"/>
      <c r="D100" s="9"/>
    </row>
    <row r="101" spans="2:4" x14ac:dyDescent="0.2">
      <c r="B101" s="14"/>
      <c r="C101" s="9"/>
      <c r="D101" s="9"/>
    </row>
    <row r="102" spans="2:4" x14ac:dyDescent="0.2">
      <c r="B102" s="14"/>
      <c r="C102" s="9"/>
      <c r="D102" s="9"/>
    </row>
    <row r="103" spans="2:4" x14ac:dyDescent="0.2">
      <c r="B103" s="14"/>
      <c r="C103" s="9"/>
      <c r="D103" s="9"/>
    </row>
    <row r="104" spans="2:4" x14ac:dyDescent="0.2">
      <c r="B104" s="14"/>
      <c r="C104" s="9"/>
      <c r="D104" s="9"/>
    </row>
    <row r="105" spans="2:4" x14ac:dyDescent="0.2">
      <c r="B105" s="14"/>
      <c r="C105" s="9"/>
      <c r="D105" s="9"/>
    </row>
    <row r="106" spans="2:4" x14ac:dyDescent="0.2">
      <c r="B106" s="14"/>
      <c r="C106" s="9"/>
      <c r="D106" s="9"/>
    </row>
    <row r="107" spans="2:4" x14ac:dyDescent="0.2">
      <c r="B107" s="14"/>
      <c r="C107" s="9"/>
      <c r="D107" s="9"/>
    </row>
    <row r="108" spans="2:4" x14ac:dyDescent="0.2">
      <c r="B108" s="14"/>
      <c r="C108" s="9"/>
      <c r="D108" s="9"/>
    </row>
    <row r="109" spans="2:4" x14ac:dyDescent="0.2">
      <c r="B109" s="14"/>
      <c r="C109" s="9"/>
      <c r="D109" s="9"/>
    </row>
    <row r="110" spans="2:4" x14ac:dyDescent="0.2">
      <c r="B110" s="14"/>
      <c r="C110" s="9"/>
      <c r="D110" s="9"/>
    </row>
    <row r="111" spans="2:4" x14ac:dyDescent="0.2">
      <c r="B111" s="14"/>
      <c r="C111" s="9"/>
      <c r="D111" s="9"/>
    </row>
    <row r="112" spans="2:4" x14ac:dyDescent="0.2">
      <c r="B112" s="14"/>
      <c r="C112" s="9"/>
      <c r="D112" s="9"/>
    </row>
    <row r="113" spans="2:4" x14ac:dyDescent="0.2">
      <c r="B113" s="14"/>
      <c r="C113" s="9"/>
      <c r="D113" s="9"/>
    </row>
    <row r="114" spans="2:4" x14ac:dyDescent="0.2">
      <c r="B114" s="14"/>
      <c r="C114" s="9"/>
      <c r="D114" s="9"/>
    </row>
    <row r="115" spans="2:4" x14ac:dyDescent="0.2">
      <c r="B115" s="14"/>
      <c r="C115" s="9"/>
      <c r="D115" s="9"/>
    </row>
    <row r="116" spans="2:4" x14ac:dyDescent="0.2">
      <c r="B116" s="14"/>
      <c r="C116" s="9"/>
      <c r="D116" s="9"/>
    </row>
    <row r="117" spans="2:4" x14ac:dyDescent="0.2">
      <c r="B117" s="14"/>
      <c r="C117" s="9"/>
      <c r="D117" s="9"/>
    </row>
    <row r="118" spans="2:4" x14ac:dyDescent="0.2">
      <c r="B118" s="14"/>
      <c r="C118" s="9"/>
      <c r="D118" s="9"/>
    </row>
    <row r="119" spans="2:4" x14ac:dyDescent="0.2">
      <c r="B119" s="14"/>
      <c r="C119" s="9"/>
      <c r="D119" s="9"/>
    </row>
    <row r="120" spans="2:4" x14ac:dyDescent="0.2">
      <c r="B120" s="14"/>
      <c r="C120" s="9"/>
      <c r="D120" s="9"/>
    </row>
    <row r="121" spans="2:4" x14ac:dyDescent="0.2">
      <c r="B121" s="14"/>
      <c r="C121" s="9"/>
      <c r="D121" s="9"/>
    </row>
    <row r="122" spans="2:4" x14ac:dyDescent="0.2">
      <c r="B122" s="14"/>
      <c r="C122" s="9"/>
      <c r="D122" s="9"/>
    </row>
    <row r="123" spans="2:4" x14ac:dyDescent="0.2">
      <c r="B123" s="14"/>
      <c r="C123" s="9"/>
      <c r="D123" s="9"/>
    </row>
    <row r="124" spans="2:4" x14ac:dyDescent="0.2">
      <c r="B124" s="14"/>
      <c r="C124" s="9"/>
      <c r="D124" s="9"/>
    </row>
    <row r="125" spans="2:4" x14ac:dyDescent="0.2">
      <c r="B125" s="14"/>
      <c r="C125" s="9"/>
      <c r="D125" s="9"/>
    </row>
    <row r="126" spans="2:4" x14ac:dyDescent="0.2">
      <c r="B126" s="14"/>
      <c r="C126" s="9"/>
      <c r="D126" s="9"/>
    </row>
    <row r="127" spans="2:4" x14ac:dyDescent="0.2">
      <c r="C127" s="9"/>
      <c r="D127" s="9"/>
    </row>
    <row r="128" spans="2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</sheetData>
  <phoneticPr fontId="8" type="noConversion"/>
  <hyperlinks>
    <hyperlink ref="H568" r:id="rId1" display="http://vsolj.cetus-net.org/bulletin.html" xr:uid="{00000000-0004-0000-0000-000000000000}"/>
    <hyperlink ref="L571" r:id="rId2" display="http://vsolj.cetus-net.org/bulletin.html" xr:uid="{00000000-0004-0000-0000-000001000000}"/>
  </hyperlinks>
  <pageMargins left="0.75" right="0.75" top="1" bottom="1" header="0.5" footer="0.5"/>
  <pageSetup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15"/>
  <sheetViews>
    <sheetView topLeftCell="A23" workbookViewId="0">
      <selection activeCell="A21" sqref="A21:D72"/>
    </sheetView>
  </sheetViews>
  <sheetFormatPr defaultRowHeight="12.75" x14ac:dyDescent="0.2"/>
  <cols>
    <col min="1" max="1" width="19.7109375" style="9" customWidth="1"/>
    <col min="2" max="2" width="4.42578125" style="11" customWidth="1"/>
    <col min="3" max="3" width="12.7109375" style="9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9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34" t="s">
        <v>62</v>
      </c>
      <c r="I1" s="35" t="s">
        <v>63</v>
      </c>
      <c r="J1" s="36" t="s">
        <v>64</v>
      </c>
    </row>
    <row r="2" spans="1:16" x14ac:dyDescent="0.2">
      <c r="I2" s="37" t="s">
        <v>65</v>
      </c>
      <c r="J2" s="38" t="s">
        <v>66</v>
      </c>
    </row>
    <row r="3" spans="1:16" x14ac:dyDescent="0.2">
      <c r="A3" s="39" t="s">
        <v>67</v>
      </c>
      <c r="I3" s="37" t="s">
        <v>68</v>
      </c>
      <c r="J3" s="38" t="s">
        <v>69</v>
      </c>
    </row>
    <row r="4" spans="1:16" x14ac:dyDescent="0.2">
      <c r="I4" s="37" t="s">
        <v>70</v>
      </c>
      <c r="J4" s="38" t="s">
        <v>69</v>
      </c>
    </row>
    <row r="5" spans="1:16" ht="13.5" thickBot="1" x14ac:dyDescent="0.25">
      <c r="I5" s="40" t="s">
        <v>71</v>
      </c>
      <c r="J5" s="41" t="s">
        <v>72</v>
      </c>
    </row>
    <row r="10" spans="1:16" ht="13.5" thickBot="1" x14ac:dyDescent="0.25"/>
    <row r="11" spans="1:16" ht="12.75" customHeight="1" thickBot="1" x14ac:dyDescent="0.25">
      <c r="A11" s="9" t="str">
        <f t="shared" ref="A11:A42" si="0">P11</f>
        <v>IBVS 795 </v>
      </c>
      <c r="B11" s="14" t="str">
        <f t="shared" ref="B11:B42" si="1">IF(H11=INT(H11),"I","II")</f>
        <v>I</v>
      </c>
      <c r="C11" s="9">
        <f t="shared" ref="C11:C42" si="2">1*G11</f>
        <v>40566.71</v>
      </c>
      <c r="D11" s="11" t="str">
        <f t="shared" ref="D11:D42" si="3">VLOOKUP(F11,I$1:J$5,2,FALSE)</f>
        <v>vis</v>
      </c>
      <c r="E11" s="42">
        <f>VLOOKUP(C11,Active!C$21:E$965,3,FALSE)</f>
        <v>4514.9991441929742</v>
      </c>
      <c r="F11" s="14" t="s">
        <v>71</v>
      </c>
      <c r="G11" s="11" t="str">
        <f t="shared" ref="G11:G42" si="4">MID(I11,3,LEN(I11)-3)</f>
        <v>40566.710</v>
      </c>
      <c r="H11" s="9">
        <f t="shared" ref="H11:H42" si="5">1*K11</f>
        <v>4515</v>
      </c>
      <c r="I11" s="43" t="s">
        <v>204</v>
      </c>
      <c r="J11" s="44" t="s">
        <v>205</v>
      </c>
      <c r="K11" s="43">
        <v>4515</v>
      </c>
      <c r="L11" s="43" t="s">
        <v>206</v>
      </c>
      <c r="M11" s="44" t="s">
        <v>123</v>
      </c>
      <c r="N11" s="44"/>
      <c r="O11" s="45" t="s">
        <v>207</v>
      </c>
      <c r="P11" s="46" t="s">
        <v>208</v>
      </c>
    </row>
    <row r="12" spans="1:16" ht="12.75" customHeight="1" thickBot="1" x14ac:dyDescent="0.25">
      <c r="A12" s="9" t="str">
        <f t="shared" si="0"/>
        <v> BBS 6 </v>
      </c>
      <c r="B12" s="14" t="str">
        <f t="shared" si="1"/>
        <v>I</v>
      </c>
      <c r="C12" s="9">
        <f t="shared" si="2"/>
        <v>41616.409</v>
      </c>
      <c r="D12" s="11" t="str">
        <f t="shared" si="3"/>
        <v>vis</v>
      </c>
      <c r="E12" s="42">
        <f>VLOOKUP(C12,Active!C$21:E$965,3,FALSE)</f>
        <v>4909.0078193736699</v>
      </c>
      <c r="F12" s="14" t="s">
        <v>71</v>
      </c>
      <c r="G12" s="11" t="str">
        <f t="shared" si="4"/>
        <v>41616.409</v>
      </c>
      <c r="H12" s="9">
        <f t="shared" si="5"/>
        <v>4909</v>
      </c>
      <c r="I12" s="43" t="s">
        <v>209</v>
      </c>
      <c r="J12" s="44" t="s">
        <v>210</v>
      </c>
      <c r="K12" s="43">
        <v>4909</v>
      </c>
      <c r="L12" s="43" t="s">
        <v>211</v>
      </c>
      <c r="M12" s="44" t="s">
        <v>123</v>
      </c>
      <c r="N12" s="44"/>
      <c r="O12" s="45" t="s">
        <v>212</v>
      </c>
      <c r="P12" s="45" t="s">
        <v>213</v>
      </c>
    </row>
    <row r="13" spans="1:16" ht="12.75" customHeight="1" thickBot="1" x14ac:dyDescent="0.25">
      <c r="A13" s="9" t="str">
        <f t="shared" si="0"/>
        <v> BBS 7 </v>
      </c>
      <c r="B13" s="14" t="str">
        <f t="shared" si="1"/>
        <v>I</v>
      </c>
      <c r="C13" s="9">
        <f t="shared" si="2"/>
        <v>41688.313000000002</v>
      </c>
      <c r="D13" s="11" t="str">
        <f t="shared" si="3"/>
        <v>vis</v>
      </c>
      <c r="E13" s="42">
        <f>VLOOKUP(C13,Active!C$21:E$965,3,FALSE)</f>
        <v>4935.9972704260126</v>
      </c>
      <c r="F13" s="14" t="s">
        <v>71</v>
      </c>
      <c r="G13" s="11" t="str">
        <f t="shared" si="4"/>
        <v>41688.313</v>
      </c>
      <c r="H13" s="9">
        <f t="shared" si="5"/>
        <v>4936</v>
      </c>
      <c r="I13" s="43" t="s">
        <v>214</v>
      </c>
      <c r="J13" s="44" t="s">
        <v>215</v>
      </c>
      <c r="K13" s="43">
        <v>4936</v>
      </c>
      <c r="L13" s="43" t="s">
        <v>216</v>
      </c>
      <c r="M13" s="44" t="s">
        <v>123</v>
      </c>
      <c r="N13" s="44"/>
      <c r="O13" s="45" t="s">
        <v>212</v>
      </c>
      <c r="P13" s="45" t="s">
        <v>217</v>
      </c>
    </row>
    <row r="14" spans="1:16" ht="12.75" customHeight="1" thickBot="1" x14ac:dyDescent="0.25">
      <c r="A14" s="9" t="str">
        <f t="shared" si="0"/>
        <v> BBS 8 </v>
      </c>
      <c r="B14" s="14" t="str">
        <f t="shared" si="1"/>
        <v>I</v>
      </c>
      <c r="C14" s="9">
        <f t="shared" si="2"/>
        <v>41728.307999999997</v>
      </c>
      <c r="D14" s="11" t="str">
        <f t="shared" si="3"/>
        <v>vis</v>
      </c>
      <c r="E14" s="42">
        <f>VLOOKUP(C14,Active!C$21:E$965,3,FALSE)</f>
        <v>4951.009552007542</v>
      </c>
      <c r="F14" s="14" t="s">
        <v>71</v>
      </c>
      <c r="G14" s="11" t="str">
        <f t="shared" si="4"/>
        <v>41728.308</v>
      </c>
      <c r="H14" s="9">
        <f t="shared" si="5"/>
        <v>4951</v>
      </c>
      <c r="I14" s="43" t="s">
        <v>218</v>
      </c>
      <c r="J14" s="44" t="s">
        <v>219</v>
      </c>
      <c r="K14" s="43">
        <v>4951</v>
      </c>
      <c r="L14" s="43" t="s">
        <v>220</v>
      </c>
      <c r="M14" s="44" t="s">
        <v>123</v>
      </c>
      <c r="N14" s="44"/>
      <c r="O14" s="45" t="s">
        <v>212</v>
      </c>
      <c r="P14" s="45" t="s">
        <v>221</v>
      </c>
    </row>
    <row r="15" spans="1:16" ht="12.75" customHeight="1" thickBot="1" x14ac:dyDescent="0.25">
      <c r="A15" s="9" t="str">
        <f t="shared" si="0"/>
        <v> BBS 20 </v>
      </c>
      <c r="B15" s="14" t="str">
        <f t="shared" si="1"/>
        <v>I</v>
      </c>
      <c r="C15" s="9">
        <f t="shared" si="2"/>
        <v>42426.284</v>
      </c>
      <c r="D15" s="11" t="str">
        <f t="shared" si="3"/>
        <v>vis</v>
      </c>
      <c r="E15" s="42">
        <f>VLOOKUP(C15,Active!C$21:E$965,3,FALSE)</f>
        <v>5212.9976067431589</v>
      </c>
      <c r="F15" s="14" t="s">
        <v>71</v>
      </c>
      <c r="G15" s="11" t="str">
        <f t="shared" si="4"/>
        <v>42426.284</v>
      </c>
      <c r="H15" s="9">
        <f t="shared" si="5"/>
        <v>5213</v>
      </c>
      <c r="I15" s="43" t="s">
        <v>222</v>
      </c>
      <c r="J15" s="44" t="s">
        <v>223</v>
      </c>
      <c r="K15" s="43">
        <v>5213</v>
      </c>
      <c r="L15" s="43" t="s">
        <v>224</v>
      </c>
      <c r="M15" s="44" t="s">
        <v>123</v>
      </c>
      <c r="N15" s="44"/>
      <c r="O15" s="45" t="s">
        <v>225</v>
      </c>
      <c r="P15" s="45" t="s">
        <v>226</v>
      </c>
    </row>
    <row r="16" spans="1:16" ht="12.75" customHeight="1" thickBot="1" x14ac:dyDescent="0.25">
      <c r="A16" s="9" t="str">
        <f t="shared" si="0"/>
        <v> BBS 82 </v>
      </c>
      <c r="B16" s="14" t="str">
        <f t="shared" si="1"/>
        <v>I</v>
      </c>
      <c r="C16" s="9">
        <f t="shared" si="2"/>
        <v>46707.542999999998</v>
      </c>
      <c r="D16" s="11" t="str">
        <f t="shared" si="3"/>
        <v>vis</v>
      </c>
      <c r="E16" s="42">
        <f>VLOOKUP(C16,Active!C$21:E$965,3,FALSE)</f>
        <v>6819.9851209690733</v>
      </c>
      <c r="F16" s="14" t="s">
        <v>71</v>
      </c>
      <c r="G16" s="11" t="str">
        <f t="shared" si="4"/>
        <v>46707.543</v>
      </c>
      <c r="H16" s="9">
        <f t="shared" si="5"/>
        <v>6820</v>
      </c>
      <c r="I16" s="43" t="s">
        <v>227</v>
      </c>
      <c r="J16" s="44" t="s">
        <v>228</v>
      </c>
      <c r="K16" s="43">
        <v>6820</v>
      </c>
      <c r="L16" s="43" t="s">
        <v>229</v>
      </c>
      <c r="M16" s="44" t="s">
        <v>123</v>
      </c>
      <c r="N16" s="44"/>
      <c r="O16" s="45" t="s">
        <v>230</v>
      </c>
      <c r="P16" s="45" t="s">
        <v>231</v>
      </c>
    </row>
    <row r="17" spans="1:16" ht="12.75" customHeight="1" thickBot="1" x14ac:dyDescent="0.25">
      <c r="A17" s="9" t="str">
        <f t="shared" si="0"/>
        <v> BBS 90 </v>
      </c>
      <c r="B17" s="14" t="str">
        <f t="shared" si="1"/>
        <v>I</v>
      </c>
      <c r="C17" s="9">
        <f t="shared" si="2"/>
        <v>47477.466</v>
      </c>
      <c r="D17" s="11" t="str">
        <f t="shared" si="3"/>
        <v>vis</v>
      </c>
      <c r="E17" s="42">
        <f>VLOOKUP(C17,Active!C$21:E$965,3,FALSE)</f>
        <v>7108.9787669772595</v>
      </c>
      <c r="F17" s="14" t="s">
        <v>71</v>
      </c>
      <c r="G17" s="11" t="str">
        <f t="shared" si="4"/>
        <v>47477.466</v>
      </c>
      <c r="H17" s="9">
        <f t="shared" si="5"/>
        <v>7109</v>
      </c>
      <c r="I17" s="43" t="s">
        <v>232</v>
      </c>
      <c r="J17" s="44" t="s">
        <v>233</v>
      </c>
      <c r="K17" s="43">
        <v>7109</v>
      </c>
      <c r="L17" s="43" t="s">
        <v>234</v>
      </c>
      <c r="M17" s="44" t="s">
        <v>123</v>
      </c>
      <c r="N17" s="44"/>
      <c r="O17" s="45" t="s">
        <v>230</v>
      </c>
      <c r="P17" s="45" t="s">
        <v>235</v>
      </c>
    </row>
    <row r="18" spans="1:16" ht="12.75" customHeight="1" thickBot="1" x14ac:dyDescent="0.25">
      <c r="A18" s="9" t="str">
        <f t="shared" si="0"/>
        <v> BBS 106 </v>
      </c>
      <c r="B18" s="14" t="str">
        <f t="shared" si="1"/>
        <v>I</v>
      </c>
      <c r="C18" s="9">
        <f t="shared" si="2"/>
        <v>49374.394099999998</v>
      </c>
      <c r="D18" s="11" t="str">
        <f t="shared" si="3"/>
        <v>vis</v>
      </c>
      <c r="E18" s="42">
        <f>VLOOKUP(C18,Active!C$21:E$965,3,FALSE)</f>
        <v>7820.9982388392245</v>
      </c>
      <c r="F18" s="14" t="s">
        <v>71</v>
      </c>
      <c r="G18" s="11" t="str">
        <f t="shared" si="4"/>
        <v>49374.3941</v>
      </c>
      <c r="H18" s="9">
        <f t="shared" si="5"/>
        <v>7821</v>
      </c>
      <c r="I18" s="43" t="s">
        <v>236</v>
      </c>
      <c r="J18" s="44" t="s">
        <v>237</v>
      </c>
      <c r="K18" s="43">
        <v>7821</v>
      </c>
      <c r="L18" s="43" t="s">
        <v>238</v>
      </c>
      <c r="M18" s="44" t="s">
        <v>184</v>
      </c>
      <c r="N18" s="44" t="s">
        <v>34</v>
      </c>
      <c r="O18" s="45" t="s">
        <v>239</v>
      </c>
      <c r="P18" s="45" t="s">
        <v>240</v>
      </c>
    </row>
    <row r="19" spans="1:16" ht="12.75" customHeight="1" thickBot="1" x14ac:dyDescent="0.25">
      <c r="A19" s="9" t="str">
        <f t="shared" si="0"/>
        <v> BBS 111 </v>
      </c>
      <c r="B19" s="14" t="str">
        <f t="shared" si="1"/>
        <v>I</v>
      </c>
      <c r="C19" s="9">
        <f t="shared" si="2"/>
        <v>50096.375999999997</v>
      </c>
      <c r="D19" s="11" t="str">
        <f t="shared" si="3"/>
        <v>vis</v>
      </c>
      <c r="E19" s="42">
        <f>VLOOKUP(C19,Active!C$21:E$965,3,FALSE)</f>
        <v>8091.9970031739922</v>
      </c>
      <c r="F19" s="14" t="s">
        <v>71</v>
      </c>
      <c r="G19" s="11" t="str">
        <f t="shared" si="4"/>
        <v>50096.376</v>
      </c>
      <c r="H19" s="9">
        <f t="shared" si="5"/>
        <v>8092</v>
      </c>
      <c r="I19" s="43" t="s">
        <v>241</v>
      </c>
      <c r="J19" s="44" t="s">
        <v>242</v>
      </c>
      <c r="K19" s="43">
        <v>8092</v>
      </c>
      <c r="L19" s="43" t="s">
        <v>134</v>
      </c>
      <c r="M19" s="44" t="s">
        <v>123</v>
      </c>
      <c r="N19" s="44"/>
      <c r="O19" s="45" t="s">
        <v>243</v>
      </c>
      <c r="P19" s="45" t="s">
        <v>244</v>
      </c>
    </row>
    <row r="20" spans="1:16" ht="12.75" customHeight="1" thickBot="1" x14ac:dyDescent="0.25">
      <c r="A20" s="9" t="str">
        <f t="shared" si="0"/>
        <v>IBVS 5843 </v>
      </c>
      <c r="B20" s="14" t="str">
        <f t="shared" si="1"/>
        <v>I</v>
      </c>
      <c r="C20" s="9">
        <f t="shared" si="2"/>
        <v>53306.675600000002</v>
      </c>
      <c r="D20" s="11" t="str">
        <f t="shared" si="3"/>
        <v>vis</v>
      </c>
      <c r="E20" s="42">
        <f>VLOOKUP(C20,Active!C$21:E$965,3,FALSE)</f>
        <v>9296.995666913901</v>
      </c>
      <c r="F20" s="14" t="s">
        <v>71</v>
      </c>
      <c r="G20" s="11" t="str">
        <f t="shared" si="4"/>
        <v>53306.6756</v>
      </c>
      <c r="H20" s="9">
        <f t="shared" si="5"/>
        <v>9297</v>
      </c>
      <c r="I20" s="43" t="s">
        <v>267</v>
      </c>
      <c r="J20" s="44" t="s">
        <v>268</v>
      </c>
      <c r="K20" s="43">
        <v>9297</v>
      </c>
      <c r="L20" s="43" t="s">
        <v>269</v>
      </c>
      <c r="M20" s="44" t="s">
        <v>248</v>
      </c>
      <c r="N20" s="44" t="s">
        <v>270</v>
      </c>
      <c r="O20" s="45" t="s">
        <v>271</v>
      </c>
      <c r="P20" s="46" t="s">
        <v>272</v>
      </c>
    </row>
    <row r="21" spans="1:16" ht="12.75" customHeight="1" thickBot="1" x14ac:dyDescent="0.25">
      <c r="A21" s="9" t="str">
        <f t="shared" si="0"/>
        <v> HB 918.13 </v>
      </c>
      <c r="B21" s="14" t="str">
        <f t="shared" si="1"/>
        <v>I</v>
      </c>
      <c r="C21" s="9">
        <f t="shared" si="2"/>
        <v>15957.885</v>
      </c>
      <c r="D21" s="11" t="str">
        <f t="shared" si="3"/>
        <v>vis</v>
      </c>
      <c r="E21" s="42">
        <f>VLOOKUP(C21,Active!C$21:E$965,3,FALSE)</f>
        <v>-4722.020740558346</v>
      </c>
      <c r="F21" s="14" t="s">
        <v>71</v>
      </c>
      <c r="G21" s="11" t="str">
        <f t="shared" si="4"/>
        <v>15957.885</v>
      </c>
      <c r="H21" s="9">
        <f t="shared" si="5"/>
        <v>-4722</v>
      </c>
      <c r="I21" s="43" t="s">
        <v>74</v>
      </c>
      <c r="J21" s="44" t="s">
        <v>75</v>
      </c>
      <c r="K21" s="43">
        <v>-4722</v>
      </c>
      <c r="L21" s="43" t="s">
        <v>76</v>
      </c>
      <c r="M21" s="44" t="s">
        <v>77</v>
      </c>
      <c r="N21" s="44"/>
      <c r="O21" s="45" t="s">
        <v>78</v>
      </c>
      <c r="P21" s="45" t="s">
        <v>79</v>
      </c>
    </row>
    <row r="22" spans="1:16" ht="12.75" customHeight="1" thickBot="1" x14ac:dyDescent="0.25">
      <c r="A22" s="9" t="str">
        <f t="shared" si="0"/>
        <v> HB 918.13 </v>
      </c>
      <c r="B22" s="14" t="str">
        <f t="shared" si="1"/>
        <v>I</v>
      </c>
      <c r="C22" s="9">
        <f t="shared" si="2"/>
        <v>16775.813999999998</v>
      </c>
      <c r="D22" s="11" t="str">
        <f t="shared" si="3"/>
        <v>vis</v>
      </c>
      <c r="E22" s="42">
        <f>VLOOKUP(C22,Active!C$21:E$965,3,FALSE)</f>
        <v>-4415.0078524048176</v>
      </c>
      <c r="F22" s="14" t="s">
        <v>71</v>
      </c>
      <c r="G22" s="11" t="str">
        <f t="shared" si="4"/>
        <v>16775.814</v>
      </c>
      <c r="H22" s="9">
        <f t="shared" si="5"/>
        <v>-4415</v>
      </c>
      <c r="I22" s="43" t="s">
        <v>80</v>
      </c>
      <c r="J22" s="44" t="s">
        <v>81</v>
      </c>
      <c r="K22" s="43">
        <v>-4415</v>
      </c>
      <c r="L22" s="43" t="s">
        <v>82</v>
      </c>
      <c r="M22" s="44" t="s">
        <v>77</v>
      </c>
      <c r="N22" s="44"/>
      <c r="O22" s="45" t="s">
        <v>78</v>
      </c>
      <c r="P22" s="45" t="s">
        <v>79</v>
      </c>
    </row>
    <row r="23" spans="1:16" ht="12.75" customHeight="1" thickBot="1" x14ac:dyDescent="0.25">
      <c r="A23" s="9" t="str">
        <f t="shared" si="0"/>
        <v> HB 918.13 </v>
      </c>
      <c r="B23" s="14" t="str">
        <f t="shared" si="1"/>
        <v>I</v>
      </c>
      <c r="C23" s="9">
        <f t="shared" si="2"/>
        <v>17140.855</v>
      </c>
      <c r="D23" s="11" t="str">
        <f t="shared" si="3"/>
        <v>vis</v>
      </c>
      <c r="E23" s="42">
        <f>VLOOKUP(C23,Active!C$21:E$965,3,FALSE)</f>
        <v>-4277.9882679366638</v>
      </c>
      <c r="F23" s="14" t="s">
        <v>71</v>
      </c>
      <c r="G23" s="11" t="str">
        <f t="shared" si="4"/>
        <v>17140.855</v>
      </c>
      <c r="H23" s="9">
        <f t="shared" si="5"/>
        <v>-4278</v>
      </c>
      <c r="I23" s="43" t="s">
        <v>83</v>
      </c>
      <c r="J23" s="44" t="s">
        <v>84</v>
      </c>
      <c r="K23" s="43">
        <v>-4278</v>
      </c>
      <c r="L23" s="43" t="s">
        <v>85</v>
      </c>
      <c r="M23" s="44" t="s">
        <v>77</v>
      </c>
      <c r="N23" s="44"/>
      <c r="O23" s="45" t="s">
        <v>78</v>
      </c>
      <c r="P23" s="45" t="s">
        <v>79</v>
      </c>
    </row>
    <row r="24" spans="1:16" ht="12.75" customHeight="1" thickBot="1" x14ac:dyDescent="0.25">
      <c r="A24" s="9" t="str">
        <f t="shared" si="0"/>
        <v> HB 918.13 </v>
      </c>
      <c r="B24" s="14" t="str">
        <f t="shared" si="1"/>
        <v>I</v>
      </c>
      <c r="C24" s="9">
        <f t="shared" si="2"/>
        <v>17521.777999999998</v>
      </c>
      <c r="D24" s="11" t="str">
        <f t="shared" si="3"/>
        <v>vis</v>
      </c>
      <c r="E24" s="42">
        <f>VLOOKUP(C24,Active!C$21:E$965,3,FALSE)</f>
        <v>-4135.0073118951168</v>
      </c>
      <c r="F24" s="14" t="s">
        <v>71</v>
      </c>
      <c r="G24" s="11" t="str">
        <f t="shared" si="4"/>
        <v>17521.778</v>
      </c>
      <c r="H24" s="9">
        <f t="shared" si="5"/>
        <v>-4135</v>
      </c>
      <c r="I24" s="43" t="s">
        <v>86</v>
      </c>
      <c r="J24" s="44" t="s">
        <v>87</v>
      </c>
      <c r="K24" s="43">
        <v>-4135</v>
      </c>
      <c r="L24" s="43" t="s">
        <v>88</v>
      </c>
      <c r="M24" s="44" t="s">
        <v>77</v>
      </c>
      <c r="N24" s="44"/>
      <c r="O24" s="45" t="s">
        <v>78</v>
      </c>
      <c r="P24" s="45" t="s">
        <v>79</v>
      </c>
    </row>
    <row r="25" spans="1:16" ht="12.75" customHeight="1" thickBot="1" x14ac:dyDescent="0.25">
      <c r="A25" s="9" t="str">
        <f t="shared" si="0"/>
        <v> HB 918.13 </v>
      </c>
      <c r="B25" s="14" t="str">
        <f t="shared" si="1"/>
        <v>I</v>
      </c>
      <c r="C25" s="9">
        <f t="shared" si="2"/>
        <v>18560.825000000001</v>
      </c>
      <c r="D25" s="11" t="str">
        <f t="shared" si="3"/>
        <v>vis</v>
      </c>
      <c r="E25" s="42">
        <f>VLOOKUP(C25,Active!C$21:E$965,3,FALSE)</f>
        <v>-3744.996907083379</v>
      </c>
      <c r="F25" s="14" t="s">
        <v>71</v>
      </c>
      <c r="G25" s="11" t="str">
        <f t="shared" si="4"/>
        <v>18560.825</v>
      </c>
      <c r="H25" s="9">
        <f t="shared" si="5"/>
        <v>-3745</v>
      </c>
      <c r="I25" s="43" t="s">
        <v>89</v>
      </c>
      <c r="J25" s="44" t="s">
        <v>90</v>
      </c>
      <c r="K25" s="43">
        <v>-3745</v>
      </c>
      <c r="L25" s="43" t="s">
        <v>91</v>
      </c>
      <c r="M25" s="44" t="s">
        <v>77</v>
      </c>
      <c r="N25" s="44"/>
      <c r="O25" s="45" t="s">
        <v>78</v>
      </c>
      <c r="P25" s="45" t="s">
        <v>79</v>
      </c>
    </row>
    <row r="26" spans="1:16" ht="12.75" customHeight="1" thickBot="1" x14ac:dyDescent="0.25">
      <c r="A26" s="9" t="str">
        <f t="shared" si="0"/>
        <v> HB 918.13 </v>
      </c>
      <c r="B26" s="14" t="str">
        <f t="shared" si="1"/>
        <v>I</v>
      </c>
      <c r="C26" s="9">
        <f t="shared" si="2"/>
        <v>18592.795999999998</v>
      </c>
      <c r="D26" s="11" t="str">
        <f t="shared" si="3"/>
        <v>vis</v>
      </c>
      <c r="E26" s="42">
        <f>VLOOKUP(C26,Active!C$21:E$965,3,FALSE)</f>
        <v>-3732.9964656671241</v>
      </c>
      <c r="F26" s="14" t="s">
        <v>71</v>
      </c>
      <c r="G26" s="11" t="str">
        <f t="shared" si="4"/>
        <v>18592.796</v>
      </c>
      <c r="H26" s="9">
        <f t="shared" si="5"/>
        <v>-3733</v>
      </c>
      <c r="I26" s="43" t="s">
        <v>92</v>
      </c>
      <c r="J26" s="44" t="s">
        <v>93</v>
      </c>
      <c r="K26" s="43">
        <v>-3733</v>
      </c>
      <c r="L26" s="43" t="s">
        <v>94</v>
      </c>
      <c r="M26" s="44" t="s">
        <v>77</v>
      </c>
      <c r="N26" s="44"/>
      <c r="O26" s="45" t="s">
        <v>78</v>
      </c>
      <c r="P26" s="45" t="s">
        <v>79</v>
      </c>
    </row>
    <row r="27" spans="1:16" ht="12.75" customHeight="1" thickBot="1" x14ac:dyDescent="0.25">
      <c r="A27" s="9" t="str">
        <f t="shared" si="0"/>
        <v> HB 918.13 </v>
      </c>
      <c r="B27" s="14" t="str">
        <f t="shared" si="1"/>
        <v>I</v>
      </c>
      <c r="C27" s="9">
        <f t="shared" si="2"/>
        <v>18600.785</v>
      </c>
      <c r="D27" s="11" t="str">
        <f t="shared" si="3"/>
        <v>vis</v>
      </c>
      <c r="E27" s="42">
        <f>VLOOKUP(C27,Active!C$21:E$965,3,FALSE)</f>
        <v>-3729.9977628904053</v>
      </c>
      <c r="F27" s="14" t="s">
        <v>71</v>
      </c>
      <c r="G27" s="11" t="str">
        <f t="shared" si="4"/>
        <v>18600.785</v>
      </c>
      <c r="H27" s="9">
        <f t="shared" si="5"/>
        <v>-3730</v>
      </c>
      <c r="I27" s="43" t="s">
        <v>95</v>
      </c>
      <c r="J27" s="44" t="s">
        <v>96</v>
      </c>
      <c r="K27" s="43">
        <v>-3730</v>
      </c>
      <c r="L27" s="43" t="s">
        <v>97</v>
      </c>
      <c r="M27" s="44" t="s">
        <v>77</v>
      </c>
      <c r="N27" s="44"/>
      <c r="O27" s="45" t="s">
        <v>78</v>
      </c>
      <c r="P27" s="45" t="s">
        <v>79</v>
      </c>
    </row>
    <row r="28" spans="1:16" ht="12.75" customHeight="1" thickBot="1" x14ac:dyDescent="0.25">
      <c r="A28" s="9" t="str">
        <f t="shared" si="0"/>
        <v> HB 918.13 </v>
      </c>
      <c r="B28" s="14" t="str">
        <f t="shared" si="1"/>
        <v>I</v>
      </c>
      <c r="C28" s="9">
        <f t="shared" si="2"/>
        <v>20417.794000000002</v>
      </c>
      <c r="D28" s="11" t="str">
        <f t="shared" si="3"/>
        <v>vis</v>
      </c>
      <c r="E28" s="42">
        <f>VLOOKUP(C28,Active!C$21:E$965,3,FALSE)</f>
        <v>-3047.9762415958239</v>
      </c>
      <c r="F28" s="14" t="s">
        <v>71</v>
      </c>
      <c r="G28" s="11" t="str">
        <f t="shared" si="4"/>
        <v>20417.794</v>
      </c>
      <c r="H28" s="9">
        <f t="shared" si="5"/>
        <v>-3048</v>
      </c>
      <c r="I28" s="43" t="s">
        <v>98</v>
      </c>
      <c r="J28" s="44" t="s">
        <v>99</v>
      </c>
      <c r="K28" s="43">
        <v>-3048</v>
      </c>
      <c r="L28" s="43" t="s">
        <v>100</v>
      </c>
      <c r="M28" s="44" t="s">
        <v>77</v>
      </c>
      <c r="N28" s="44"/>
      <c r="O28" s="45" t="s">
        <v>78</v>
      </c>
      <c r="P28" s="45" t="s">
        <v>79</v>
      </c>
    </row>
    <row r="29" spans="1:16" ht="12.75" customHeight="1" thickBot="1" x14ac:dyDescent="0.25">
      <c r="A29" s="9" t="str">
        <f t="shared" si="0"/>
        <v> HB 918.13 </v>
      </c>
      <c r="B29" s="14" t="str">
        <f t="shared" si="1"/>
        <v>I</v>
      </c>
      <c r="C29" s="9">
        <f t="shared" si="2"/>
        <v>21576.612000000001</v>
      </c>
      <c r="D29" s="11" t="str">
        <f t="shared" si="3"/>
        <v>vis</v>
      </c>
      <c r="E29" s="42">
        <f>VLOOKUP(C29,Active!C$21:E$965,3,FALSE)</f>
        <v>-2613.009317786672</v>
      </c>
      <c r="F29" s="14" t="s">
        <v>71</v>
      </c>
      <c r="G29" s="11" t="str">
        <f t="shared" si="4"/>
        <v>21576.612</v>
      </c>
      <c r="H29" s="9">
        <f t="shared" si="5"/>
        <v>-2613</v>
      </c>
      <c r="I29" s="43" t="s">
        <v>101</v>
      </c>
      <c r="J29" s="44" t="s">
        <v>102</v>
      </c>
      <c r="K29" s="43">
        <v>-2613</v>
      </c>
      <c r="L29" s="43" t="s">
        <v>103</v>
      </c>
      <c r="M29" s="44" t="s">
        <v>77</v>
      </c>
      <c r="N29" s="44"/>
      <c r="O29" s="45" t="s">
        <v>78</v>
      </c>
      <c r="P29" s="45" t="s">
        <v>79</v>
      </c>
    </row>
    <row r="30" spans="1:16" ht="12.75" customHeight="1" thickBot="1" x14ac:dyDescent="0.25">
      <c r="A30" s="9" t="str">
        <f t="shared" si="0"/>
        <v> HB 918.13 </v>
      </c>
      <c r="B30" s="14" t="str">
        <f t="shared" si="1"/>
        <v>I</v>
      </c>
      <c r="C30" s="9">
        <f t="shared" si="2"/>
        <v>23004.598999999998</v>
      </c>
      <c r="D30" s="11" t="str">
        <f t="shared" si="3"/>
        <v>vis</v>
      </c>
      <c r="E30" s="42">
        <f>VLOOKUP(C30,Active!C$21:E$965,3,FALSE)</f>
        <v>-2077.0087442458239</v>
      </c>
      <c r="F30" s="14" t="s">
        <v>71</v>
      </c>
      <c r="G30" s="11" t="str">
        <f t="shared" si="4"/>
        <v>23004.599</v>
      </c>
      <c r="H30" s="9">
        <f t="shared" si="5"/>
        <v>-2077</v>
      </c>
      <c r="I30" s="43" t="s">
        <v>104</v>
      </c>
      <c r="J30" s="44" t="s">
        <v>105</v>
      </c>
      <c r="K30" s="43">
        <v>-2077</v>
      </c>
      <c r="L30" s="43" t="s">
        <v>106</v>
      </c>
      <c r="M30" s="44" t="s">
        <v>77</v>
      </c>
      <c r="N30" s="44"/>
      <c r="O30" s="45" t="s">
        <v>78</v>
      </c>
      <c r="P30" s="45" t="s">
        <v>79</v>
      </c>
    </row>
    <row r="31" spans="1:16" ht="12.75" customHeight="1" thickBot="1" x14ac:dyDescent="0.25">
      <c r="A31" s="9" t="str">
        <f t="shared" si="0"/>
        <v> AN 253.199 </v>
      </c>
      <c r="B31" s="14" t="str">
        <f t="shared" si="1"/>
        <v>I</v>
      </c>
      <c r="C31" s="9">
        <f t="shared" si="2"/>
        <v>26217.58</v>
      </c>
      <c r="D31" s="11" t="str">
        <f t="shared" si="3"/>
        <v>vis</v>
      </c>
      <c r="E31" s="42">
        <f>VLOOKUP(C31,Active!C$21:E$965,3,FALSE)</f>
        <v>-871.00360640083488</v>
      </c>
      <c r="F31" s="14" t="s">
        <v>71</v>
      </c>
      <c r="G31" s="11" t="str">
        <f t="shared" si="4"/>
        <v>26217.580</v>
      </c>
      <c r="H31" s="9">
        <f t="shared" si="5"/>
        <v>-871</v>
      </c>
      <c r="I31" s="43" t="s">
        <v>107</v>
      </c>
      <c r="J31" s="44" t="s">
        <v>108</v>
      </c>
      <c r="K31" s="43">
        <v>-871</v>
      </c>
      <c r="L31" s="43" t="s">
        <v>109</v>
      </c>
      <c r="M31" s="44" t="s">
        <v>77</v>
      </c>
      <c r="N31" s="44"/>
      <c r="O31" s="45" t="s">
        <v>110</v>
      </c>
      <c r="P31" s="45" t="s">
        <v>111</v>
      </c>
    </row>
    <row r="32" spans="1:16" ht="12.75" customHeight="1" thickBot="1" x14ac:dyDescent="0.25">
      <c r="A32" s="9" t="str">
        <f t="shared" si="0"/>
        <v> AN 253.199 </v>
      </c>
      <c r="B32" s="14" t="str">
        <f t="shared" si="1"/>
        <v>I</v>
      </c>
      <c r="C32" s="9">
        <f t="shared" si="2"/>
        <v>26273.553</v>
      </c>
      <c r="D32" s="11" t="str">
        <f t="shared" si="3"/>
        <v>vis</v>
      </c>
      <c r="E32" s="42">
        <f>VLOOKUP(C32,Active!C$21:E$965,3,FALSE)</f>
        <v>-849.99391926586736</v>
      </c>
      <c r="F32" s="14" t="s">
        <v>71</v>
      </c>
      <c r="G32" s="11" t="str">
        <f t="shared" si="4"/>
        <v>26273.553</v>
      </c>
      <c r="H32" s="9">
        <f t="shared" si="5"/>
        <v>-850</v>
      </c>
      <c r="I32" s="43" t="s">
        <v>112</v>
      </c>
      <c r="J32" s="44" t="s">
        <v>113</v>
      </c>
      <c r="K32" s="43">
        <v>-850</v>
      </c>
      <c r="L32" s="43" t="s">
        <v>114</v>
      </c>
      <c r="M32" s="44" t="s">
        <v>77</v>
      </c>
      <c r="N32" s="44"/>
      <c r="O32" s="45" t="s">
        <v>110</v>
      </c>
      <c r="P32" s="45" t="s">
        <v>111</v>
      </c>
    </row>
    <row r="33" spans="1:16" ht="12.75" customHeight="1" thickBot="1" x14ac:dyDescent="0.25">
      <c r="A33" s="9" t="str">
        <f t="shared" si="0"/>
        <v> AN 253.199 </v>
      </c>
      <c r="B33" s="14" t="str">
        <f t="shared" si="1"/>
        <v>I</v>
      </c>
      <c r="C33" s="9">
        <f t="shared" si="2"/>
        <v>26955.562999999998</v>
      </c>
      <c r="D33" s="11" t="str">
        <f t="shared" si="3"/>
        <v>vis</v>
      </c>
      <c r="E33" s="42">
        <f>VLOOKUP(C33,Active!C$21:E$965,3,FALSE)</f>
        <v>-593.99876583618368</v>
      </c>
      <c r="F33" s="14" t="s">
        <v>71</v>
      </c>
      <c r="G33" s="11" t="str">
        <f t="shared" si="4"/>
        <v>26955.563</v>
      </c>
      <c r="H33" s="9">
        <f t="shared" si="5"/>
        <v>-594</v>
      </c>
      <c r="I33" s="43" t="s">
        <v>115</v>
      </c>
      <c r="J33" s="44" t="s">
        <v>116</v>
      </c>
      <c r="K33" s="43">
        <v>-594</v>
      </c>
      <c r="L33" s="43" t="s">
        <v>117</v>
      </c>
      <c r="M33" s="44" t="s">
        <v>77</v>
      </c>
      <c r="N33" s="44"/>
      <c r="O33" s="45" t="s">
        <v>110</v>
      </c>
      <c r="P33" s="45" t="s">
        <v>111</v>
      </c>
    </row>
    <row r="34" spans="1:16" ht="12.75" customHeight="1" thickBot="1" x14ac:dyDescent="0.25">
      <c r="A34" s="9" t="str">
        <f t="shared" si="0"/>
        <v> AN 253.199 </v>
      </c>
      <c r="B34" s="14" t="str">
        <f t="shared" si="1"/>
        <v>I</v>
      </c>
      <c r="C34" s="9">
        <f t="shared" si="2"/>
        <v>26979.517</v>
      </c>
      <c r="D34" s="11" t="str">
        <f t="shared" si="3"/>
        <v>vis</v>
      </c>
      <c r="E34" s="42">
        <f>VLOOKUP(C34,Active!C$21:E$965,3,FALSE)</f>
        <v>-585.007537107492</v>
      </c>
      <c r="F34" s="14" t="s">
        <v>71</v>
      </c>
      <c r="G34" s="11" t="str">
        <f t="shared" si="4"/>
        <v>26979.517</v>
      </c>
      <c r="H34" s="9">
        <f t="shared" si="5"/>
        <v>-585</v>
      </c>
      <c r="I34" s="43" t="s">
        <v>118</v>
      </c>
      <c r="J34" s="44" t="s">
        <v>119</v>
      </c>
      <c r="K34" s="43">
        <v>-585</v>
      </c>
      <c r="L34" s="43" t="s">
        <v>120</v>
      </c>
      <c r="M34" s="44" t="s">
        <v>77</v>
      </c>
      <c r="N34" s="44"/>
      <c r="O34" s="45" t="s">
        <v>110</v>
      </c>
      <c r="P34" s="45" t="s">
        <v>111</v>
      </c>
    </row>
    <row r="35" spans="1:16" ht="12.75" customHeight="1" thickBot="1" x14ac:dyDescent="0.25">
      <c r="A35" s="9" t="str">
        <f t="shared" si="0"/>
        <v> AN 277.41 </v>
      </c>
      <c r="B35" s="14" t="str">
        <f t="shared" si="1"/>
        <v>I</v>
      </c>
      <c r="C35" s="9">
        <f t="shared" si="2"/>
        <v>28924.358</v>
      </c>
      <c r="D35" s="11" t="str">
        <f t="shared" si="3"/>
        <v>vis</v>
      </c>
      <c r="E35" s="42">
        <f>VLOOKUP(C35,Active!C$21:E$965,3,FALSE)</f>
        <v>144.99623144625428</v>
      </c>
      <c r="F35" s="14" t="s">
        <v>71</v>
      </c>
      <c r="G35" s="11" t="str">
        <f t="shared" si="4"/>
        <v>28924.358</v>
      </c>
      <c r="H35" s="9">
        <f t="shared" si="5"/>
        <v>145</v>
      </c>
      <c r="I35" s="43" t="s">
        <v>121</v>
      </c>
      <c r="J35" s="44" t="s">
        <v>122</v>
      </c>
      <c r="K35" s="43">
        <v>145</v>
      </c>
      <c r="L35" s="43" t="s">
        <v>109</v>
      </c>
      <c r="M35" s="44" t="s">
        <v>123</v>
      </c>
      <c r="N35" s="44"/>
      <c r="O35" s="45" t="s">
        <v>124</v>
      </c>
      <c r="P35" s="45" t="s">
        <v>125</v>
      </c>
    </row>
    <row r="36" spans="1:16" ht="12.75" customHeight="1" thickBot="1" x14ac:dyDescent="0.25">
      <c r="A36" s="9" t="str">
        <f t="shared" si="0"/>
        <v> AN 277.41 </v>
      </c>
      <c r="B36" s="14" t="str">
        <f t="shared" si="1"/>
        <v>I</v>
      </c>
      <c r="C36" s="9">
        <f t="shared" si="2"/>
        <v>28948.435000000001</v>
      </c>
      <c r="D36" s="11" t="str">
        <f t="shared" si="3"/>
        <v>vis</v>
      </c>
      <c r="E36" s="42">
        <f>VLOOKUP(C36,Active!C$21:E$965,3,FALSE)</f>
        <v>154.03362871187619</v>
      </c>
      <c r="F36" s="14" t="s">
        <v>71</v>
      </c>
      <c r="G36" s="11" t="str">
        <f t="shared" si="4"/>
        <v>28948.435</v>
      </c>
      <c r="H36" s="9">
        <f t="shared" si="5"/>
        <v>154</v>
      </c>
      <c r="I36" s="43" t="s">
        <v>126</v>
      </c>
      <c r="J36" s="44" t="s">
        <v>127</v>
      </c>
      <c r="K36" s="43">
        <v>154</v>
      </c>
      <c r="L36" s="43" t="s">
        <v>128</v>
      </c>
      <c r="M36" s="44" t="s">
        <v>123</v>
      </c>
      <c r="N36" s="44"/>
      <c r="O36" s="45" t="s">
        <v>124</v>
      </c>
      <c r="P36" s="45" t="s">
        <v>125</v>
      </c>
    </row>
    <row r="37" spans="1:16" ht="12.75" customHeight="1" thickBot="1" x14ac:dyDescent="0.25">
      <c r="A37" s="9" t="str">
        <f t="shared" si="0"/>
        <v> AN 277.41 </v>
      </c>
      <c r="B37" s="14" t="str">
        <f t="shared" si="1"/>
        <v>I</v>
      </c>
      <c r="C37" s="9">
        <f t="shared" si="2"/>
        <v>28956.329000000002</v>
      </c>
      <c r="D37" s="11" t="str">
        <f t="shared" si="3"/>
        <v>vis</v>
      </c>
      <c r="E37" s="42">
        <f>VLOOKUP(C37,Active!C$21:E$965,3,FALSE)</f>
        <v>156.99667286251034</v>
      </c>
      <c r="F37" s="14" t="s">
        <v>71</v>
      </c>
      <c r="G37" s="11" t="str">
        <f t="shared" si="4"/>
        <v>28956.329</v>
      </c>
      <c r="H37" s="9">
        <f t="shared" si="5"/>
        <v>157</v>
      </c>
      <c r="I37" s="43" t="s">
        <v>129</v>
      </c>
      <c r="J37" s="44" t="s">
        <v>130</v>
      </c>
      <c r="K37" s="43">
        <v>157</v>
      </c>
      <c r="L37" s="43" t="s">
        <v>131</v>
      </c>
      <c r="M37" s="44" t="s">
        <v>123</v>
      </c>
      <c r="N37" s="44"/>
      <c r="O37" s="45" t="s">
        <v>124</v>
      </c>
      <c r="P37" s="45" t="s">
        <v>125</v>
      </c>
    </row>
    <row r="38" spans="1:16" ht="12.75" customHeight="1" thickBot="1" x14ac:dyDescent="0.25">
      <c r="A38" s="9" t="str">
        <f t="shared" si="0"/>
        <v> AN 277.41 </v>
      </c>
      <c r="B38" s="14" t="str">
        <f t="shared" si="1"/>
        <v>I</v>
      </c>
      <c r="C38" s="9">
        <f t="shared" si="2"/>
        <v>28964.322</v>
      </c>
      <c r="D38" s="11" t="str">
        <f t="shared" si="3"/>
        <v>vis</v>
      </c>
      <c r="E38" s="42">
        <f>VLOOKUP(C38,Active!C$21:E$965,3,FALSE)</f>
        <v>159.99687705506338</v>
      </c>
      <c r="F38" s="14" t="s">
        <v>71</v>
      </c>
      <c r="G38" s="11" t="str">
        <f t="shared" si="4"/>
        <v>28964.322</v>
      </c>
      <c r="H38" s="9">
        <f t="shared" si="5"/>
        <v>160</v>
      </c>
      <c r="I38" s="43" t="s">
        <v>132</v>
      </c>
      <c r="J38" s="44" t="s">
        <v>133</v>
      </c>
      <c r="K38" s="43">
        <v>160</v>
      </c>
      <c r="L38" s="43" t="s">
        <v>134</v>
      </c>
      <c r="M38" s="44" t="s">
        <v>123</v>
      </c>
      <c r="N38" s="44"/>
      <c r="O38" s="45" t="s">
        <v>124</v>
      </c>
      <c r="P38" s="45" t="s">
        <v>125</v>
      </c>
    </row>
    <row r="39" spans="1:16" ht="12.75" customHeight="1" thickBot="1" x14ac:dyDescent="0.25">
      <c r="A39" s="9" t="str">
        <f t="shared" si="0"/>
        <v> HB 918.13 </v>
      </c>
      <c r="B39" s="14" t="str">
        <f t="shared" si="1"/>
        <v>I</v>
      </c>
      <c r="C39" s="9">
        <f t="shared" si="2"/>
        <v>29230.746999999999</v>
      </c>
      <c r="D39" s="11" t="str">
        <f t="shared" si="3"/>
        <v>vis</v>
      </c>
      <c r="E39" s="42">
        <f>VLOOKUP(C39,Active!C$21:E$965,3,FALSE)</f>
        <v>260.00055552385919</v>
      </c>
      <c r="F39" s="14" t="s">
        <v>71</v>
      </c>
      <c r="G39" s="11" t="str">
        <f t="shared" si="4"/>
        <v>29230.747</v>
      </c>
      <c r="H39" s="9">
        <f t="shared" si="5"/>
        <v>260</v>
      </c>
      <c r="I39" s="43" t="s">
        <v>135</v>
      </c>
      <c r="J39" s="44" t="s">
        <v>136</v>
      </c>
      <c r="K39" s="43">
        <v>260</v>
      </c>
      <c r="L39" s="43" t="s">
        <v>137</v>
      </c>
      <c r="M39" s="44" t="s">
        <v>77</v>
      </c>
      <c r="N39" s="44"/>
      <c r="O39" s="45" t="s">
        <v>78</v>
      </c>
      <c r="P39" s="45" t="s">
        <v>79</v>
      </c>
    </row>
    <row r="40" spans="1:16" ht="12.75" customHeight="1" thickBot="1" x14ac:dyDescent="0.25">
      <c r="A40" s="9" t="str">
        <f t="shared" si="0"/>
        <v> HB 918.13 </v>
      </c>
      <c r="B40" s="14" t="str">
        <f t="shared" si="1"/>
        <v>I</v>
      </c>
      <c r="C40" s="9">
        <f t="shared" si="2"/>
        <v>29571.773000000001</v>
      </c>
      <c r="D40" s="11" t="str">
        <f t="shared" si="3"/>
        <v>vis</v>
      </c>
      <c r="E40" s="42">
        <f>VLOOKUP(C40,Active!C$21:E$965,3,FALSE)</f>
        <v>388.00601467183634</v>
      </c>
      <c r="F40" s="14" t="s">
        <v>71</v>
      </c>
      <c r="G40" s="11" t="str">
        <f t="shared" si="4"/>
        <v>29571.773</v>
      </c>
      <c r="H40" s="9">
        <f t="shared" si="5"/>
        <v>388</v>
      </c>
      <c r="I40" s="43" t="s">
        <v>138</v>
      </c>
      <c r="J40" s="44" t="s">
        <v>139</v>
      </c>
      <c r="K40" s="43">
        <v>388</v>
      </c>
      <c r="L40" s="43" t="s">
        <v>114</v>
      </c>
      <c r="M40" s="44" t="s">
        <v>77</v>
      </c>
      <c r="N40" s="44"/>
      <c r="O40" s="45" t="s">
        <v>78</v>
      </c>
      <c r="P40" s="45" t="s">
        <v>79</v>
      </c>
    </row>
    <row r="41" spans="1:16" ht="12.75" customHeight="1" thickBot="1" x14ac:dyDescent="0.25">
      <c r="A41" s="9" t="str">
        <f t="shared" si="0"/>
        <v> HB 918.13 </v>
      </c>
      <c r="B41" s="14" t="str">
        <f t="shared" si="1"/>
        <v>I</v>
      </c>
      <c r="C41" s="9">
        <f t="shared" si="2"/>
        <v>29571.815999999999</v>
      </c>
      <c r="D41" s="11" t="str">
        <f t="shared" si="3"/>
        <v>vis</v>
      </c>
      <c r="E41" s="42">
        <f>VLOOKUP(C41,Active!C$21:E$965,3,FALSE)</f>
        <v>388.02215489206321</v>
      </c>
      <c r="F41" s="14" t="s">
        <v>71</v>
      </c>
      <c r="G41" s="11" t="str">
        <f t="shared" si="4"/>
        <v>29571.816</v>
      </c>
      <c r="H41" s="9">
        <f t="shared" si="5"/>
        <v>388</v>
      </c>
      <c r="I41" s="43" t="s">
        <v>140</v>
      </c>
      <c r="J41" s="44" t="s">
        <v>141</v>
      </c>
      <c r="K41" s="43">
        <v>388</v>
      </c>
      <c r="L41" s="43" t="s">
        <v>142</v>
      </c>
      <c r="M41" s="44" t="s">
        <v>77</v>
      </c>
      <c r="N41" s="44"/>
      <c r="O41" s="45" t="s">
        <v>78</v>
      </c>
      <c r="P41" s="45" t="s">
        <v>79</v>
      </c>
    </row>
    <row r="42" spans="1:16" ht="12.75" customHeight="1" thickBot="1" x14ac:dyDescent="0.25">
      <c r="A42" s="9" t="str">
        <f t="shared" si="0"/>
        <v> HA 113.74 </v>
      </c>
      <c r="B42" s="14" t="str">
        <f t="shared" si="1"/>
        <v>I</v>
      </c>
      <c r="C42" s="9">
        <f t="shared" si="2"/>
        <v>29763.91</v>
      </c>
      <c r="D42" s="11" t="str">
        <f t="shared" si="3"/>
        <v>vis</v>
      </c>
      <c r="E42" s="42">
        <f>VLOOKUP(C42,Active!C$21:E$965,3,FALSE)</f>
        <v>460.12539825055063</v>
      </c>
      <c r="F42" s="14" t="s">
        <v>71</v>
      </c>
      <c r="G42" s="11" t="str">
        <f t="shared" si="4"/>
        <v>29763.910</v>
      </c>
      <c r="H42" s="9">
        <f t="shared" si="5"/>
        <v>460</v>
      </c>
      <c r="I42" s="43" t="s">
        <v>143</v>
      </c>
      <c r="J42" s="44" t="s">
        <v>144</v>
      </c>
      <c r="K42" s="43">
        <v>460</v>
      </c>
      <c r="L42" s="43" t="s">
        <v>145</v>
      </c>
      <c r="M42" s="44" t="s">
        <v>73</v>
      </c>
      <c r="N42" s="44"/>
      <c r="O42" s="45" t="s">
        <v>78</v>
      </c>
      <c r="P42" s="45" t="s">
        <v>146</v>
      </c>
    </row>
    <row r="43" spans="1:16" ht="12.75" customHeight="1" thickBot="1" x14ac:dyDescent="0.25">
      <c r="A43" s="9" t="str">
        <f t="shared" ref="A43:A72" si="6">P43</f>
        <v> HB 918.13 </v>
      </c>
      <c r="B43" s="14" t="str">
        <f t="shared" ref="B43:B72" si="7">IF(H43=INT(H43),"I","II")</f>
        <v>I</v>
      </c>
      <c r="C43" s="9">
        <f t="shared" ref="C43:C72" si="8">1*G43</f>
        <v>29896.814999999999</v>
      </c>
      <c r="D43" s="11" t="str">
        <f t="shared" ref="D43:D72" si="9">VLOOKUP(F43,I$1:J$5,2,FALSE)</f>
        <v>vis</v>
      </c>
      <c r="E43" s="42">
        <f>VLOOKUP(C43,Active!C$21:E$965,3,FALSE)</f>
        <v>510.01181614262242</v>
      </c>
      <c r="F43" s="14" t="s">
        <v>71</v>
      </c>
      <c r="G43" s="11" t="str">
        <f t="shared" ref="G43:G72" si="10">MID(I43,3,LEN(I43)-3)</f>
        <v>29896.815</v>
      </c>
      <c r="H43" s="9">
        <f t="shared" ref="H43:H72" si="11">1*K43</f>
        <v>510</v>
      </c>
      <c r="I43" s="43" t="s">
        <v>147</v>
      </c>
      <c r="J43" s="44" t="s">
        <v>148</v>
      </c>
      <c r="K43" s="43">
        <v>510</v>
      </c>
      <c r="L43" s="43" t="s">
        <v>85</v>
      </c>
      <c r="M43" s="44" t="s">
        <v>77</v>
      </c>
      <c r="N43" s="44"/>
      <c r="O43" s="45" t="s">
        <v>78</v>
      </c>
      <c r="P43" s="45" t="s">
        <v>79</v>
      </c>
    </row>
    <row r="44" spans="1:16" ht="12.75" customHeight="1" thickBot="1" x14ac:dyDescent="0.25">
      <c r="A44" s="9" t="str">
        <f t="shared" si="6"/>
        <v> HB 918.13 </v>
      </c>
      <c r="B44" s="14" t="str">
        <f t="shared" si="7"/>
        <v>I</v>
      </c>
      <c r="C44" s="9">
        <f t="shared" si="8"/>
        <v>29912.778999999999</v>
      </c>
      <c r="D44" s="11" t="str">
        <f t="shared" si="9"/>
        <v>vis</v>
      </c>
      <c r="E44" s="42">
        <f>VLOOKUP(C44,Active!C$21:E$965,3,FALSE)</f>
        <v>516.00396674063632</v>
      </c>
      <c r="F44" s="14" t="s">
        <v>71</v>
      </c>
      <c r="G44" s="11" t="str">
        <f t="shared" si="10"/>
        <v>29912.779</v>
      </c>
      <c r="H44" s="9">
        <f t="shared" si="11"/>
        <v>516</v>
      </c>
      <c r="I44" s="43" t="s">
        <v>149</v>
      </c>
      <c r="J44" s="44" t="s">
        <v>150</v>
      </c>
      <c r="K44" s="43">
        <v>516</v>
      </c>
      <c r="L44" s="43" t="s">
        <v>151</v>
      </c>
      <c r="M44" s="44" t="s">
        <v>77</v>
      </c>
      <c r="N44" s="44"/>
      <c r="O44" s="45" t="s">
        <v>78</v>
      </c>
      <c r="P44" s="45" t="s">
        <v>79</v>
      </c>
    </row>
    <row r="45" spans="1:16" ht="12.75" customHeight="1" thickBot="1" x14ac:dyDescent="0.25">
      <c r="A45" s="9" t="str">
        <f t="shared" si="6"/>
        <v> HB 918.13 </v>
      </c>
      <c r="B45" s="14" t="str">
        <f t="shared" si="7"/>
        <v>I</v>
      </c>
      <c r="C45" s="9">
        <f t="shared" si="8"/>
        <v>29952.778999999999</v>
      </c>
      <c r="D45" s="11" t="str">
        <f t="shared" si="9"/>
        <v>vis</v>
      </c>
      <c r="E45" s="42">
        <f>VLOOKUP(C45,Active!C$21:E$965,3,FALSE)</f>
        <v>531.01812509196156</v>
      </c>
      <c r="F45" s="14" t="s">
        <v>71</v>
      </c>
      <c r="G45" s="11" t="str">
        <f t="shared" si="10"/>
        <v>29952.779</v>
      </c>
      <c r="H45" s="9">
        <f t="shared" si="11"/>
        <v>531</v>
      </c>
      <c r="I45" s="43" t="s">
        <v>152</v>
      </c>
      <c r="J45" s="44" t="s">
        <v>153</v>
      </c>
      <c r="K45" s="43">
        <v>531</v>
      </c>
      <c r="L45" s="43" t="s">
        <v>154</v>
      </c>
      <c r="M45" s="44" t="s">
        <v>77</v>
      </c>
      <c r="N45" s="44"/>
      <c r="O45" s="45" t="s">
        <v>78</v>
      </c>
      <c r="P45" s="45" t="s">
        <v>79</v>
      </c>
    </row>
    <row r="46" spans="1:16" ht="12.75" customHeight="1" thickBot="1" x14ac:dyDescent="0.25">
      <c r="A46" s="9" t="str">
        <f t="shared" si="6"/>
        <v> HB 918.13 </v>
      </c>
      <c r="B46" s="14" t="str">
        <f t="shared" si="7"/>
        <v>I</v>
      </c>
      <c r="C46" s="9">
        <f t="shared" si="8"/>
        <v>30293.749</v>
      </c>
      <c r="D46" s="11" t="str">
        <f t="shared" si="9"/>
        <v>vis</v>
      </c>
      <c r="E46" s="42">
        <f>VLOOKUP(C46,Active!C$21:E$965,3,FALSE)</f>
        <v>659.00256441824672</v>
      </c>
      <c r="F46" s="14" t="s">
        <v>71</v>
      </c>
      <c r="G46" s="11" t="str">
        <f t="shared" si="10"/>
        <v>30293.749</v>
      </c>
      <c r="H46" s="9">
        <f t="shared" si="11"/>
        <v>659</v>
      </c>
      <c r="I46" s="43" t="s">
        <v>155</v>
      </c>
      <c r="J46" s="44" t="s">
        <v>156</v>
      </c>
      <c r="K46" s="43">
        <v>659</v>
      </c>
      <c r="L46" s="43" t="s">
        <v>157</v>
      </c>
      <c r="M46" s="44" t="s">
        <v>77</v>
      </c>
      <c r="N46" s="44"/>
      <c r="O46" s="45" t="s">
        <v>78</v>
      </c>
      <c r="P46" s="45" t="s">
        <v>79</v>
      </c>
    </row>
    <row r="47" spans="1:16" ht="12.75" customHeight="1" thickBot="1" x14ac:dyDescent="0.25">
      <c r="A47" s="9" t="str">
        <f t="shared" si="6"/>
        <v> HB 918.13 </v>
      </c>
      <c r="B47" s="14" t="str">
        <f t="shared" si="7"/>
        <v>I</v>
      </c>
      <c r="C47" s="9">
        <f t="shared" si="8"/>
        <v>30325.673999999999</v>
      </c>
      <c r="D47" s="11" t="str">
        <f t="shared" si="9"/>
        <v>vis</v>
      </c>
      <c r="E47" s="42">
        <f>VLOOKUP(C47,Active!C$21:E$965,3,FALSE)</f>
        <v>670.98573955239794</v>
      </c>
      <c r="F47" s="14" t="s">
        <v>71</v>
      </c>
      <c r="G47" s="11" t="str">
        <f t="shared" si="10"/>
        <v>30325.674</v>
      </c>
      <c r="H47" s="9">
        <f t="shared" si="11"/>
        <v>671</v>
      </c>
      <c r="I47" s="43" t="s">
        <v>158</v>
      </c>
      <c r="J47" s="44" t="s">
        <v>159</v>
      </c>
      <c r="K47" s="43">
        <v>671</v>
      </c>
      <c r="L47" s="43" t="s">
        <v>160</v>
      </c>
      <c r="M47" s="44" t="s">
        <v>77</v>
      </c>
      <c r="N47" s="44"/>
      <c r="O47" s="45" t="s">
        <v>78</v>
      </c>
      <c r="P47" s="45" t="s">
        <v>79</v>
      </c>
    </row>
    <row r="48" spans="1:16" ht="12.75" customHeight="1" thickBot="1" x14ac:dyDescent="0.25">
      <c r="A48" s="9" t="str">
        <f t="shared" si="6"/>
        <v> HB 918.13 </v>
      </c>
      <c r="B48" s="14" t="str">
        <f t="shared" si="7"/>
        <v>I</v>
      </c>
      <c r="C48" s="9">
        <f t="shared" si="8"/>
        <v>31055.696</v>
      </c>
      <c r="D48" s="11" t="str">
        <f t="shared" si="9"/>
        <v>vis</v>
      </c>
      <c r="E48" s="42">
        <f>VLOOKUP(C48,Active!C$21:E$965,3,FALSE)</f>
        <v>945.00238725117822</v>
      </c>
      <c r="F48" s="14" t="s">
        <v>71</v>
      </c>
      <c r="G48" s="11" t="str">
        <f t="shared" si="10"/>
        <v>31055.696</v>
      </c>
      <c r="H48" s="9">
        <f t="shared" si="11"/>
        <v>945</v>
      </c>
      <c r="I48" s="43" t="s">
        <v>161</v>
      </c>
      <c r="J48" s="44" t="s">
        <v>162</v>
      </c>
      <c r="K48" s="43">
        <v>945</v>
      </c>
      <c r="L48" s="43" t="s">
        <v>97</v>
      </c>
      <c r="M48" s="44" t="s">
        <v>77</v>
      </c>
      <c r="N48" s="44"/>
      <c r="O48" s="45" t="s">
        <v>78</v>
      </c>
      <c r="P48" s="45" t="s">
        <v>79</v>
      </c>
    </row>
    <row r="49" spans="1:16" ht="12.75" customHeight="1" thickBot="1" x14ac:dyDescent="0.25">
      <c r="A49" s="9" t="str">
        <f t="shared" si="6"/>
        <v> AC 62.9 </v>
      </c>
      <c r="B49" s="14" t="str">
        <f t="shared" si="7"/>
        <v>I</v>
      </c>
      <c r="C49" s="9">
        <f t="shared" si="8"/>
        <v>32230.591</v>
      </c>
      <c r="D49" s="11" t="str">
        <f t="shared" si="9"/>
        <v>vis</v>
      </c>
      <c r="E49" s="42">
        <f>VLOOKUP(C49,Active!C$21:E$965,3,FALSE)</f>
        <v>1386.0038766556868</v>
      </c>
      <c r="F49" s="14" t="s">
        <v>71</v>
      </c>
      <c r="G49" s="11" t="str">
        <f t="shared" si="10"/>
        <v>32230.591</v>
      </c>
      <c r="H49" s="9">
        <f t="shared" si="11"/>
        <v>1386</v>
      </c>
      <c r="I49" s="43" t="s">
        <v>163</v>
      </c>
      <c r="J49" s="44" t="s">
        <v>164</v>
      </c>
      <c r="K49" s="43">
        <v>1386</v>
      </c>
      <c r="L49" s="43" t="s">
        <v>165</v>
      </c>
      <c r="M49" s="44" t="s">
        <v>123</v>
      </c>
      <c r="N49" s="44"/>
      <c r="O49" s="45" t="s">
        <v>166</v>
      </c>
      <c r="P49" s="45" t="s">
        <v>167</v>
      </c>
    </row>
    <row r="50" spans="1:16" ht="12.75" customHeight="1" thickBot="1" x14ac:dyDescent="0.25">
      <c r="A50" s="9" t="str">
        <f t="shared" si="6"/>
        <v> BTOK 30.278 </v>
      </c>
      <c r="B50" s="14" t="str">
        <f t="shared" si="7"/>
        <v>I</v>
      </c>
      <c r="C50" s="9">
        <f t="shared" si="8"/>
        <v>33298.834000000003</v>
      </c>
      <c r="D50" s="11" t="str">
        <f t="shared" si="9"/>
        <v>vis</v>
      </c>
      <c r="E50" s="42">
        <f>VLOOKUP(C50,Active!C$21:E$965,3,FALSE)</f>
        <v>1786.9731156480575</v>
      </c>
      <c r="F50" s="14" t="s">
        <v>71</v>
      </c>
      <c r="G50" s="11" t="str">
        <f t="shared" si="10"/>
        <v>33298.834</v>
      </c>
      <c r="H50" s="9">
        <f t="shared" si="11"/>
        <v>1787</v>
      </c>
      <c r="I50" s="43" t="s">
        <v>168</v>
      </c>
      <c r="J50" s="44" t="s">
        <v>169</v>
      </c>
      <c r="K50" s="43">
        <v>1787</v>
      </c>
      <c r="L50" s="43" t="s">
        <v>170</v>
      </c>
      <c r="M50" s="44" t="s">
        <v>73</v>
      </c>
      <c r="N50" s="44"/>
      <c r="O50" s="45" t="s">
        <v>171</v>
      </c>
      <c r="P50" s="45" t="s">
        <v>172</v>
      </c>
    </row>
    <row r="51" spans="1:16" ht="12.75" customHeight="1" thickBot="1" x14ac:dyDescent="0.25">
      <c r="A51" s="9" t="str">
        <f t="shared" si="6"/>
        <v> BTAD 35.33 </v>
      </c>
      <c r="B51" s="14" t="str">
        <f t="shared" si="7"/>
        <v>I</v>
      </c>
      <c r="C51" s="9">
        <f t="shared" si="8"/>
        <v>33597.292999999998</v>
      </c>
      <c r="D51" s="11" t="str">
        <f t="shared" si="9"/>
        <v>vis</v>
      </c>
      <c r="E51" s="42">
        <f>VLOOKUP(C51,Active!C$21:E$965,3,FALSE)</f>
        <v>1899.0008828325106</v>
      </c>
      <c r="F51" s="14" t="s">
        <v>71</v>
      </c>
      <c r="G51" s="11" t="str">
        <f t="shared" si="10"/>
        <v>33597.293</v>
      </c>
      <c r="H51" s="9">
        <f t="shared" si="11"/>
        <v>1899</v>
      </c>
      <c r="I51" s="43" t="s">
        <v>173</v>
      </c>
      <c r="J51" s="44" t="s">
        <v>174</v>
      </c>
      <c r="K51" s="43">
        <v>1899</v>
      </c>
      <c r="L51" s="43" t="s">
        <v>175</v>
      </c>
      <c r="M51" s="44" t="s">
        <v>77</v>
      </c>
      <c r="N51" s="44"/>
      <c r="O51" s="45" t="s">
        <v>176</v>
      </c>
      <c r="P51" s="45" t="s">
        <v>177</v>
      </c>
    </row>
    <row r="52" spans="1:16" ht="12.75" customHeight="1" thickBot="1" x14ac:dyDescent="0.25">
      <c r="A52" s="9" t="str">
        <f t="shared" si="6"/>
        <v> BTOK 49.385 </v>
      </c>
      <c r="B52" s="14" t="str">
        <f t="shared" si="7"/>
        <v>I</v>
      </c>
      <c r="C52" s="9">
        <f t="shared" si="8"/>
        <v>33647.809000000001</v>
      </c>
      <c r="D52" s="11" t="str">
        <f t="shared" si="9"/>
        <v>vis</v>
      </c>
      <c r="E52" s="42">
        <f>VLOOKUP(C52,Active!C$21:E$965,3,FALSE)</f>
        <v>1917.9622634144005</v>
      </c>
      <c r="F52" s="14" t="s">
        <v>71</v>
      </c>
      <c r="G52" s="11" t="str">
        <f t="shared" si="10"/>
        <v>33647.809</v>
      </c>
      <c r="H52" s="9">
        <f t="shared" si="11"/>
        <v>1918</v>
      </c>
      <c r="I52" s="43" t="s">
        <v>178</v>
      </c>
      <c r="J52" s="44" t="s">
        <v>179</v>
      </c>
      <c r="K52" s="43">
        <v>1918</v>
      </c>
      <c r="L52" s="43" t="s">
        <v>180</v>
      </c>
      <c r="M52" s="44" t="s">
        <v>73</v>
      </c>
      <c r="N52" s="44"/>
      <c r="O52" s="45" t="s">
        <v>171</v>
      </c>
      <c r="P52" s="45" t="s">
        <v>181</v>
      </c>
    </row>
    <row r="53" spans="1:16" ht="12.75" customHeight="1" thickBot="1" x14ac:dyDescent="0.25">
      <c r="A53" s="9" t="str">
        <f t="shared" si="6"/>
        <v> AJ 65.145 </v>
      </c>
      <c r="B53" s="14" t="str">
        <f t="shared" si="7"/>
        <v>I</v>
      </c>
      <c r="C53" s="9">
        <f t="shared" si="8"/>
        <v>35432.894</v>
      </c>
      <c r="D53" s="11" t="str">
        <f t="shared" si="9"/>
        <v>vis</v>
      </c>
      <c r="E53" s="42">
        <f>VLOOKUP(C53,Active!C$21:E$965,3,FALSE)</f>
        <v>2588.0009849287881</v>
      </c>
      <c r="F53" s="14" t="s">
        <v>71</v>
      </c>
      <c r="G53" s="11" t="str">
        <f t="shared" si="10"/>
        <v>35432.894</v>
      </c>
      <c r="H53" s="9">
        <f t="shared" si="11"/>
        <v>2588</v>
      </c>
      <c r="I53" s="43" t="s">
        <v>182</v>
      </c>
      <c r="J53" s="44" t="s">
        <v>183</v>
      </c>
      <c r="K53" s="43">
        <v>2588</v>
      </c>
      <c r="L53" s="43" t="s">
        <v>117</v>
      </c>
      <c r="M53" s="44" t="s">
        <v>184</v>
      </c>
      <c r="N53" s="44" t="s">
        <v>185</v>
      </c>
      <c r="O53" s="45" t="s">
        <v>186</v>
      </c>
      <c r="P53" s="45" t="s">
        <v>187</v>
      </c>
    </row>
    <row r="54" spans="1:16" ht="12.75" customHeight="1" thickBot="1" x14ac:dyDescent="0.25">
      <c r="A54" s="9" t="str">
        <f t="shared" si="6"/>
        <v> AJ 65.145 </v>
      </c>
      <c r="B54" s="14" t="str">
        <f t="shared" si="7"/>
        <v>I</v>
      </c>
      <c r="C54" s="9">
        <f t="shared" si="8"/>
        <v>35456.868000000002</v>
      </c>
      <c r="D54" s="11" t="str">
        <f t="shared" si="9"/>
        <v>vis</v>
      </c>
      <c r="E54" s="42">
        <f>VLOOKUP(C54,Active!C$21:E$965,3,FALSE)</f>
        <v>2596.9997207366559</v>
      </c>
      <c r="F54" s="14" t="s">
        <v>71</v>
      </c>
      <c r="G54" s="11" t="str">
        <f t="shared" si="10"/>
        <v>35456.868</v>
      </c>
      <c r="H54" s="9">
        <f t="shared" si="11"/>
        <v>2597</v>
      </c>
      <c r="I54" s="43" t="s">
        <v>188</v>
      </c>
      <c r="J54" s="44" t="s">
        <v>189</v>
      </c>
      <c r="K54" s="43">
        <v>2597</v>
      </c>
      <c r="L54" s="43" t="s">
        <v>190</v>
      </c>
      <c r="M54" s="44" t="s">
        <v>184</v>
      </c>
      <c r="N54" s="44" t="s">
        <v>185</v>
      </c>
      <c r="O54" s="45" t="s">
        <v>186</v>
      </c>
      <c r="P54" s="45" t="s">
        <v>187</v>
      </c>
    </row>
    <row r="55" spans="1:16" ht="12.75" customHeight="1" thickBot="1" x14ac:dyDescent="0.25">
      <c r="A55" s="9" t="str">
        <f t="shared" si="6"/>
        <v> BTAD 35.33 </v>
      </c>
      <c r="B55" s="14" t="str">
        <f t="shared" si="7"/>
        <v>I</v>
      </c>
      <c r="C55" s="9">
        <f t="shared" si="8"/>
        <v>35478.186999999998</v>
      </c>
      <c r="D55" s="11" t="str">
        <f t="shared" si="9"/>
        <v>vis</v>
      </c>
      <c r="E55" s="42">
        <f>VLOOKUP(C55,Active!C$21:E$965,3,FALSE)</f>
        <v>2605.001891783952</v>
      </c>
      <c r="F55" s="14" t="s">
        <v>71</v>
      </c>
      <c r="G55" s="11" t="str">
        <f t="shared" si="10"/>
        <v>35478.187</v>
      </c>
      <c r="H55" s="9">
        <f t="shared" si="11"/>
        <v>2605</v>
      </c>
      <c r="I55" s="43" t="s">
        <v>191</v>
      </c>
      <c r="J55" s="44" t="s">
        <v>192</v>
      </c>
      <c r="K55" s="43">
        <v>2605</v>
      </c>
      <c r="L55" s="43" t="s">
        <v>193</v>
      </c>
      <c r="M55" s="44" t="s">
        <v>77</v>
      </c>
      <c r="N55" s="44"/>
      <c r="O55" s="45" t="s">
        <v>176</v>
      </c>
      <c r="P55" s="45" t="s">
        <v>177</v>
      </c>
    </row>
    <row r="56" spans="1:16" ht="12.75" customHeight="1" thickBot="1" x14ac:dyDescent="0.25">
      <c r="A56" s="9" t="str">
        <f t="shared" si="6"/>
        <v> BTAD 35.33 </v>
      </c>
      <c r="B56" s="14" t="str">
        <f t="shared" si="7"/>
        <v>I</v>
      </c>
      <c r="C56" s="9">
        <f t="shared" si="8"/>
        <v>35510.167000000001</v>
      </c>
      <c r="D56" s="11" t="str">
        <f t="shared" si="9"/>
        <v>vis</v>
      </c>
      <c r="E56" s="42">
        <f>VLOOKUP(C56,Active!C$21:E$965,3,FALSE)</f>
        <v>2617.0057113858375</v>
      </c>
      <c r="F56" s="14" t="s">
        <v>71</v>
      </c>
      <c r="G56" s="11" t="str">
        <f t="shared" si="10"/>
        <v>35510.167</v>
      </c>
      <c r="H56" s="9">
        <f t="shared" si="11"/>
        <v>2617</v>
      </c>
      <c r="I56" s="43" t="s">
        <v>194</v>
      </c>
      <c r="J56" s="44" t="s">
        <v>195</v>
      </c>
      <c r="K56" s="43">
        <v>2617</v>
      </c>
      <c r="L56" s="43" t="s">
        <v>196</v>
      </c>
      <c r="M56" s="44" t="s">
        <v>77</v>
      </c>
      <c r="N56" s="44"/>
      <c r="O56" s="45" t="s">
        <v>176</v>
      </c>
      <c r="P56" s="45" t="s">
        <v>177</v>
      </c>
    </row>
    <row r="57" spans="1:16" ht="12.75" customHeight="1" thickBot="1" x14ac:dyDescent="0.25">
      <c r="A57" s="9" t="str">
        <f t="shared" si="6"/>
        <v> BTAD 35.33 </v>
      </c>
      <c r="B57" s="14" t="str">
        <f t="shared" si="7"/>
        <v>I</v>
      </c>
      <c r="C57" s="9">
        <f t="shared" si="8"/>
        <v>35542.137999999999</v>
      </c>
      <c r="D57" s="11" t="str">
        <f t="shared" si="9"/>
        <v>vis</v>
      </c>
      <c r="E57" s="42">
        <f>VLOOKUP(C57,Active!C$21:E$965,3,FALSE)</f>
        <v>2629.0061528020924</v>
      </c>
      <c r="F57" s="14" t="s">
        <v>71</v>
      </c>
      <c r="G57" s="11" t="str">
        <f t="shared" si="10"/>
        <v>35542.138</v>
      </c>
      <c r="H57" s="9">
        <f t="shared" si="11"/>
        <v>2629</v>
      </c>
      <c r="I57" s="43" t="s">
        <v>197</v>
      </c>
      <c r="J57" s="44" t="s">
        <v>198</v>
      </c>
      <c r="K57" s="43">
        <v>2629</v>
      </c>
      <c r="L57" s="43" t="s">
        <v>114</v>
      </c>
      <c r="M57" s="44" t="s">
        <v>77</v>
      </c>
      <c r="N57" s="44"/>
      <c r="O57" s="45" t="s">
        <v>176</v>
      </c>
      <c r="P57" s="45" t="s">
        <v>177</v>
      </c>
    </row>
    <row r="58" spans="1:16" ht="12.75" customHeight="1" thickBot="1" x14ac:dyDescent="0.25">
      <c r="A58" s="9" t="str">
        <f t="shared" si="6"/>
        <v> AJ 65.145 </v>
      </c>
      <c r="B58" s="14" t="str">
        <f t="shared" si="7"/>
        <v>I</v>
      </c>
      <c r="C58" s="9">
        <f t="shared" si="8"/>
        <v>35765.910199999998</v>
      </c>
      <c r="D58" s="11" t="str">
        <f t="shared" si="9"/>
        <v>vis</v>
      </c>
      <c r="E58" s="42">
        <f>VLOOKUP(C58,Active!C$21:E$965,3,FALSE)</f>
        <v>2712.9999339377032</v>
      </c>
      <c r="F58" s="14" t="s">
        <v>71</v>
      </c>
      <c r="G58" s="11" t="str">
        <f t="shared" si="10"/>
        <v>35765.9102</v>
      </c>
      <c r="H58" s="9">
        <f t="shared" si="11"/>
        <v>2713</v>
      </c>
      <c r="I58" s="43" t="s">
        <v>199</v>
      </c>
      <c r="J58" s="44" t="s">
        <v>200</v>
      </c>
      <c r="K58" s="43">
        <v>2713</v>
      </c>
      <c r="L58" s="43" t="s">
        <v>201</v>
      </c>
      <c r="M58" s="44" t="s">
        <v>184</v>
      </c>
      <c r="N58" s="44" t="s">
        <v>185</v>
      </c>
      <c r="O58" s="45" t="s">
        <v>186</v>
      </c>
      <c r="P58" s="45" t="s">
        <v>187</v>
      </c>
    </row>
    <row r="59" spans="1:16" ht="12.75" customHeight="1" thickBot="1" x14ac:dyDescent="0.25">
      <c r="A59" s="9" t="str">
        <f t="shared" si="6"/>
        <v> BTAD 35.33 </v>
      </c>
      <c r="B59" s="14" t="str">
        <f t="shared" si="7"/>
        <v>I</v>
      </c>
      <c r="C59" s="9">
        <f t="shared" si="8"/>
        <v>35811.18</v>
      </c>
      <c r="D59" s="11" t="str">
        <f t="shared" si="9"/>
        <v>vis</v>
      </c>
      <c r="E59" s="42">
        <f>VLOOKUP(C59,Active!C$21:E$965,3,FALSE)</f>
        <v>2729.9921325810242</v>
      </c>
      <c r="F59" s="14" t="s">
        <v>71</v>
      </c>
      <c r="G59" s="11" t="str">
        <f t="shared" si="10"/>
        <v>35811.180</v>
      </c>
      <c r="H59" s="9">
        <f t="shared" si="11"/>
        <v>2730</v>
      </c>
      <c r="I59" s="43" t="s">
        <v>202</v>
      </c>
      <c r="J59" s="44" t="s">
        <v>203</v>
      </c>
      <c r="K59" s="43">
        <v>2730</v>
      </c>
      <c r="L59" s="43" t="s">
        <v>82</v>
      </c>
      <c r="M59" s="44" t="s">
        <v>77</v>
      </c>
      <c r="N59" s="44"/>
      <c r="O59" s="45" t="s">
        <v>176</v>
      </c>
      <c r="P59" s="45" t="s">
        <v>177</v>
      </c>
    </row>
    <row r="60" spans="1:16" ht="12.75" customHeight="1" thickBot="1" x14ac:dyDescent="0.25">
      <c r="A60" s="9" t="str">
        <f t="shared" si="6"/>
        <v>VSB 47 </v>
      </c>
      <c r="B60" s="14" t="str">
        <f t="shared" si="7"/>
        <v>I</v>
      </c>
      <c r="C60" s="9">
        <f t="shared" si="8"/>
        <v>51098.105000000003</v>
      </c>
      <c r="D60" s="11" t="str">
        <f t="shared" si="9"/>
        <v>vis</v>
      </c>
      <c r="E60" s="42">
        <f>VLOOKUP(C60,Active!C$21:E$965,3,FALSE)</f>
        <v>8467.9999489518632</v>
      </c>
      <c r="F60" s="14" t="s">
        <v>71</v>
      </c>
      <c r="G60" s="11" t="str">
        <f t="shared" si="10"/>
        <v>51098.105</v>
      </c>
      <c r="H60" s="9">
        <f t="shared" si="11"/>
        <v>8468</v>
      </c>
      <c r="I60" s="43" t="s">
        <v>245</v>
      </c>
      <c r="J60" s="44" t="s">
        <v>246</v>
      </c>
      <c r="K60" s="43">
        <v>8468</v>
      </c>
      <c r="L60" s="43" t="s">
        <v>247</v>
      </c>
      <c r="M60" s="44" t="s">
        <v>248</v>
      </c>
      <c r="N60" s="44" t="s">
        <v>249</v>
      </c>
      <c r="O60" s="45" t="s">
        <v>250</v>
      </c>
      <c r="P60" s="46" t="s">
        <v>251</v>
      </c>
    </row>
    <row r="61" spans="1:16" ht="12.75" customHeight="1" thickBot="1" x14ac:dyDescent="0.25">
      <c r="A61" s="9" t="str">
        <f t="shared" si="6"/>
        <v>VSB 40 </v>
      </c>
      <c r="B61" s="14" t="str">
        <f t="shared" si="7"/>
        <v>I</v>
      </c>
      <c r="C61" s="9">
        <f t="shared" si="8"/>
        <v>52621.991999999998</v>
      </c>
      <c r="D61" s="11" t="str">
        <f t="shared" si="9"/>
        <v>vis</v>
      </c>
      <c r="E61" s="42">
        <f>VLOOKUP(C61,Active!C$21:E$965,3,FALSE)</f>
        <v>9039.9969671400122</v>
      </c>
      <c r="F61" s="14" t="s">
        <v>71</v>
      </c>
      <c r="G61" s="11" t="str">
        <f t="shared" si="10"/>
        <v>52621.992</v>
      </c>
      <c r="H61" s="9">
        <f t="shared" si="11"/>
        <v>9040</v>
      </c>
      <c r="I61" s="43" t="s">
        <v>252</v>
      </c>
      <c r="J61" s="44" t="s">
        <v>253</v>
      </c>
      <c r="K61" s="43">
        <v>9040</v>
      </c>
      <c r="L61" s="43" t="s">
        <v>134</v>
      </c>
      <c r="M61" s="44" t="s">
        <v>123</v>
      </c>
      <c r="N61" s="44"/>
      <c r="O61" s="45" t="s">
        <v>254</v>
      </c>
      <c r="P61" s="46" t="s">
        <v>255</v>
      </c>
    </row>
    <row r="62" spans="1:16" ht="12.75" customHeight="1" thickBot="1" x14ac:dyDescent="0.25">
      <c r="A62" s="9" t="str">
        <f t="shared" si="6"/>
        <v>VSB 40 </v>
      </c>
      <c r="B62" s="14" t="str">
        <f t="shared" si="7"/>
        <v>I</v>
      </c>
      <c r="C62" s="9">
        <f t="shared" si="8"/>
        <v>52637.97</v>
      </c>
      <c r="D62" s="11" t="str">
        <f t="shared" si="9"/>
        <v>vis</v>
      </c>
      <c r="E62" s="42">
        <f>VLOOKUP(C62,Active!C$21:E$965,3,FALSE)</f>
        <v>9045.9943726934507</v>
      </c>
      <c r="F62" s="14" t="s">
        <v>71</v>
      </c>
      <c r="G62" s="11" t="str">
        <f t="shared" si="10"/>
        <v>52637.970</v>
      </c>
      <c r="H62" s="9">
        <f t="shared" si="11"/>
        <v>9046</v>
      </c>
      <c r="I62" s="43" t="s">
        <v>256</v>
      </c>
      <c r="J62" s="44" t="s">
        <v>257</v>
      </c>
      <c r="K62" s="43">
        <v>9046</v>
      </c>
      <c r="L62" s="43" t="s">
        <v>258</v>
      </c>
      <c r="M62" s="44" t="s">
        <v>123</v>
      </c>
      <c r="N62" s="44"/>
      <c r="O62" s="45" t="s">
        <v>254</v>
      </c>
      <c r="P62" s="46" t="s">
        <v>255</v>
      </c>
    </row>
    <row r="63" spans="1:16" ht="12.75" customHeight="1" thickBot="1" x14ac:dyDescent="0.25">
      <c r="A63" s="9" t="str">
        <f t="shared" si="6"/>
        <v>VSB 40 </v>
      </c>
      <c r="B63" s="14" t="str">
        <f t="shared" si="7"/>
        <v>I</v>
      </c>
      <c r="C63" s="9">
        <f t="shared" si="8"/>
        <v>52637.979700000004</v>
      </c>
      <c r="D63" s="11" t="str">
        <f t="shared" si="9"/>
        <v>vis</v>
      </c>
      <c r="E63" s="42">
        <f>VLOOKUP(C63,Active!C$21:E$965,3,FALSE)</f>
        <v>9045.9980136268514</v>
      </c>
      <c r="F63" s="14" t="s">
        <v>71</v>
      </c>
      <c r="G63" s="11" t="str">
        <f t="shared" si="10"/>
        <v>52637.9797</v>
      </c>
      <c r="H63" s="9">
        <f t="shared" si="11"/>
        <v>9046</v>
      </c>
      <c r="I63" s="43" t="s">
        <v>259</v>
      </c>
      <c r="J63" s="44" t="s">
        <v>260</v>
      </c>
      <c r="K63" s="43">
        <v>9046</v>
      </c>
      <c r="L63" s="43" t="s">
        <v>261</v>
      </c>
      <c r="M63" s="44" t="s">
        <v>184</v>
      </c>
      <c r="N63" s="44" t="s">
        <v>185</v>
      </c>
      <c r="O63" s="45" t="s">
        <v>262</v>
      </c>
      <c r="P63" s="46" t="s">
        <v>255</v>
      </c>
    </row>
    <row r="64" spans="1:16" ht="12.75" customHeight="1" thickBot="1" x14ac:dyDescent="0.25">
      <c r="A64" s="9" t="str">
        <f t="shared" si="6"/>
        <v>VSB 43 </v>
      </c>
      <c r="B64" s="14" t="str">
        <f t="shared" si="7"/>
        <v>I</v>
      </c>
      <c r="C64" s="9">
        <f t="shared" si="8"/>
        <v>53296.035000000003</v>
      </c>
      <c r="D64" s="11" t="str">
        <f t="shared" si="9"/>
        <v>vis</v>
      </c>
      <c r="E64" s="42">
        <f>VLOOKUP(C64,Active!C$21:E$965,3,FALSE)</f>
        <v>9293.0016755800734</v>
      </c>
      <c r="F64" s="14" t="s">
        <v>71</v>
      </c>
      <c r="G64" s="11" t="str">
        <f t="shared" si="10"/>
        <v>53296.035</v>
      </c>
      <c r="H64" s="9">
        <f t="shared" si="11"/>
        <v>9293</v>
      </c>
      <c r="I64" s="43" t="s">
        <v>263</v>
      </c>
      <c r="J64" s="44" t="s">
        <v>264</v>
      </c>
      <c r="K64" s="43">
        <v>9293</v>
      </c>
      <c r="L64" s="43" t="s">
        <v>265</v>
      </c>
      <c r="M64" s="44" t="s">
        <v>123</v>
      </c>
      <c r="N64" s="44"/>
      <c r="O64" s="45" t="s">
        <v>254</v>
      </c>
      <c r="P64" s="46" t="s">
        <v>266</v>
      </c>
    </row>
    <row r="65" spans="1:16" ht="12.75" customHeight="1" thickBot="1" x14ac:dyDescent="0.25">
      <c r="A65" s="9" t="str">
        <f t="shared" si="6"/>
        <v>VSB 44 </v>
      </c>
      <c r="B65" s="14" t="str">
        <f t="shared" si="7"/>
        <v>I</v>
      </c>
      <c r="C65" s="9">
        <f t="shared" si="8"/>
        <v>53375.949000000001</v>
      </c>
      <c r="D65" s="11" t="str">
        <f t="shared" si="9"/>
        <v>vis</v>
      </c>
      <c r="E65" s="42">
        <f>VLOOKUP(C65,Active!C$21:E$965,3,FALSE)</f>
        <v>9322.9977118422685</v>
      </c>
      <c r="F65" s="14" t="s">
        <v>71</v>
      </c>
      <c r="G65" s="11" t="str">
        <f t="shared" si="10"/>
        <v>53375.949</v>
      </c>
      <c r="H65" s="9">
        <f t="shared" si="11"/>
        <v>9323</v>
      </c>
      <c r="I65" s="43" t="s">
        <v>273</v>
      </c>
      <c r="J65" s="44" t="s">
        <v>274</v>
      </c>
      <c r="K65" s="43" t="s">
        <v>275</v>
      </c>
      <c r="L65" s="43" t="s">
        <v>224</v>
      </c>
      <c r="M65" s="44" t="s">
        <v>123</v>
      </c>
      <c r="N65" s="44"/>
      <c r="O65" s="45" t="s">
        <v>254</v>
      </c>
      <c r="P65" s="46" t="s">
        <v>276</v>
      </c>
    </row>
    <row r="66" spans="1:16" ht="12.75" customHeight="1" thickBot="1" x14ac:dyDescent="0.25">
      <c r="A66" s="9" t="str">
        <f t="shared" si="6"/>
        <v>VSB 44 </v>
      </c>
      <c r="B66" s="14" t="str">
        <f t="shared" si="7"/>
        <v>I</v>
      </c>
      <c r="C66" s="9">
        <f t="shared" si="8"/>
        <v>53391.938000000002</v>
      </c>
      <c r="D66" s="11" t="str">
        <f t="shared" si="9"/>
        <v>vis</v>
      </c>
      <c r="E66" s="42">
        <f>VLOOKUP(C66,Active!C$21:E$965,3,FALSE)</f>
        <v>9328.9992462892515</v>
      </c>
      <c r="F66" s="14" t="s">
        <v>71</v>
      </c>
      <c r="G66" s="11" t="str">
        <f t="shared" si="10"/>
        <v>53391.938</v>
      </c>
      <c r="H66" s="9">
        <f t="shared" si="11"/>
        <v>9329</v>
      </c>
      <c r="I66" s="43" t="s">
        <v>277</v>
      </c>
      <c r="J66" s="44" t="s">
        <v>278</v>
      </c>
      <c r="K66" s="43" t="s">
        <v>279</v>
      </c>
      <c r="L66" s="43" t="s">
        <v>206</v>
      </c>
      <c r="M66" s="44" t="s">
        <v>123</v>
      </c>
      <c r="N66" s="44"/>
      <c r="O66" s="45" t="s">
        <v>254</v>
      </c>
      <c r="P66" s="46" t="s">
        <v>276</v>
      </c>
    </row>
    <row r="67" spans="1:16" ht="12.75" customHeight="1" thickBot="1" x14ac:dyDescent="0.25">
      <c r="A67" s="9" t="str">
        <f t="shared" si="6"/>
        <v>VSB 45 </v>
      </c>
      <c r="B67" s="14" t="str">
        <f t="shared" si="7"/>
        <v>I</v>
      </c>
      <c r="C67" s="9">
        <f t="shared" si="8"/>
        <v>53764.915999999997</v>
      </c>
      <c r="D67" s="11" t="str">
        <f t="shared" si="9"/>
        <v>vis</v>
      </c>
      <c r="E67" s="42">
        <f>VLOOKUP(C67,Active!C$21:E$965,3,FALSE)</f>
        <v>9468.9980151282653</v>
      </c>
      <c r="F67" s="14" t="s">
        <v>71</v>
      </c>
      <c r="G67" s="11" t="str">
        <f t="shared" si="10"/>
        <v>53764.916</v>
      </c>
      <c r="H67" s="9">
        <f t="shared" si="11"/>
        <v>9469</v>
      </c>
      <c r="I67" s="43" t="s">
        <v>280</v>
      </c>
      <c r="J67" s="44" t="s">
        <v>281</v>
      </c>
      <c r="K67" s="43" t="s">
        <v>282</v>
      </c>
      <c r="L67" s="43" t="s">
        <v>283</v>
      </c>
      <c r="M67" s="44" t="s">
        <v>123</v>
      </c>
      <c r="N67" s="44"/>
      <c r="O67" s="45" t="s">
        <v>284</v>
      </c>
      <c r="P67" s="46" t="s">
        <v>285</v>
      </c>
    </row>
    <row r="68" spans="1:16" ht="12.75" customHeight="1" thickBot="1" x14ac:dyDescent="0.25">
      <c r="A68" s="9" t="str">
        <f t="shared" si="6"/>
        <v>VSB 45 </v>
      </c>
      <c r="B68" s="14" t="str">
        <f t="shared" si="7"/>
        <v>I</v>
      </c>
      <c r="C68" s="9">
        <f t="shared" si="8"/>
        <v>54097.9306</v>
      </c>
      <c r="D68" s="11" t="str">
        <f t="shared" si="9"/>
        <v>vis</v>
      </c>
      <c r="E68" s="42">
        <f>VLOOKUP(C68,Active!C$21:E$965,3,FALSE)</f>
        <v>9593.9963635708482</v>
      </c>
      <c r="F68" s="14" t="s">
        <v>71</v>
      </c>
      <c r="G68" s="11" t="str">
        <f t="shared" si="10"/>
        <v>54097.9306</v>
      </c>
      <c r="H68" s="9">
        <f t="shared" si="11"/>
        <v>9594</v>
      </c>
      <c r="I68" s="43" t="s">
        <v>286</v>
      </c>
      <c r="J68" s="44" t="s">
        <v>287</v>
      </c>
      <c r="K68" s="43" t="s">
        <v>288</v>
      </c>
      <c r="L68" s="43" t="s">
        <v>289</v>
      </c>
      <c r="M68" s="44" t="s">
        <v>184</v>
      </c>
      <c r="N68" s="44" t="s">
        <v>185</v>
      </c>
      <c r="O68" s="45" t="s">
        <v>284</v>
      </c>
      <c r="P68" s="46" t="s">
        <v>285</v>
      </c>
    </row>
    <row r="69" spans="1:16" ht="12.75" customHeight="1" thickBot="1" x14ac:dyDescent="0.25">
      <c r="A69" s="9" t="str">
        <f t="shared" si="6"/>
        <v>VSB 46 </v>
      </c>
      <c r="B69" s="14" t="str">
        <f t="shared" si="7"/>
        <v>I</v>
      </c>
      <c r="C69" s="9">
        <f t="shared" si="8"/>
        <v>54113.916499999999</v>
      </c>
      <c r="D69" s="11" t="str">
        <f t="shared" si="9"/>
        <v>vis</v>
      </c>
      <c r="E69" s="42">
        <f>VLOOKUP(C69,Active!C$21:E$965,3,FALSE)</f>
        <v>9599.9967344205579</v>
      </c>
      <c r="F69" s="14" t="s">
        <v>71</v>
      </c>
      <c r="G69" s="11" t="str">
        <f t="shared" si="10"/>
        <v>54113.9165</v>
      </c>
      <c r="H69" s="9">
        <f t="shared" si="11"/>
        <v>9600</v>
      </c>
      <c r="I69" s="43" t="s">
        <v>290</v>
      </c>
      <c r="J69" s="44" t="s">
        <v>291</v>
      </c>
      <c r="K69" s="43" t="s">
        <v>292</v>
      </c>
      <c r="L69" s="43" t="s">
        <v>293</v>
      </c>
      <c r="M69" s="44" t="s">
        <v>248</v>
      </c>
      <c r="N69" s="44" t="s">
        <v>294</v>
      </c>
      <c r="O69" s="45" t="s">
        <v>295</v>
      </c>
      <c r="P69" s="46" t="s">
        <v>296</v>
      </c>
    </row>
    <row r="70" spans="1:16" ht="12.75" customHeight="1" thickBot="1" x14ac:dyDescent="0.25">
      <c r="A70" s="9" t="str">
        <f t="shared" si="6"/>
        <v>VSB 46 </v>
      </c>
      <c r="B70" s="14" t="str">
        <f t="shared" si="7"/>
        <v>I</v>
      </c>
      <c r="C70" s="9">
        <f t="shared" si="8"/>
        <v>54454.925999999999</v>
      </c>
      <c r="D70" s="11" t="str">
        <f t="shared" si="9"/>
        <v>vis</v>
      </c>
      <c r="E70" s="42">
        <f>VLOOKUP(C70,Active!C$21:E$965,3,FALSE)</f>
        <v>9727.9960002282151</v>
      </c>
      <c r="F70" s="14" t="s">
        <v>71</v>
      </c>
      <c r="G70" s="11" t="str">
        <f t="shared" si="10"/>
        <v>54454.926</v>
      </c>
      <c r="H70" s="9">
        <f t="shared" si="11"/>
        <v>9728</v>
      </c>
      <c r="I70" s="43" t="s">
        <v>297</v>
      </c>
      <c r="J70" s="44" t="s">
        <v>298</v>
      </c>
      <c r="K70" s="43" t="s">
        <v>299</v>
      </c>
      <c r="L70" s="43" t="s">
        <v>300</v>
      </c>
      <c r="M70" s="44" t="s">
        <v>123</v>
      </c>
      <c r="N70" s="44"/>
      <c r="O70" s="45" t="s">
        <v>301</v>
      </c>
      <c r="P70" s="46" t="s">
        <v>296</v>
      </c>
    </row>
    <row r="71" spans="1:16" ht="12.75" customHeight="1" thickBot="1" x14ac:dyDescent="0.25">
      <c r="A71" s="9" t="str">
        <f t="shared" si="6"/>
        <v>VSB 59 </v>
      </c>
      <c r="B71" s="14" t="str">
        <f t="shared" si="7"/>
        <v>I</v>
      </c>
      <c r="C71" s="9">
        <f t="shared" si="8"/>
        <v>56959.252</v>
      </c>
      <c r="D71" s="11" t="str">
        <f t="shared" si="9"/>
        <v>vis</v>
      </c>
      <c r="E71" s="42">
        <f>VLOOKUP(C71,Active!C$21:E$965,3,FALSE)</f>
        <v>10668.004678411742</v>
      </c>
      <c r="F71" s="14" t="s">
        <v>71</v>
      </c>
      <c r="G71" s="11" t="str">
        <f t="shared" si="10"/>
        <v>56959.252</v>
      </c>
      <c r="H71" s="9">
        <f t="shared" si="11"/>
        <v>10668</v>
      </c>
      <c r="I71" s="43" t="s">
        <v>302</v>
      </c>
      <c r="J71" s="44" t="s">
        <v>303</v>
      </c>
      <c r="K71" s="43" t="s">
        <v>304</v>
      </c>
      <c r="L71" s="43" t="s">
        <v>305</v>
      </c>
      <c r="M71" s="44" t="s">
        <v>123</v>
      </c>
      <c r="N71" s="44"/>
      <c r="O71" s="45" t="s">
        <v>301</v>
      </c>
      <c r="P71" s="46" t="s">
        <v>306</v>
      </c>
    </row>
    <row r="72" spans="1:16" ht="12.75" customHeight="1" thickBot="1" x14ac:dyDescent="0.25">
      <c r="A72" s="9" t="str">
        <f t="shared" si="6"/>
        <v>VSB 59 </v>
      </c>
      <c r="B72" s="14" t="str">
        <f t="shared" si="7"/>
        <v>I</v>
      </c>
      <c r="C72" s="9">
        <f t="shared" si="8"/>
        <v>56975.226000000002</v>
      </c>
      <c r="D72" s="11" t="str">
        <f t="shared" si="9"/>
        <v>vis</v>
      </c>
      <c r="E72" s="42">
        <f>VLOOKUP(C72,Active!C$21:E$965,3,FALSE)</f>
        <v>10674.000582549344</v>
      </c>
      <c r="F72" s="14" t="s">
        <v>71</v>
      </c>
      <c r="G72" s="11" t="str">
        <f t="shared" si="10"/>
        <v>56975.226</v>
      </c>
      <c r="H72" s="9">
        <f t="shared" si="11"/>
        <v>10674</v>
      </c>
      <c r="I72" s="43" t="s">
        <v>307</v>
      </c>
      <c r="J72" s="44" t="s">
        <v>308</v>
      </c>
      <c r="K72" s="43" t="s">
        <v>309</v>
      </c>
      <c r="L72" s="43" t="s">
        <v>175</v>
      </c>
      <c r="M72" s="44" t="s">
        <v>123</v>
      </c>
      <c r="N72" s="44"/>
      <c r="O72" s="45" t="s">
        <v>301</v>
      </c>
      <c r="P72" s="46" t="s">
        <v>306</v>
      </c>
    </row>
    <row r="73" spans="1:16" x14ac:dyDescent="0.2">
      <c r="B73" s="14"/>
      <c r="F73" s="14"/>
    </row>
    <row r="74" spans="1:16" x14ac:dyDescent="0.2">
      <c r="B74" s="14"/>
      <c r="F74" s="14"/>
    </row>
    <row r="75" spans="1:16" x14ac:dyDescent="0.2">
      <c r="B75" s="14"/>
      <c r="F75" s="14"/>
    </row>
    <row r="76" spans="1:16" x14ac:dyDescent="0.2">
      <c r="B76" s="14"/>
      <c r="F76" s="14"/>
    </row>
    <row r="77" spans="1:16" x14ac:dyDescent="0.2">
      <c r="B77" s="14"/>
      <c r="F77" s="14"/>
    </row>
    <row r="78" spans="1:16" x14ac:dyDescent="0.2">
      <c r="B78" s="14"/>
      <c r="F78" s="14"/>
    </row>
    <row r="79" spans="1:16" x14ac:dyDescent="0.2">
      <c r="B79" s="14"/>
      <c r="F79" s="14"/>
    </row>
    <row r="80" spans="1:16" x14ac:dyDescent="0.2">
      <c r="B80" s="14"/>
      <c r="F80" s="14"/>
    </row>
    <row r="81" spans="2:6" x14ac:dyDescent="0.2">
      <c r="B81" s="14"/>
      <c r="F81" s="14"/>
    </row>
    <row r="82" spans="2:6" x14ac:dyDescent="0.2">
      <c r="B82" s="14"/>
      <c r="F82" s="14"/>
    </row>
    <row r="83" spans="2:6" x14ac:dyDescent="0.2">
      <c r="B83" s="14"/>
      <c r="F83" s="14"/>
    </row>
    <row r="84" spans="2:6" x14ac:dyDescent="0.2">
      <c r="B84" s="14"/>
      <c r="F84" s="14"/>
    </row>
    <row r="85" spans="2:6" x14ac:dyDescent="0.2">
      <c r="B85" s="14"/>
      <c r="F85" s="14"/>
    </row>
    <row r="86" spans="2:6" x14ac:dyDescent="0.2">
      <c r="B86" s="14"/>
      <c r="F86" s="14"/>
    </row>
    <row r="87" spans="2:6" x14ac:dyDescent="0.2">
      <c r="B87" s="14"/>
      <c r="F87" s="14"/>
    </row>
    <row r="88" spans="2:6" x14ac:dyDescent="0.2">
      <c r="B88" s="14"/>
      <c r="F88" s="14"/>
    </row>
    <row r="89" spans="2:6" x14ac:dyDescent="0.2">
      <c r="B89" s="14"/>
      <c r="F89" s="14"/>
    </row>
    <row r="90" spans="2:6" x14ac:dyDescent="0.2">
      <c r="B90" s="14"/>
      <c r="F90" s="14"/>
    </row>
    <row r="91" spans="2:6" x14ac:dyDescent="0.2">
      <c r="B91" s="14"/>
      <c r="F91" s="14"/>
    </row>
    <row r="92" spans="2:6" x14ac:dyDescent="0.2">
      <c r="B92" s="14"/>
      <c r="F92" s="14"/>
    </row>
    <row r="93" spans="2:6" x14ac:dyDescent="0.2">
      <c r="B93" s="14"/>
      <c r="F93" s="14"/>
    </row>
    <row r="94" spans="2:6" x14ac:dyDescent="0.2">
      <c r="B94" s="14"/>
      <c r="F94" s="14"/>
    </row>
    <row r="95" spans="2:6" x14ac:dyDescent="0.2">
      <c r="B95" s="14"/>
      <c r="F95" s="14"/>
    </row>
    <row r="96" spans="2:6" x14ac:dyDescent="0.2">
      <c r="B96" s="14"/>
      <c r="F96" s="14"/>
    </row>
    <row r="97" spans="2:6" x14ac:dyDescent="0.2">
      <c r="B97" s="14"/>
      <c r="F97" s="14"/>
    </row>
    <row r="98" spans="2:6" x14ac:dyDescent="0.2">
      <c r="B98" s="14"/>
      <c r="F98" s="14"/>
    </row>
    <row r="99" spans="2:6" x14ac:dyDescent="0.2">
      <c r="B99" s="14"/>
      <c r="F99" s="14"/>
    </row>
    <row r="100" spans="2:6" x14ac:dyDescent="0.2">
      <c r="B100" s="14"/>
      <c r="F100" s="14"/>
    </row>
    <row r="101" spans="2:6" x14ac:dyDescent="0.2">
      <c r="B101" s="14"/>
      <c r="F101" s="14"/>
    </row>
    <row r="102" spans="2:6" x14ac:dyDescent="0.2">
      <c r="B102" s="14"/>
      <c r="F102" s="14"/>
    </row>
    <row r="103" spans="2:6" x14ac:dyDescent="0.2">
      <c r="B103" s="14"/>
      <c r="F103" s="14"/>
    </row>
    <row r="104" spans="2:6" x14ac:dyDescent="0.2">
      <c r="B104" s="14"/>
      <c r="F104" s="14"/>
    </row>
    <row r="105" spans="2:6" x14ac:dyDescent="0.2">
      <c r="B105" s="14"/>
      <c r="F105" s="14"/>
    </row>
    <row r="106" spans="2:6" x14ac:dyDescent="0.2">
      <c r="B106" s="14"/>
      <c r="F106" s="14"/>
    </row>
    <row r="107" spans="2:6" x14ac:dyDescent="0.2">
      <c r="B107" s="14"/>
      <c r="F107" s="14"/>
    </row>
    <row r="108" spans="2:6" x14ac:dyDescent="0.2">
      <c r="B108" s="14"/>
      <c r="F108" s="14"/>
    </row>
    <row r="109" spans="2:6" x14ac:dyDescent="0.2">
      <c r="B109" s="14"/>
      <c r="F109" s="14"/>
    </row>
    <row r="110" spans="2:6" x14ac:dyDescent="0.2">
      <c r="B110" s="14"/>
      <c r="F110" s="14"/>
    </row>
    <row r="111" spans="2:6" x14ac:dyDescent="0.2">
      <c r="B111" s="14"/>
      <c r="F111" s="14"/>
    </row>
    <row r="112" spans="2:6" x14ac:dyDescent="0.2">
      <c r="B112" s="14"/>
      <c r="F112" s="14"/>
    </row>
    <row r="113" spans="2:6" x14ac:dyDescent="0.2">
      <c r="B113" s="14"/>
      <c r="F113" s="14"/>
    </row>
    <row r="114" spans="2:6" x14ac:dyDescent="0.2">
      <c r="B114" s="14"/>
      <c r="F114" s="14"/>
    </row>
    <row r="115" spans="2:6" x14ac:dyDescent="0.2">
      <c r="B115" s="14"/>
      <c r="F115" s="14"/>
    </row>
    <row r="116" spans="2:6" x14ac:dyDescent="0.2">
      <c r="B116" s="14"/>
      <c r="F116" s="14"/>
    </row>
    <row r="117" spans="2:6" x14ac:dyDescent="0.2">
      <c r="B117" s="14"/>
      <c r="F117" s="14"/>
    </row>
    <row r="118" spans="2:6" x14ac:dyDescent="0.2">
      <c r="B118" s="14"/>
      <c r="F118" s="14"/>
    </row>
    <row r="119" spans="2:6" x14ac:dyDescent="0.2">
      <c r="B119" s="14"/>
      <c r="F119" s="14"/>
    </row>
    <row r="120" spans="2:6" x14ac:dyDescent="0.2">
      <c r="B120" s="14"/>
      <c r="F120" s="14"/>
    </row>
    <row r="121" spans="2:6" x14ac:dyDescent="0.2">
      <c r="B121" s="14"/>
      <c r="F121" s="14"/>
    </row>
    <row r="122" spans="2:6" x14ac:dyDescent="0.2">
      <c r="B122" s="14"/>
      <c r="F122" s="14"/>
    </row>
    <row r="123" spans="2:6" x14ac:dyDescent="0.2">
      <c r="B123" s="14"/>
      <c r="F123" s="14"/>
    </row>
    <row r="124" spans="2:6" x14ac:dyDescent="0.2">
      <c r="B124" s="14"/>
      <c r="F124" s="14"/>
    </row>
    <row r="125" spans="2:6" x14ac:dyDescent="0.2">
      <c r="B125" s="14"/>
      <c r="F125" s="14"/>
    </row>
    <row r="126" spans="2:6" x14ac:dyDescent="0.2">
      <c r="B126" s="14"/>
      <c r="F126" s="14"/>
    </row>
    <row r="127" spans="2:6" x14ac:dyDescent="0.2">
      <c r="B127" s="14"/>
      <c r="F127" s="14"/>
    </row>
    <row r="128" spans="2:6" x14ac:dyDescent="0.2">
      <c r="B128" s="14"/>
      <c r="F128" s="14"/>
    </row>
    <row r="129" spans="2:6" x14ac:dyDescent="0.2">
      <c r="B129" s="14"/>
      <c r="F129" s="14"/>
    </row>
    <row r="130" spans="2:6" x14ac:dyDescent="0.2">
      <c r="B130" s="14"/>
      <c r="F130" s="14"/>
    </row>
    <row r="131" spans="2:6" x14ac:dyDescent="0.2">
      <c r="B131" s="14"/>
      <c r="F131" s="14"/>
    </row>
    <row r="132" spans="2:6" x14ac:dyDescent="0.2">
      <c r="B132" s="14"/>
      <c r="F132" s="14"/>
    </row>
    <row r="133" spans="2:6" x14ac:dyDescent="0.2">
      <c r="B133" s="14"/>
      <c r="F133" s="14"/>
    </row>
    <row r="134" spans="2:6" x14ac:dyDescent="0.2">
      <c r="B134" s="14"/>
      <c r="F134" s="14"/>
    </row>
    <row r="135" spans="2:6" x14ac:dyDescent="0.2">
      <c r="B135" s="14"/>
      <c r="F135" s="14"/>
    </row>
    <row r="136" spans="2:6" x14ac:dyDescent="0.2">
      <c r="B136" s="14"/>
      <c r="F136" s="14"/>
    </row>
    <row r="137" spans="2:6" x14ac:dyDescent="0.2">
      <c r="B137" s="14"/>
      <c r="F137" s="14"/>
    </row>
    <row r="138" spans="2:6" x14ac:dyDescent="0.2">
      <c r="B138" s="14"/>
      <c r="F138" s="14"/>
    </row>
    <row r="139" spans="2:6" x14ac:dyDescent="0.2">
      <c r="B139" s="14"/>
      <c r="F139" s="14"/>
    </row>
    <row r="140" spans="2:6" x14ac:dyDescent="0.2">
      <c r="B140" s="14"/>
      <c r="F140" s="14"/>
    </row>
    <row r="141" spans="2:6" x14ac:dyDescent="0.2">
      <c r="B141" s="14"/>
      <c r="F141" s="14"/>
    </row>
    <row r="142" spans="2:6" x14ac:dyDescent="0.2">
      <c r="B142" s="14"/>
      <c r="F142" s="14"/>
    </row>
    <row r="143" spans="2:6" x14ac:dyDescent="0.2">
      <c r="B143" s="14"/>
      <c r="F143" s="14"/>
    </row>
    <row r="144" spans="2:6" x14ac:dyDescent="0.2">
      <c r="B144" s="14"/>
      <c r="F144" s="14"/>
    </row>
    <row r="145" spans="2:6" x14ac:dyDescent="0.2">
      <c r="B145" s="14"/>
      <c r="F145" s="14"/>
    </row>
    <row r="146" spans="2:6" x14ac:dyDescent="0.2">
      <c r="B146" s="14"/>
      <c r="F146" s="14"/>
    </row>
    <row r="147" spans="2:6" x14ac:dyDescent="0.2">
      <c r="B147" s="14"/>
      <c r="F147" s="14"/>
    </row>
    <row r="148" spans="2:6" x14ac:dyDescent="0.2">
      <c r="B148" s="14"/>
      <c r="F148" s="14"/>
    </row>
    <row r="149" spans="2:6" x14ac:dyDescent="0.2">
      <c r="B149" s="14"/>
      <c r="F149" s="14"/>
    </row>
    <row r="150" spans="2:6" x14ac:dyDescent="0.2">
      <c r="B150" s="14"/>
      <c r="F150" s="14"/>
    </row>
    <row r="151" spans="2:6" x14ac:dyDescent="0.2">
      <c r="B151" s="14"/>
      <c r="F151" s="14"/>
    </row>
    <row r="152" spans="2:6" x14ac:dyDescent="0.2">
      <c r="B152" s="14"/>
      <c r="F152" s="14"/>
    </row>
    <row r="153" spans="2:6" x14ac:dyDescent="0.2">
      <c r="B153" s="14"/>
      <c r="F153" s="14"/>
    </row>
    <row r="154" spans="2:6" x14ac:dyDescent="0.2">
      <c r="B154" s="14"/>
      <c r="F154" s="14"/>
    </row>
    <row r="155" spans="2:6" x14ac:dyDescent="0.2">
      <c r="B155" s="14"/>
      <c r="F155" s="14"/>
    </row>
    <row r="156" spans="2:6" x14ac:dyDescent="0.2">
      <c r="B156" s="14"/>
      <c r="F156" s="14"/>
    </row>
    <row r="157" spans="2:6" x14ac:dyDescent="0.2">
      <c r="B157" s="14"/>
      <c r="F157" s="14"/>
    </row>
    <row r="158" spans="2:6" x14ac:dyDescent="0.2">
      <c r="B158" s="14"/>
      <c r="F158" s="14"/>
    </row>
    <row r="159" spans="2:6" x14ac:dyDescent="0.2">
      <c r="B159" s="14"/>
      <c r="F159" s="14"/>
    </row>
    <row r="160" spans="2:6" x14ac:dyDescent="0.2">
      <c r="B160" s="14"/>
      <c r="F160" s="14"/>
    </row>
    <row r="161" spans="2:6" x14ac:dyDescent="0.2">
      <c r="B161" s="14"/>
      <c r="F161" s="14"/>
    </row>
    <row r="162" spans="2:6" x14ac:dyDescent="0.2">
      <c r="B162" s="14"/>
      <c r="F162" s="14"/>
    </row>
    <row r="163" spans="2:6" x14ac:dyDescent="0.2">
      <c r="B163" s="14"/>
      <c r="F163" s="14"/>
    </row>
    <row r="164" spans="2:6" x14ac:dyDescent="0.2">
      <c r="B164" s="14"/>
      <c r="F164" s="14"/>
    </row>
    <row r="165" spans="2:6" x14ac:dyDescent="0.2">
      <c r="B165" s="14"/>
      <c r="F165" s="14"/>
    </row>
    <row r="166" spans="2:6" x14ac:dyDescent="0.2">
      <c r="B166" s="14"/>
      <c r="F166" s="14"/>
    </row>
    <row r="167" spans="2:6" x14ac:dyDescent="0.2">
      <c r="B167" s="14"/>
      <c r="F167" s="14"/>
    </row>
    <row r="168" spans="2:6" x14ac:dyDescent="0.2">
      <c r="B168" s="14"/>
      <c r="F168" s="14"/>
    </row>
    <row r="169" spans="2:6" x14ac:dyDescent="0.2">
      <c r="B169" s="14"/>
      <c r="F169" s="14"/>
    </row>
    <row r="170" spans="2:6" x14ac:dyDescent="0.2">
      <c r="B170" s="14"/>
      <c r="F170" s="14"/>
    </row>
    <row r="171" spans="2:6" x14ac:dyDescent="0.2">
      <c r="B171" s="14"/>
      <c r="F171" s="14"/>
    </row>
    <row r="172" spans="2:6" x14ac:dyDescent="0.2">
      <c r="B172" s="14"/>
      <c r="F172" s="14"/>
    </row>
    <row r="173" spans="2:6" x14ac:dyDescent="0.2">
      <c r="B173" s="14"/>
      <c r="F173" s="14"/>
    </row>
    <row r="174" spans="2:6" x14ac:dyDescent="0.2">
      <c r="B174" s="14"/>
      <c r="F174" s="14"/>
    </row>
    <row r="175" spans="2:6" x14ac:dyDescent="0.2">
      <c r="B175" s="14"/>
      <c r="F175" s="14"/>
    </row>
    <row r="176" spans="2:6" x14ac:dyDescent="0.2">
      <c r="B176" s="14"/>
      <c r="F176" s="14"/>
    </row>
    <row r="177" spans="2:6" x14ac:dyDescent="0.2">
      <c r="B177" s="14"/>
      <c r="F177" s="14"/>
    </row>
    <row r="178" spans="2:6" x14ac:dyDescent="0.2">
      <c r="B178" s="14"/>
      <c r="F178" s="14"/>
    </row>
    <row r="179" spans="2:6" x14ac:dyDescent="0.2">
      <c r="B179" s="14"/>
      <c r="F179" s="14"/>
    </row>
    <row r="180" spans="2:6" x14ac:dyDescent="0.2">
      <c r="B180" s="14"/>
      <c r="F180" s="14"/>
    </row>
    <row r="181" spans="2:6" x14ac:dyDescent="0.2">
      <c r="B181" s="14"/>
      <c r="F181" s="14"/>
    </row>
    <row r="182" spans="2:6" x14ac:dyDescent="0.2">
      <c r="B182" s="14"/>
      <c r="F182" s="14"/>
    </row>
    <row r="183" spans="2:6" x14ac:dyDescent="0.2">
      <c r="B183" s="14"/>
      <c r="F183" s="14"/>
    </row>
    <row r="184" spans="2:6" x14ac:dyDescent="0.2">
      <c r="B184" s="14"/>
      <c r="F184" s="14"/>
    </row>
    <row r="185" spans="2:6" x14ac:dyDescent="0.2">
      <c r="B185" s="14"/>
      <c r="F185" s="14"/>
    </row>
    <row r="186" spans="2:6" x14ac:dyDescent="0.2">
      <c r="B186" s="14"/>
      <c r="F186" s="14"/>
    </row>
    <row r="187" spans="2:6" x14ac:dyDescent="0.2">
      <c r="B187" s="14"/>
      <c r="F187" s="14"/>
    </row>
    <row r="188" spans="2:6" x14ac:dyDescent="0.2">
      <c r="B188" s="14"/>
      <c r="F188" s="14"/>
    </row>
    <row r="189" spans="2:6" x14ac:dyDescent="0.2">
      <c r="B189" s="14"/>
      <c r="F189" s="14"/>
    </row>
    <row r="190" spans="2:6" x14ac:dyDescent="0.2">
      <c r="B190" s="14"/>
      <c r="F190" s="14"/>
    </row>
    <row r="191" spans="2:6" x14ac:dyDescent="0.2">
      <c r="B191" s="14"/>
      <c r="F191" s="14"/>
    </row>
    <row r="192" spans="2:6" x14ac:dyDescent="0.2">
      <c r="B192" s="14"/>
      <c r="F192" s="14"/>
    </row>
    <row r="193" spans="2:6" x14ac:dyDescent="0.2">
      <c r="B193" s="14"/>
      <c r="F193" s="14"/>
    </row>
    <row r="194" spans="2:6" x14ac:dyDescent="0.2">
      <c r="B194" s="14"/>
      <c r="F194" s="14"/>
    </row>
    <row r="195" spans="2:6" x14ac:dyDescent="0.2">
      <c r="B195" s="14"/>
      <c r="F195" s="14"/>
    </row>
    <row r="196" spans="2:6" x14ac:dyDescent="0.2">
      <c r="B196" s="14"/>
      <c r="F196" s="14"/>
    </row>
    <row r="197" spans="2:6" x14ac:dyDescent="0.2">
      <c r="B197" s="14"/>
      <c r="F197" s="14"/>
    </row>
    <row r="198" spans="2:6" x14ac:dyDescent="0.2">
      <c r="B198" s="14"/>
      <c r="F198" s="14"/>
    </row>
    <row r="199" spans="2:6" x14ac:dyDescent="0.2">
      <c r="B199" s="14"/>
      <c r="F199" s="14"/>
    </row>
    <row r="200" spans="2:6" x14ac:dyDescent="0.2">
      <c r="B200" s="14"/>
      <c r="F200" s="14"/>
    </row>
    <row r="201" spans="2:6" x14ac:dyDescent="0.2">
      <c r="B201" s="14"/>
      <c r="F201" s="14"/>
    </row>
    <row r="202" spans="2:6" x14ac:dyDescent="0.2">
      <c r="B202" s="14"/>
      <c r="F202" s="14"/>
    </row>
    <row r="203" spans="2:6" x14ac:dyDescent="0.2">
      <c r="B203" s="14"/>
      <c r="F203" s="14"/>
    </row>
    <row r="204" spans="2:6" x14ac:dyDescent="0.2">
      <c r="B204" s="14"/>
      <c r="F204" s="14"/>
    </row>
    <row r="205" spans="2:6" x14ac:dyDescent="0.2">
      <c r="B205" s="14"/>
      <c r="F205" s="14"/>
    </row>
    <row r="206" spans="2:6" x14ac:dyDescent="0.2">
      <c r="B206" s="14"/>
      <c r="F206" s="14"/>
    </row>
    <row r="207" spans="2:6" x14ac:dyDescent="0.2">
      <c r="B207" s="14"/>
      <c r="F207" s="14"/>
    </row>
    <row r="208" spans="2:6" x14ac:dyDescent="0.2">
      <c r="B208" s="14"/>
      <c r="F208" s="14"/>
    </row>
    <row r="209" spans="2:6" x14ac:dyDescent="0.2">
      <c r="B209" s="14"/>
      <c r="F209" s="14"/>
    </row>
    <row r="210" spans="2:6" x14ac:dyDescent="0.2">
      <c r="B210" s="14"/>
      <c r="F210" s="14"/>
    </row>
    <row r="211" spans="2:6" x14ac:dyDescent="0.2">
      <c r="B211" s="14"/>
      <c r="F211" s="14"/>
    </row>
    <row r="212" spans="2:6" x14ac:dyDescent="0.2">
      <c r="B212" s="14"/>
      <c r="F212" s="14"/>
    </row>
    <row r="213" spans="2:6" x14ac:dyDescent="0.2">
      <c r="B213" s="14"/>
      <c r="F213" s="14"/>
    </row>
    <row r="214" spans="2:6" x14ac:dyDescent="0.2">
      <c r="B214" s="14"/>
      <c r="F214" s="14"/>
    </row>
    <row r="215" spans="2:6" x14ac:dyDescent="0.2">
      <c r="B215" s="14"/>
      <c r="F215" s="14"/>
    </row>
    <row r="216" spans="2:6" x14ac:dyDescent="0.2">
      <c r="B216" s="14"/>
      <c r="F216" s="14"/>
    </row>
    <row r="217" spans="2:6" x14ac:dyDescent="0.2">
      <c r="B217" s="14"/>
      <c r="F217" s="14"/>
    </row>
    <row r="218" spans="2:6" x14ac:dyDescent="0.2">
      <c r="B218" s="14"/>
      <c r="F218" s="14"/>
    </row>
    <row r="219" spans="2:6" x14ac:dyDescent="0.2">
      <c r="B219" s="14"/>
      <c r="F219" s="14"/>
    </row>
    <row r="220" spans="2:6" x14ac:dyDescent="0.2">
      <c r="B220" s="14"/>
      <c r="F220" s="14"/>
    </row>
    <row r="221" spans="2:6" x14ac:dyDescent="0.2">
      <c r="B221" s="14"/>
      <c r="F221" s="14"/>
    </row>
    <row r="222" spans="2:6" x14ac:dyDescent="0.2">
      <c r="B222" s="14"/>
      <c r="F222" s="14"/>
    </row>
    <row r="223" spans="2:6" x14ac:dyDescent="0.2">
      <c r="B223" s="14"/>
      <c r="F223" s="14"/>
    </row>
    <row r="224" spans="2:6" x14ac:dyDescent="0.2">
      <c r="B224" s="14"/>
      <c r="F224" s="14"/>
    </row>
    <row r="225" spans="2:6" x14ac:dyDescent="0.2">
      <c r="B225" s="14"/>
      <c r="F225" s="14"/>
    </row>
    <row r="226" spans="2:6" x14ac:dyDescent="0.2">
      <c r="B226" s="14"/>
      <c r="F226" s="14"/>
    </row>
    <row r="227" spans="2:6" x14ac:dyDescent="0.2">
      <c r="B227" s="14"/>
      <c r="F227" s="14"/>
    </row>
    <row r="228" spans="2:6" x14ac:dyDescent="0.2">
      <c r="B228" s="14"/>
      <c r="F228" s="14"/>
    </row>
    <row r="229" spans="2:6" x14ac:dyDescent="0.2">
      <c r="B229" s="14"/>
      <c r="F229" s="14"/>
    </row>
    <row r="230" spans="2:6" x14ac:dyDescent="0.2">
      <c r="B230" s="14"/>
      <c r="F230" s="14"/>
    </row>
    <row r="231" spans="2:6" x14ac:dyDescent="0.2">
      <c r="B231" s="14"/>
      <c r="F231" s="14"/>
    </row>
    <row r="232" spans="2:6" x14ac:dyDescent="0.2">
      <c r="B232" s="14"/>
      <c r="F232" s="14"/>
    </row>
    <row r="233" spans="2:6" x14ac:dyDescent="0.2">
      <c r="B233" s="14"/>
      <c r="F233" s="14"/>
    </row>
    <row r="234" spans="2:6" x14ac:dyDescent="0.2">
      <c r="B234" s="14"/>
      <c r="F234" s="14"/>
    </row>
    <row r="235" spans="2:6" x14ac:dyDescent="0.2">
      <c r="B235" s="14"/>
      <c r="F235" s="14"/>
    </row>
    <row r="236" spans="2:6" x14ac:dyDescent="0.2">
      <c r="B236" s="14"/>
      <c r="F236" s="14"/>
    </row>
    <row r="237" spans="2:6" x14ac:dyDescent="0.2">
      <c r="B237" s="14"/>
      <c r="F237" s="14"/>
    </row>
    <row r="238" spans="2:6" x14ac:dyDescent="0.2">
      <c r="B238" s="14"/>
      <c r="F238" s="14"/>
    </row>
    <row r="239" spans="2:6" x14ac:dyDescent="0.2">
      <c r="B239" s="14"/>
      <c r="F239" s="14"/>
    </row>
    <row r="240" spans="2:6" x14ac:dyDescent="0.2">
      <c r="B240" s="14"/>
      <c r="F240" s="14"/>
    </row>
    <row r="241" spans="2:6" x14ac:dyDescent="0.2">
      <c r="B241" s="14"/>
      <c r="F241" s="14"/>
    </row>
    <row r="242" spans="2:6" x14ac:dyDescent="0.2">
      <c r="B242" s="14"/>
      <c r="F242" s="14"/>
    </row>
    <row r="243" spans="2:6" x14ac:dyDescent="0.2">
      <c r="B243" s="14"/>
      <c r="F243" s="14"/>
    </row>
    <row r="244" spans="2:6" x14ac:dyDescent="0.2">
      <c r="B244" s="14"/>
      <c r="F244" s="14"/>
    </row>
    <row r="245" spans="2:6" x14ac:dyDescent="0.2">
      <c r="B245" s="14"/>
      <c r="F245" s="14"/>
    </row>
    <row r="246" spans="2:6" x14ac:dyDescent="0.2">
      <c r="B246" s="14"/>
      <c r="F246" s="14"/>
    </row>
    <row r="247" spans="2:6" x14ac:dyDescent="0.2">
      <c r="B247" s="14"/>
      <c r="F247" s="14"/>
    </row>
    <row r="248" spans="2:6" x14ac:dyDescent="0.2">
      <c r="B248" s="14"/>
      <c r="F248" s="14"/>
    </row>
    <row r="249" spans="2:6" x14ac:dyDescent="0.2">
      <c r="B249" s="14"/>
      <c r="F249" s="14"/>
    </row>
    <row r="250" spans="2:6" x14ac:dyDescent="0.2">
      <c r="B250" s="14"/>
      <c r="F250" s="14"/>
    </row>
    <row r="251" spans="2:6" x14ac:dyDescent="0.2">
      <c r="B251" s="14"/>
      <c r="F251" s="14"/>
    </row>
    <row r="252" spans="2:6" x14ac:dyDescent="0.2">
      <c r="B252" s="14"/>
      <c r="F252" s="14"/>
    </row>
    <row r="253" spans="2:6" x14ac:dyDescent="0.2">
      <c r="B253" s="14"/>
      <c r="F253" s="14"/>
    </row>
    <row r="254" spans="2:6" x14ac:dyDescent="0.2">
      <c r="B254" s="14"/>
      <c r="F254" s="14"/>
    </row>
    <row r="255" spans="2:6" x14ac:dyDescent="0.2">
      <c r="B255" s="14"/>
      <c r="F255" s="14"/>
    </row>
    <row r="256" spans="2:6" x14ac:dyDescent="0.2">
      <c r="B256" s="14"/>
      <c r="F256" s="14"/>
    </row>
    <row r="257" spans="2:6" x14ac:dyDescent="0.2">
      <c r="B257" s="14"/>
      <c r="F257" s="14"/>
    </row>
    <row r="258" spans="2:6" x14ac:dyDescent="0.2">
      <c r="B258" s="14"/>
      <c r="F258" s="14"/>
    </row>
    <row r="259" spans="2:6" x14ac:dyDescent="0.2">
      <c r="B259" s="14"/>
      <c r="F259" s="14"/>
    </row>
    <row r="260" spans="2:6" x14ac:dyDescent="0.2">
      <c r="B260" s="14"/>
      <c r="F260" s="14"/>
    </row>
    <row r="261" spans="2:6" x14ac:dyDescent="0.2">
      <c r="B261" s="14"/>
      <c r="F261" s="14"/>
    </row>
    <row r="262" spans="2:6" x14ac:dyDescent="0.2">
      <c r="B262" s="14"/>
      <c r="F262" s="14"/>
    </row>
    <row r="263" spans="2:6" x14ac:dyDescent="0.2">
      <c r="B263" s="14"/>
      <c r="F263" s="14"/>
    </row>
    <row r="264" spans="2:6" x14ac:dyDescent="0.2">
      <c r="B264" s="14"/>
      <c r="F264" s="14"/>
    </row>
    <row r="265" spans="2:6" x14ac:dyDescent="0.2">
      <c r="B265" s="14"/>
      <c r="F265" s="14"/>
    </row>
    <row r="266" spans="2:6" x14ac:dyDescent="0.2">
      <c r="B266" s="14"/>
      <c r="F266" s="14"/>
    </row>
    <row r="267" spans="2:6" x14ac:dyDescent="0.2">
      <c r="B267" s="14"/>
      <c r="F267" s="14"/>
    </row>
    <row r="268" spans="2:6" x14ac:dyDescent="0.2">
      <c r="B268" s="14"/>
      <c r="F268" s="14"/>
    </row>
    <row r="269" spans="2:6" x14ac:dyDescent="0.2">
      <c r="B269" s="14"/>
      <c r="F269" s="14"/>
    </row>
    <row r="270" spans="2:6" x14ac:dyDescent="0.2">
      <c r="B270" s="14"/>
      <c r="F270" s="14"/>
    </row>
    <row r="271" spans="2:6" x14ac:dyDescent="0.2">
      <c r="B271" s="14"/>
      <c r="F271" s="14"/>
    </row>
    <row r="272" spans="2:6" x14ac:dyDescent="0.2">
      <c r="B272" s="14"/>
      <c r="F272" s="14"/>
    </row>
    <row r="273" spans="2:6" x14ac:dyDescent="0.2">
      <c r="B273" s="14"/>
      <c r="F273" s="14"/>
    </row>
    <row r="274" spans="2:6" x14ac:dyDescent="0.2">
      <c r="B274" s="14"/>
      <c r="F274" s="14"/>
    </row>
    <row r="275" spans="2:6" x14ac:dyDescent="0.2">
      <c r="B275" s="14"/>
      <c r="F275" s="14"/>
    </row>
    <row r="276" spans="2:6" x14ac:dyDescent="0.2">
      <c r="B276" s="14"/>
      <c r="F276" s="14"/>
    </row>
    <row r="277" spans="2:6" x14ac:dyDescent="0.2">
      <c r="B277" s="14"/>
      <c r="F277" s="14"/>
    </row>
    <row r="278" spans="2:6" x14ac:dyDescent="0.2">
      <c r="B278" s="14"/>
      <c r="F278" s="14"/>
    </row>
    <row r="279" spans="2:6" x14ac:dyDescent="0.2">
      <c r="B279" s="14"/>
      <c r="F279" s="14"/>
    </row>
    <row r="280" spans="2:6" x14ac:dyDescent="0.2">
      <c r="B280" s="14"/>
      <c r="F280" s="14"/>
    </row>
    <row r="281" spans="2:6" x14ac:dyDescent="0.2">
      <c r="B281" s="14"/>
      <c r="F281" s="14"/>
    </row>
    <row r="282" spans="2:6" x14ac:dyDescent="0.2">
      <c r="B282" s="14"/>
      <c r="F282" s="14"/>
    </row>
    <row r="283" spans="2:6" x14ac:dyDescent="0.2">
      <c r="B283" s="14"/>
      <c r="F283" s="14"/>
    </row>
    <row r="284" spans="2:6" x14ac:dyDescent="0.2">
      <c r="B284" s="14"/>
      <c r="F284" s="14"/>
    </row>
    <row r="285" spans="2:6" x14ac:dyDescent="0.2">
      <c r="B285" s="14"/>
      <c r="F285" s="14"/>
    </row>
    <row r="286" spans="2:6" x14ac:dyDescent="0.2">
      <c r="B286" s="14"/>
      <c r="F286" s="14"/>
    </row>
    <row r="287" spans="2:6" x14ac:dyDescent="0.2">
      <c r="B287" s="14"/>
      <c r="F287" s="14"/>
    </row>
    <row r="288" spans="2:6" x14ac:dyDescent="0.2">
      <c r="B288" s="14"/>
      <c r="F288" s="14"/>
    </row>
    <row r="289" spans="2:6" x14ac:dyDescent="0.2">
      <c r="B289" s="14"/>
      <c r="F289" s="14"/>
    </row>
    <row r="290" spans="2:6" x14ac:dyDescent="0.2">
      <c r="B290" s="14"/>
      <c r="F290" s="14"/>
    </row>
    <row r="291" spans="2:6" x14ac:dyDescent="0.2">
      <c r="B291" s="14"/>
      <c r="F291" s="14"/>
    </row>
    <row r="292" spans="2:6" x14ac:dyDescent="0.2">
      <c r="B292" s="14"/>
      <c r="F292" s="14"/>
    </row>
    <row r="293" spans="2:6" x14ac:dyDescent="0.2">
      <c r="B293" s="14"/>
      <c r="F293" s="14"/>
    </row>
    <row r="294" spans="2:6" x14ac:dyDescent="0.2">
      <c r="B294" s="14"/>
      <c r="F294" s="14"/>
    </row>
    <row r="295" spans="2:6" x14ac:dyDescent="0.2">
      <c r="B295" s="14"/>
      <c r="F295" s="14"/>
    </row>
    <row r="296" spans="2:6" x14ac:dyDescent="0.2">
      <c r="B296" s="14"/>
      <c r="F296" s="14"/>
    </row>
    <row r="297" spans="2:6" x14ac:dyDescent="0.2">
      <c r="B297" s="14"/>
      <c r="F297" s="14"/>
    </row>
    <row r="298" spans="2:6" x14ac:dyDescent="0.2">
      <c r="B298" s="14"/>
      <c r="F298" s="14"/>
    </row>
    <row r="299" spans="2:6" x14ac:dyDescent="0.2">
      <c r="B299" s="14"/>
      <c r="F299" s="14"/>
    </row>
    <row r="300" spans="2:6" x14ac:dyDescent="0.2">
      <c r="B300" s="14"/>
      <c r="F300" s="14"/>
    </row>
    <row r="301" spans="2:6" x14ac:dyDescent="0.2">
      <c r="B301" s="14"/>
      <c r="F301" s="14"/>
    </row>
    <row r="302" spans="2:6" x14ac:dyDescent="0.2">
      <c r="B302" s="14"/>
      <c r="F302" s="14"/>
    </row>
    <row r="303" spans="2:6" x14ac:dyDescent="0.2">
      <c r="B303" s="14"/>
      <c r="F303" s="14"/>
    </row>
    <row r="304" spans="2:6" x14ac:dyDescent="0.2">
      <c r="B304" s="14"/>
      <c r="F304" s="14"/>
    </row>
    <row r="305" spans="2:6" x14ac:dyDescent="0.2">
      <c r="B305" s="14"/>
      <c r="F305" s="14"/>
    </row>
    <row r="306" spans="2:6" x14ac:dyDescent="0.2">
      <c r="B306" s="14"/>
      <c r="F306" s="14"/>
    </row>
    <row r="307" spans="2:6" x14ac:dyDescent="0.2">
      <c r="B307" s="14"/>
      <c r="F307" s="14"/>
    </row>
    <row r="308" spans="2:6" x14ac:dyDescent="0.2">
      <c r="B308" s="14"/>
      <c r="F308" s="14"/>
    </row>
    <row r="309" spans="2:6" x14ac:dyDescent="0.2">
      <c r="B309" s="14"/>
      <c r="F309" s="14"/>
    </row>
    <row r="310" spans="2:6" x14ac:dyDescent="0.2">
      <c r="B310" s="14"/>
      <c r="F310" s="14"/>
    </row>
    <row r="311" spans="2:6" x14ac:dyDescent="0.2">
      <c r="B311" s="14"/>
      <c r="F311" s="14"/>
    </row>
    <row r="312" spans="2:6" x14ac:dyDescent="0.2">
      <c r="B312" s="14"/>
      <c r="F312" s="14"/>
    </row>
    <row r="313" spans="2:6" x14ac:dyDescent="0.2">
      <c r="B313" s="14"/>
      <c r="F313" s="14"/>
    </row>
    <row r="314" spans="2:6" x14ac:dyDescent="0.2">
      <c r="B314" s="14"/>
      <c r="F314" s="14"/>
    </row>
    <row r="315" spans="2:6" x14ac:dyDescent="0.2">
      <c r="B315" s="14"/>
      <c r="F315" s="14"/>
    </row>
    <row r="316" spans="2:6" x14ac:dyDescent="0.2">
      <c r="B316" s="14"/>
      <c r="F316" s="14"/>
    </row>
    <row r="317" spans="2:6" x14ac:dyDescent="0.2">
      <c r="B317" s="14"/>
      <c r="F317" s="14"/>
    </row>
    <row r="318" spans="2:6" x14ac:dyDescent="0.2">
      <c r="B318" s="14"/>
      <c r="F318" s="14"/>
    </row>
    <row r="319" spans="2:6" x14ac:dyDescent="0.2">
      <c r="B319" s="14"/>
      <c r="F319" s="14"/>
    </row>
    <row r="320" spans="2:6" x14ac:dyDescent="0.2">
      <c r="B320" s="14"/>
      <c r="F320" s="14"/>
    </row>
    <row r="321" spans="2:6" x14ac:dyDescent="0.2">
      <c r="B321" s="14"/>
      <c r="F321" s="14"/>
    </row>
    <row r="322" spans="2:6" x14ac:dyDescent="0.2">
      <c r="B322" s="14"/>
      <c r="F322" s="14"/>
    </row>
    <row r="323" spans="2:6" x14ac:dyDescent="0.2">
      <c r="B323" s="14"/>
      <c r="F323" s="14"/>
    </row>
    <row r="324" spans="2:6" x14ac:dyDescent="0.2">
      <c r="B324" s="14"/>
      <c r="F324" s="14"/>
    </row>
    <row r="325" spans="2:6" x14ac:dyDescent="0.2">
      <c r="B325" s="14"/>
      <c r="F325" s="14"/>
    </row>
    <row r="326" spans="2:6" x14ac:dyDescent="0.2">
      <c r="B326" s="14"/>
      <c r="F326" s="14"/>
    </row>
    <row r="327" spans="2:6" x14ac:dyDescent="0.2">
      <c r="B327" s="14"/>
      <c r="F327" s="14"/>
    </row>
    <row r="328" spans="2:6" x14ac:dyDescent="0.2">
      <c r="B328" s="14"/>
      <c r="F328" s="14"/>
    </row>
    <row r="329" spans="2:6" x14ac:dyDescent="0.2">
      <c r="B329" s="14"/>
      <c r="F329" s="14"/>
    </row>
    <row r="330" spans="2:6" x14ac:dyDescent="0.2">
      <c r="B330" s="14"/>
      <c r="F330" s="14"/>
    </row>
    <row r="331" spans="2:6" x14ac:dyDescent="0.2">
      <c r="B331" s="14"/>
      <c r="F331" s="14"/>
    </row>
    <row r="332" spans="2:6" x14ac:dyDescent="0.2">
      <c r="B332" s="14"/>
      <c r="F332" s="14"/>
    </row>
    <row r="333" spans="2:6" x14ac:dyDescent="0.2">
      <c r="B333" s="14"/>
      <c r="F333" s="14"/>
    </row>
    <row r="334" spans="2:6" x14ac:dyDescent="0.2">
      <c r="B334" s="14"/>
      <c r="F334" s="14"/>
    </row>
    <row r="335" spans="2:6" x14ac:dyDescent="0.2">
      <c r="B335" s="14"/>
      <c r="F335" s="14"/>
    </row>
    <row r="336" spans="2:6" x14ac:dyDescent="0.2">
      <c r="B336" s="14"/>
      <c r="F336" s="14"/>
    </row>
    <row r="337" spans="2:6" x14ac:dyDescent="0.2">
      <c r="B337" s="14"/>
      <c r="F337" s="14"/>
    </row>
    <row r="338" spans="2:6" x14ac:dyDescent="0.2">
      <c r="B338" s="14"/>
      <c r="F338" s="14"/>
    </row>
    <row r="339" spans="2:6" x14ac:dyDescent="0.2">
      <c r="B339" s="14"/>
      <c r="F339" s="14"/>
    </row>
    <row r="340" spans="2:6" x14ac:dyDescent="0.2">
      <c r="B340" s="14"/>
      <c r="F340" s="14"/>
    </row>
    <row r="341" spans="2:6" x14ac:dyDescent="0.2">
      <c r="B341" s="14"/>
      <c r="F341" s="14"/>
    </row>
    <row r="342" spans="2:6" x14ac:dyDescent="0.2">
      <c r="B342" s="14"/>
      <c r="F342" s="14"/>
    </row>
    <row r="343" spans="2:6" x14ac:dyDescent="0.2">
      <c r="B343" s="14"/>
      <c r="F343" s="14"/>
    </row>
    <row r="344" spans="2:6" x14ac:dyDescent="0.2">
      <c r="B344" s="14"/>
      <c r="F344" s="14"/>
    </row>
    <row r="345" spans="2:6" x14ac:dyDescent="0.2">
      <c r="B345" s="14"/>
      <c r="F345" s="14"/>
    </row>
    <row r="346" spans="2:6" x14ac:dyDescent="0.2">
      <c r="B346" s="14"/>
      <c r="F346" s="14"/>
    </row>
    <row r="347" spans="2:6" x14ac:dyDescent="0.2">
      <c r="B347" s="14"/>
      <c r="F347" s="14"/>
    </row>
    <row r="348" spans="2:6" x14ac:dyDescent="0.2">
      <c r="B348" s="14"/>
      <c r="F348" s="14"/>
    </row>
    <row r="349" spans="2:6" x14ac:dyDescent="0.2">
      <c r="B349" s="14"/>
      <c r="F349" s="14"/>
    </row>
    <row r="350" spans="2:6" x14ac:dyDescent="0.2">
      <c r="B350" s="14"/>
      <c r="F350" s="14"/>
    </row>
    <row r="351" spans="2:6" x14ac:dyDescent="0.2">
      <c r="B351" s="14"/>
      <c r="F351" s="14"/>
    </row>
    <row r="352" spans="2:6" x14ac:dyDescent="0.2">
      <c r="B352" s="14"/>
      <c r="F352" s="14"/>
    </row>
    <row r="353" spans="2:6" x14ac:dyDescent="0.2">
      <c r="B353" s="14"/>
      <c r="F353" s="14"/>
    </row>
    <row r="354" spans="2:6" x14ac:dyDescent="0.2">
      <c r="B354" s="14"/>
      <c r="F354" s="14"/>
    </row>
    <row r="355" spans="2:6" x14ac:dyDescent="0.2">
      <c r="B355" s="14"/>
      <c r="F355" s="14"/>
    </row>
    <row r="356" spans="2:6" x14ac:dyDescent="0.2">
      <c r="B356" s="14"/>
      <c r="F356" s="14"/>
    </row>
    <row r="357" spans="2:6" x14ac:dyDescent="0.2">
      <c r="B357" s="14"/>
      <c r="F357" s="14"/>
    </row>
    <row r="358" spans="2:6" x14ac:dyDescent="0.2">
      <c r="B358" s="14"/>
      <c r="F358" s="14"/>
    </row>
    <row r="359" spans="2:6" x14ac:dyDescent="0.2">
      <c r="B359" s="14"/>
      <c r="F359" s="14"/>
    </row>
    <row r="360" spans="2:6" x14ac:dyDescent="0.2">
      <c r="B360" s="14"/>
      <c r="F360" s="14"/>
    </row>
    <row r="361" spans="2:6" x14ac:dyDescent="0.2">
      <c r="B361" s="14"/>
      <c r="F361" s="14"/>
    </row>
    <row r="362" spans="2:6" x14ac:dyDescent="0.2">
      <c r="B362" s="14"/>
      <c r="F362" s="14"/>
    </row>
    <row r="363" spans="2:6" x14ac:dyDescent="0.2">
      <c r="B363" s="14"/>
      <c r="F363" s="14"/>
    </row>
    <row r="364" spans="2:6" x14ac:dyDescent="0.2">
      <c r="B364" s="14"/>
      <c r="F364" s="14"/>
    </row>
    <row r="365" spans="2:6" x14ac:dyDescent="0.2">
      <c r="B365" s="14"/>
      <c r="F365" s="14"/>
    </row>
    <row r="366" spans="2:6" x14ac:dyDescent="0.2">
      <c r="B366" s="14"/>
      <c r="F366" s="14"/>
    </row>
    <row r="367" spans="2:6" x14ac:dyDescent="0.2">
      <c r="B367" s="14"/>
      <c r="F367" s="14"/>
    </row>
    <row r="368" spans="2:6" x14ac:dyDescent="0.2">
      <c r="B368" s="14"/>
      <c r="F368" s="14"/>
    </row>
    <row r="369" spans="2:6" x14ac:dyDescent="0.2">
      <c r="B369" s="14"/>
      <c r="F369" s="14"/>
    </row>
    <row r="370" spans="2:6" x14ac:dyDescent="0.2">
      <c r="B370" s="14"/>
      <c r="F370" s="14"/>
    </row>
    <row r="371" spans="2:6" x14ac:dyDescent="0.2">
      <c r="B371" s="14"/>
      <c r="F371" s="14"/>
    </row>
    <row r="372" spans="2:6" x14ac:dyDescent="0.2">
      <c r="B372" s="14"/>
      <c r="F372" s="14"/>
    </row>
    <row r="373" spans="2:6" x14ac:dyDescent="0.2">
      <c r="B373" s="14"/>
      <c r="F373" s="14"/>
    </row>
    <row r="374" spans="2:6" x14ac:dyDescent="0.2">
      <c r="B374" s="14"/>
      <c r="F374" s="14"/>
    </row>
    <row r="375" spans="2:6" x14ac:dyDescent="0.2">
      <c r="B375" s="14"/>
      <c r="F375" s="14"/>
    </row>
    <row r="376" spans="2:6" x14ac:dyDescent="0.2">
      <c r="B376" s="14"/>
      <c r="F376" s="14"/>
    </row>
    <row r="377" spans="2:6" x14ac:dyDescent="0.2">
      <c r="B377" s="14"/>
      <c r="F377" s="14"/>
    </row>
    <row r="378" spans="2:6" x14ac:dyDescent="0.2">
      <c r="B378" s="14"/>
      <c r="F378" s="14"/>
    </row>
    <row r="379" spans="2:6" x14ac:dyDescent="0.2">
      <c r="B379" s="14"/>
      <c r="F379" s="14"/>
    </row>
    <row r="380" spans="2:6" x14ac:dyDescent="0.2">
      <c r="B380" s="14"/>
      <c r="F380" s="14"/>
    </row>
    <row r="381" spans="2:6" x14ac:dyDescent="0.2">
      <c r="B381" s="14"/>
      <c r="F381" s="14"/>
    </row>
    <row r="382" spans="2:6" x14ac:dyDescent="0.2">
      <c r="B382" s="14"/>
      <c r="F382" s="14"/>
    </row>
    <row r="383" spans="2:6" x14ac:dyDescent="0.2">
      <c r="B383" s="14"/>
      <c r="F383" s="14"/>
    </row>
    <row r="384" spans="2:6" x14ac:dyDescent="0.2">
      <c r="B384" s="14"/>
      <c r="F384" s="14"/>
    </row>
    <row r="385" spans="2:6" x14ac:dyDescent="0.2">
      <c r="B385" s="14"/>
      <c r="F385" s="14"/>
    </row>
    <row r="386" spans="2:6" x14ac:dyDescent="0.2">
      <c r="B386" s="14"/>
      <c r="F386" s="14"/>
    </row>
    <row r="387" spans="2:6" x14ac:dyDescent="0.2">
      <c r="B387" s="14"/>
      <c r="F387" s="14"/>
    </row>
    <row r="388" spans="2:6" x14ac:dyDescent="0.2">
      <c r="B388" s="14"/>
      <c r="F388" s="14"/>
    </row>
    <row r="389" spans="2:6" x14ac:dyDescent="0.2">
      <c r="B389" s="14"/>
      <c r="F389" s="14"/>
    </row>
    <row r="390" spans="2:6" x14ac:dyDescent="0.2">
      <c r="B390" s="14"/>
      <c r="F390" s="14"/>
    </row>
    <row r="391" spans="2:6" x14ac:dyDescent="0.2">
      <c r="B391" s="14"/>
      <c r="F391" s="14"/>
    </row>
    <row r="392" spans="2:6" x14ac:dyDescent="0.2">
      <c r="B392" s="14"/>
      <c r="F392" s="14"/>
    </row>
    <row r="393" spans="2:6" x14ac:dyDescent="0.2">
      <c r="B393" s="14"/>
      <c r="F393" s="14"/>
    </row>
    <row r="394" spans="2:6" x14ac:dyDescent="0.2">
      <c r="B394" s="14"/>
      <c r="F394" s="14"/>
    </row>
    <row r="395" spans="2:6" x14ac:dyDescent="0.2">
      <c r="B395" s="14"/>
      <c r="F395" s="14"/>
    </row>
    <row r="396" spans="2:6" x14ac:dyDescent="0.2">
      <c r="B396" s="14"/>
      <c r="F396" s="14"/>
    </row>
    <row r="397" spans="2:6" x14ac:dyDescent="0.2">
      <c r="B397" s="14"/>
      <c r="F397" s="14"/>
    </row>
    <row r="398" spans="2:6" x14ac:dyDescent="0.2">
      <c r="B398" s="14"/>
      <c r="F398" s="14"/>
    </row>
    <row r="399" spans="2:6" x14ac:dyDescent="0.2">
      <c r="B399" s="14"/>
      <c r="F399" s="14"/>
    </row>
    <row r="400" spans="2:6" x14ac:dyDescent="0.2">
      <c r="B400" s="14"/>
      <c r="F400" s="14"/>
    </row>
    <row r="401" spans="2:6" x14ac:dyDescent="0.2">
      <c r="B401" s="14"/>
      <c r="F401" s="14"/>
    </row>
    <row r="402" spans="2:6" x14ac:dyDescent="0.2">
      <c r="B402" s="14"/>
      <c r="F402" s="14"/>
    </row>
    <row r="403" spans="2:6" x14ac:dyDescent="0.2">
      <c r="B403" s="14"/>
      <c r="F403" s="14"/>
    </row>
    <row r="404" spans="2:6" x14ac:dyDescent="0.2">
      <c r="B404" s="14"/>
      <c r="F404" s="14"/>
    </row>
    <row r="405" spans="2:6" x14ac:dyDescent="0.2">
      <c r="B405" s="14"/>
      <c r="F405" s="14"/>
    </row>
    <row r="406" spans="2:6" x14ac:dyDescent="0.2">
      <c r="B406" s="14"/>
      <c r="F406" s="14"/>
    </row>
    <row r="407" spans="2:6" x14ac:dyDescent="0.2">
      <c r="B407" s="14"/>
      <c r="F407" s="14"/>
    </row>
    <row r="408" spans="2:6" x14ac:dyDescent="0.2">
      <c r="B408" s="14"/>
      <c r="F408" s="14"/>
    </row>
    <row r="409" spans="2:6" x14ac:dyDescent="0.2">
      <c r="B409" s="14"/>
      <c r="F409" s="14"/>
    </row>
    <row r="410" spans="2:6" x14ac:dyDescent="0.2">
      <c r="B410" s="14"/>
      <c r="F410" s="14"/>
    </row>
    <row r="411" spans="2:6" x14ac:dyDescent="0.2">
      <c r="B411" s="14"/>
      <c r="F411" s="14"/>
    </row>
    <row r="412" spans="2:6" x14ac:dyDescent="0.2">
      <c r="B412" s="14"/>
      <c r="F412" s="14"/>
    </row>
    <row r="413" spans="2:6" x14ac:dyDescent="0.2">
      <c r="B413" s="14"/>
      <c r="F413" s="14"/>
    </row>
    <row r="414" spans="2:6" x14ac:dyDescent="0.2">
      <c r="B414" s="14"/>
      <c r="F414" s="14"/>
    </row>
    <row r="415" spans="2:6" x14ac:dyDescent="0.2">
      <c r="B415" s="14"/>
      <c r="F415" s="14"/>
    </row>
    <row r="416" spans="2:6" x14ac:dyDescent="0.2">
      <c r="B416" s="14"/>
      <c r="F416" s="14"/>
    </row>
    <row r="417" spans="2:6" x14ac:dyDescent="0.2">
      <c r="B417" s="14"/>
      <c r="F417" s="14"/>
    </row>
    <row r="418" spans="2:6" x14ac:dyDescent="0.2">
      <c r="B418" s="14"/>
      <c r="F418" s="14"/>
    </row>
    <row r="419" spans="2:6" x14ac:dyDescent="0.2">
      <c r="B419" s="14"/>
      <c r="F419" s="14"/>
    </row>
    <row r="420" spans="2:6" x14ac:dyDescent="0.2">
      <c r="B420" s="14"/>
      <c r="F420" s="14"/>
    </row>
    <row r="421" spans="2:6" x14ac:dyDescent="0.2">
      <c r="B421" s="14"/>
      <c r="F421" s="14"/>
    </row>
    <row r="422" spans="2:6" x14ac:dyDescent="0.2">
      <c r="B422" s="14"/>
      <c r="F422" s="14"/>
    </row>
    <row r="423" spans="2:6" x14ac:dyDescent="0.2">
      <c r="B423" s="14"/>
      <c r="F423" s="14"/>
    </row>
    <row r="424" spans="2:6" x14ac:dyDescent="0.2">
      <c r="B424" s="14"/>
      <c r="F424" s="14"/>
    </row>
    <row r="425" spans="2:6" x14ac:dyDescent="0.2">
      <c r="B425" s="14"/>
      <c r="F425" s="14"/>
    </row>
    <row r="426" spans="2:6" x14ac:dyDescent="0.2">
      <c r="B426" s="14"/>
      <c r="F426" s="14"/>
    </row>
    <row r="427" spans="2:6" x14ac:dyDescent="0.2">
      <c r="B427" s="14"/>
      <c r="F427" s="14"/>
    </row>
    <row r="428" spans="2:6" x14ac:dyDescent="0.2">
      <c r="B428" s="14"/>
      <c r="F428" s="14"/>
    </row>
    <row r="429" spans="2:6" x14ac:dyDescent="0.2">
      <c r="B429" s="14"/>
      <c r="F429" s="14"/>
    </row>
    <row r="430" spans="2:6" x14ac:dyDescent="0.2">
      <c r="B430" s="14"/>
      <c r="F430" s="14"/>
    </row>
    <row r="431" spans="2:6" x14ac:dyDescent="0.2">
      <c r="B431" s="14"/>
      <c r="F431" s="14"/>
    </row>
    <row r="432" spans="2:6" x14ac:dyDescent="0.2">
      <c r="B432" s="14"/>
      <c r="F432" s="14"/>
    </row>
    <row r="433" spans="2:6" x14ac:dyDescent="0.2">
      <c r="B433" s="14"/>
      <c r="F433" s="14"/>
    </row>
    <row r="434" spans="2:6" x14ac:dyDescent="0.2">
      <c r="B434" s="14"/>
      <c r="F434" s="14"/>
    </row>
    <row r="435" spans="2:6" x14ac:dyDescent="0.2">
      <c r="B435" s="14"/>
      <c r="F435" s="14"/>
    </row>
    <row r="436" spans="2:6" x14ac:dyDescent="0.2">
      <c r="B436" s="14"/>
      <c r="F436" s="14"/>
    </row>
    <row r="437" spans="2:6" x14ac:dyDescent="0.2">
      <c r="B437" s="14"/>
      <c r="F437" s="14"/>
    </row>
    <row r="438" spans="2:6" x14ac:dyDescent="0.2">
      <c r="B438" s="14"/>
      <c r="F438" s="14"/>
    </row>
    <row r="439" spans="2:6" x14ac:dyDescent="0.2">
      <c r="B439" s="14"/>
      <c r="F439" s="14"/>
    </row>
    <row r="440" spans="2:6" x14ac:dyDescent="0.2">
      <c r="B440" s="14"/>
      <c r="F440" s="14"/>
    </row>
    <row r="441" spans="2:6" x14ac:dyDescent="0.2">
      <c r="B441" s="14"/>
      <c r="F441" s="14"/>
    </row>
    <row r="442" spans="2:6" x14ac:dyDescent="0.2">
      <c r="B442" s="14"/>
      <c r="F442" s="14"/>
    </row>
    <row r="443" spans="2:6" x14ac:dyDescent="0.2">
      <c r="B443" s="14"/>
      <c r="F443" s="14"/>
    </row>
    <row r="444" spans="2:6" x14ac:dyDescent="0.2">
      <c r="B444" s="14"/>
      <c r="F444" s="14"/>
    </row>
    <row r="445" spans="2:6" x14ac:dyDescent="0.2">
      <c r="B445" s="14"/>
      <c r="F445" s="14"/>
    </row>
    <row r="446" spans="2:6" x14ac:dyDescent="0.2">
      <c r="B446" s="14"/>
      <c r="F446" s="14"/>
    </row>
    <row r="447" spans="2:6" x14ac:dyDescent="0.2">
      <c r="B447" s="14"/>
      <c r="F447" s="14"/>
    </row>
    <row r="448" spans="2:6" x14ac:dyDescent="0.2">
      <c r="B448" s="14"/>
      <c r="F448" s="14"/>
    </row>
    <row r="449" spans="2:6" x14ac:dyDescent="0.2">
      <c r="B449" s="14"/>
      <c r="F449" s="14"/>
    </row>
    <row r="450" spans="2:6" x14ac:dyDescent="0.2">
      <c r="B450" s="14"/>
      <c r="F450" s="14"/>
    </row>
    <row r="451" spans="2:6" x14ac:dyDescent="0.2">
      <c r="B451" s="14"/>
      <c r="F451" s="14"/>
    </row>
    <row r="452" spans="2:6" x14ac:dyDescent="0.2">
      <c r="B452" s="14"/>
      <c r="F452" s="14"/>
    </row>
    <row r="453" spans="2:6" x14ac:dyDescent="0.2">
      <c r="B453" s="14"/>
      <c r="F453" s="14"/>
    </row>
    <row r="454" spans="2:6" x14ac:dyDescent="0.2">
      <c r="B454" s="14"/>
      <c r="F454" s="14"/>
    </row>
    <row r="455" spans="2:6" x14ac:dyDescent="0.2">
      <c r="B455" s="14"/>
      <c r="F455" s="14"/>
    </row>
    <row r="456" spans="2:6" x14ac:dyDescent="0.2">
      <c r="B456" s="14"/>
      <c r="F456" s="14"/>
    </row>
    <row r="457" spans="2:6" x14ac:dyDescent="0.2">
      <c r="B457" s="14"/>
      <c r="F457" s="14"/>
    </row>
    <row r="458" spans="2:6" x14ac:dyDescent="0.2">
      <c r="B458" s="14"/>
      <c r="F458" s="14"/>
    </row>
    <row r="459" spans="2:6" x14ac:dyDescent="0.2">
      <c r="B459" s="14"/>
      <c r="F459" s="14"/>
    </row>
    <row r="460" spans="2:6" x14ac:dyDescent="0.2">
      <c r="B460" s="14"/>
      <c r="F460" s="14"/>
    </row>
    <row r="461" spans="2:6" x14ac:dyDescent="0.2">
      <c r="B461" s="14"/>
      <c r="F461" s="14"/>
    </row>
    <row r="462" spans="2:6" x14ac:dyDescent="0.2">
      <c r="B462" s="14"/>
      <c r="F462" s="14"/>
    </row>
    <row r="463" spans="2:6" x14ac:dyDescent="0.2">
      <c r="B463" s="14"/>
      <c r="F463" s="14"/>
    </row>
    <row r="464" spans="2:6" x14ac:dyDescent="0.2">
      <c r="B464" s="14"/>
      <c r="F464" s="14"/>
    </row>
    <row r="465" spans="2:6" x14ac:dyDescent="0.2">
      <c r="B465" s="14"/>
      <c r="F465" s="14"/>
    </row>
    <row r="466" spans="2:6" x14ac:dyDescent="0.2">
      <c r="B466" s="14"/>
      <c r="F466" s="14"/>
    </row>
    <row r="467" spans="2:6" x14ac:dyDescent="0.2">
      <c r="B467" s="14"/>
      <c r="F467" s="14"/>
    </row>
    <row r="468" spans="2:6" x14ac:dyDescent="0.2">
      <c r="B468" s="14"/>
      <c r="F468" s="14"/>
    </row>
    <row r="469" spans="2:6" x14ac:dyDescent="0.2">
      <c r="B469" s="14"/>
      <c r="F469" s="14"/>
    </row>
    <row r="470" spans="2:6" x14ac:dyDescent="0.2">
      <c r="B470" s="14"/>
      <c r="F470" s="14"/>
    </row>
    <row r="471" spans="2:6" x14ac:dyDescent="0.2">
      <c r="B471" s="14"/>
      <c r="F471" s="14"/>
    </row>
    <row r="472" spans="2:6" x14ac:dyDescent="0.2">
      <c r="B472" s="14"/>
      <c r="F472" s="14"/>
    </row>
    <row r="473" spans="2:6" x14ac:dyDescent="0.2">
      <c r="B473" s="14"/>
      <c r="F473" s="14"/>
    </row>
    <row r="474" spans="2:6" x14ac:dyDescent="0.2">
      <c r="B474" s="14"/>
      <c r="F474" s="14"/>
    </row>
    <row r="475" spans="2:6" x14ac:dyDescent="0.2">
      <c r="B475" s="14"/>
      <c r="F475" s="14"/>
    </row>
    <row r="476" spans="2:6" x14ac:dyDescent="0.2">
      <c r="B476" s="14"/>
      <c r="F476" s="14"/>
    </row>
    <row r="477" spans="2:6" x14ac:dyDescent="0.2">
      <c r="B477" s="14"/>
      <c r="F477" s="14"/>
    </row>
    <row r="478" spans="2:6" x14ac:dyDescent="0.2">
      <c r="B478" s="14"/>
      <c r="F478" s="14"/>
    </row>
    <row r="479" spans="2:6" x14ac:dyDescent="0.2">
      <c r="B479" s="14"/>
      <c r="F479" s="14"/>
    </row>
    <row r="480" spans="2:6" x14ac:dyDescent="0.2">
      <c r="B480" s="14"/>
      <c r="F480" s="14"/>
    </row>
    <row r="481" spans="2:6" x14ac:dyDescent="0.2">
      <c r="B481" s="14"/>
      <c r="F481" s="14"/>
    </row>
    <row r="482" spans="2:6" x14ac:dyDescent="0.2">
      <c r="B482" s="14"/>
      <c r="F482" s="14"/>
    </row>
    <row r="483" spans="2:6" x14ac:dyDescent="0.2">
      <c r="B483" s="14"/>
      <c r="F483" s="14"/>
    </row>
    <row r="484" spans="2:6" x14ac:dyDescent="0.2">
      <c r="B484" s="14"/>
      <c r="F484" s="14"/>
    </row>
    <row r="485" spans="2:6" x14ac:dyDescent="0.2">
      <c r="B485" s="14"/>
      <c r="F485" s="14"/>
    </row>
    <row r="486" spans="2:6" x14ac:dyDescent="0.2">
      <c r="B486" s="14"/>
      <c r="F486" s="14"/>
    </row>
    <row r="487" spans="2:6" x14ac:dyDescent="0.2">
      <c r="B487" s="14"/>
      <c r="F487" s="14"/>
    </row>
    <row r="488" spans="2:6" x14ac:dyDescent="0.2">
      <c r="B488" s="14"/>
      <c r="F488" s="14"/>
    </row>
    <row r="489" spans="2:6" x14ac:dyDescent="0.2">
      <c r="B489" s="14"/>
      <c r="F489" s="14"/>
    </row>
    <row r="490" spans="2:6" x14ac:dyDescent="0.2">
      <c r="B490" s="14"/>
      <c r="F490" s="14"/>
    </row>
    <row r="491" spans="2:6" x14ac:dyDescent="0.2">
      <c r="B491" s="14"/>
      <c r="F491" s="14"/>
    </row>
    <row r="492" spans="2:6" x14ac:dyDescent="0.2">
      <c r="B492" s="14"/>
      <c r="F492" s="14"/>
    </row>
    <row r="493" spans="2:6" x14ac:dyDescent="0.2">
      <c r="B493" s="14"/>
      <c r="F493" s="14"/>
    </row>
    <row r="494" spans="2:6" x14ac:dyDescent="0.2">
      <c r="B494" s="14"/>
      <c r="F494" s="14"/>
    </row>
    <row r="495" spans="2:6" x14ac:dyDescent="0.2">
      <c r="B495" s="14"/>
      <c r="F495" s="14"/>
    </row>
    <row r="496" spans="2:6" x14ac:dyDescent="0.2">
      <c r="B496" s="14"/>
      <c r="F496" s="14"/>
    </row>
    <row r="497" spans="2:6" x14ac:dyDescent="0.2">
      <c r="B497" s="14"/>
      <c r="F497" s="14"/>
    </row>
    <row r="498" spans="2:6" x14ac:dyDescent="0.2">
      <c r="B498" s="14"/>
      <c r="F498" s="14"/>
    </row>
    <row r="499" spans="2:6" x14ac:dyDescent="0.2">
      <c r="B499" s="14"/>
      <c r="F499" s="14"/>
    </row>
    <row r="500" spans="2:6" x14ac:dyDescent="0.2">
      <c r="B500" s="14"/>
      <c r="F500" s="14"/>
    </row>
    <row r="501" spans="2:6" x14ac:dyDescent="0.2">
      <c r="B501" s="14"/>
      <c r="F501" s="14"/>
    </row>
    <row r="502" spans="2:6" x14ac:dyDescent="0.2">
      <c r="B502" s="14"/>
      <c r="F502" s="14"/>
    </row>
    <row r="503" spans="2:6" x14ac:dyDescent="0.2">
      <c r="B503" s="14"/>
      <c r="F503" s="14"/>
    </row>
    <row r="504" spans="2:6" x14ac:dyDescent="0.2">
      <c r="B504" s="14"/>
      <c r="F504" s="14"/>
    </row>
    <row r="505" spans="2:6" x14ac:dyDescent="0.2">
      <c r="B505" s="14"/>
      <c r="F505" s="14"/>
    </row>
    <row r="506" spans="2:6" x14ac:dyDescent="0.2">
      <c r="B506" s="14"/>
      <c r="F506" s="14"/>
    </row>
    <row r="507" spans="2:6" x14ac:dyDescent="0.2">
      <c r="B507" s="14"/>
      <c r="F507" s="14"/>
    </row>
    <row r="508" spans="2:6" x14ac:dyDescent="0.2">
      <c r="B508" s="14"/>
      <c r="F508" s="14"/>
    </row>
    <row r="509" spans="2:6" x14ac:dyDescent="0.2">
      <c r="B509" s="14"/>
      <c r="F509" s="14"/>
    </row>
    <row r="510" spans="2:6" x14ac:dyDescent="0.2">
      <c r="B510" s="14"/>
      <c r="F510" s="14"/>
    </row>
    <row r="511" spans="2:6" x14ac:dyDescent="0.2">
      <c r="B511" s="14"/>
      <c r="F511" s="14"/>
    </row>
    <row r="512" spans="2:6" x14ac:dyDescent="0.2">
      <c r="B512" s="14"/>
      <c r="F512" s="14"/>
    </row>
    <row r="513" spans="2:6" x14ac:dyDescent="0.2">
      <c r="B513" s="14"/>
      <c r="F513" s="14"/>
    </row>
    <row r="514" spans="2:6" x14ac:dyDescent="0.2">
      <c r="B514" s="14"/>
      <c r="F514" s="14"/>
    </row>
    <row r="515" spans="2:6" x14ac:dyDescent="0.2">
      <c r="B515" s="14"/>
      <c r="F515" s="14"/>
    </row>
    <row r="516" spans="2:6" x14ac:dyDescent="0.2">
      <c r="B516" s="14"/>
      <c r="F516" s="14"/>
    </row>
    <row r="517" spans="2:6" x14ac:dyDescent="0.2">
      <c r="B517" s="14"/>
      <c r="F517" s="14"/>
    </row>
    <row r="518" spans="2:6" x14ac:dyDescent="0.2">
      <c r="B518" s="14"/>
      <c r="F518" s="14"/>
    </row>
    <row r="519" spans="2:6" x14ac:dyDescent="0.2">
      <c r="B519" s="14"/>
      <c r="F519" s="14"/>
    </row>
    <row r="520" spans="2:6" x14ac:dyDescent="0.2">
      <c r="B520" s="14"/>
      <c r="F520" s="14"/>
    </row>
    <row r="521" spans="2:6" x14ac:dyDescent="0.2">
      <c r="B521" s="14"/>
      <c r="F521" s="14"/>
    </row>
    <row r="522" spans="2:6" x14ac:dyDescent="0.2">
      <c r="B522" s="14"/>
      <c r="F522" s="14"/>
    </row>
    <row r="523" spans="2:6" x14ac:dyDescent="0.2">
      <c r="B523" s="14"/>
      <c r="F523" s="14"/>
    </row>
    <row r="524" spans="2:6" x14ac:dyDescent="0.2">
      <c r="B524" s="14"/>
      <c r="F524" s="14"/>
    </row>
    <row r="525" spans="2:6" x14ac:dyDescent="0.2">
      <c r="B525" s="14"/>
      <c r="F525" s="14"/>
    </row>
    <row r="526" spans="2:6" x14ac:dyDescent="0.2">
      <c r="B526" s="14"/>
      <c r="F526" s="14"/>
    </row>
    <row r="527" spans="2:6" x14ac:dyDescent="0.2">
      <c r="B527" s="14"/>
      <c r="F527" s="14"/>
    </row>
    <row r="528" spans="2:6" x14ac:dyDescent="0.2">
      <c r="B528" s="14"/>
      <c r="F528" s="14"/>
    </row>
    <row r="529" spans="2:6" x14ac:dyDescent="0.2">
      <c r="B529" s="14"/>
      <c r="F529" s="14"/>
    </row>
    <row r="530" spans="2:6" x14ac:dyDescent="0.2">
      <c r="B530" s="14"/>
      <c r="F530" s="14"/>
    </row>
    <row r="531" spans="2:6" x14ac:dyDescent="0.2">
      <c r="B531" s="14"/>
      <c r="F531" s="14"/>
    </row>
    <row r="532" spans="2:6" x14ac:dyDescent="0.2">
      <c r="B532" s="14"/>
      <c r="F532" s="14"/>
    </row>
    <row r="533" spans="2:6" x14ac:dyDescent="0.2">
      <c r="B533" s="14"/>
      <c r="F533" s="14"/>
    </row>
    <row r="534" spans="2:6" x14ac:dyDescent="0.2">
      <c r="B534" s="14"/>
      <c r="F534" s="14"/>
    </row>
    <row r="535" spans="2:6" x14ac:dyDescent="0.2">
      <c r="B535" s="14"/>
      <c r="F535" s="14"/>
    </row>
    <row r="536" spans="2:6" x14ac:dyDescent="0.2">
      <c r="B536" s="14"/>
      <c r="F536" s="14"/>
    </row>
    <row r="537" spans="2:6" x14ac:dyDescent="0.2">
      <c r="B537" s="14"/>
      <c r="F537" s="14"/>
    </row>
    <row r="538" spans="2:6" x14ac:dyDescent="0.2">
      <c r="B538" s="14"/>
      <c r="F538" s="14"/>
    </row>
    <row r="539" spans="2:6" x14ac:dyDescent="0.2">
      <c r="B539" s="14"/>
      <c r="F539" s="14"/>
    </row>
    <row r="540" spans="2:6" x14ac:dyDescent="0.2">
      <c r="B540" s="14"/>
      <c r="F540" s="14"/>
    </row>
    <row r="541" spans="2:6" x14ac:dyDescent="0.2">
      <c r="B541" s="14"/>
      <c r="F541" s="14"/>
    </row>
    <row r="542" spans="2:6" x14ac:dyDescent="0.2">
      <c r="B542" s="14"/>
      <c r="F542" s="14"/>
    </row>
    <row r="543" spans="2:6" x14ac:dyDescent="0.2">
      <c r="B543" s="14"/>
      <c r="F543" s="14"/>
    </row>
    <row r="544" spans="2:6" x14ac:dyDescent="0.2">
      <c r="B544" s="14"/>
      <c r="F544" s="14"/>
    </row>
    <row r="545" spans="2:6" x14ac:dyDescent="0.2">
      <c r="B545" s="14"/>
      <c r="F545" s="14"/>
    </row>
    <row r="546" spans="2:6" x14ac:dyDescent="0.2">
      <c r="B546" s="14"/>
      <c r="F546" s="14"/>
    </row>
    <row r="547" spans="2:6" x14ac:dyDescent="0.2">
      <c r="B547" s="14"/>
      <c r="F547" s="14"/>
    </row>
    <row r="548" spans="2:6" x14ac:dyDescent="0.2">
      <c r="B548" s="14"/>
      <c r="F548" s="14"/>
    </row>
    <row r="549" spans="2:6" x14ac:dyDescent="0.2">
      <c r="B549" s="14"/>
      <c r="F549" s="14"/>
    </row>
    <row r="550" spans="2:6" x14ac:dyDescent="0.2">
      <c r="B550" s="14"/>
      <c r="F550" s="14"/>
    </row>
    <row r="551" spans="2:6" x14ac:dyDescent="0.2">
      <c r="B551" s="14"/>
      <c r="F551" s="14"/>
    </row>
    <row r="552" spans="2:6" x14ac:dyDescent="0.2">
      <c r="B552" s="14"/>
      <c r="F552" s="14"/>
    </row>
    <row r="553" spans="2:6" x14ac:dyDescent="0.2">
      <c r="B553" s="14"/>
      <c r="F553" s="14"/>
    </row>
    <row r="554" spans="2:6" x14ac:dyDescent="0.2">
      <c r="B554" s="14"/>
      <c r="F554" s="14"/>
    </row>
    <row r="555" spans="2:6" x14ac:dyDescent="0.2">
      <c r="B555" s="14"/>
      <c r="F555" s="14"/>
    </row>
    <row r="556" spans="2:6" x14ac:dyDescent="0.2">
      <c r="B556" s="14"/>
      <c r="F556" s="14"/>
    </row>
    <row r="557" spans="2:6" x14ac:dyDescent="0.2">
      <c r="B557" s="14"/>
      <c r="F557" s="14"/>
    </row>
    <row r="558" spans="2:6" x14ac:dyDescent="0.2">
      <c r="B558" s="14"/>
      <c r="F558" s="14"/>
    </row>
    <row r="559" spans="2:6" x14ac:dyDescent="0.2">
      <c r="B559" s="14"/>
      <c r="F559" s="14"/>
    </row>
    <row r="560" spans="2:6" x14ac:dyDescent="0.2">
      <c r="B560" s="14"/>
      <c r="F560" s="14"/>
    </row>
    <row r="561" spans="2:6" x14ac:dyDescent="0.2">
      <c r="B561" s="14"/>
      <c r="F561" s="14"/>
    </row>
    <row r="562" spans="2:6" x14ac:dyDescent="0.2">
      <c r="B562" s="14"/>
      <c r="F562" s="14"/>
    </row>
    <row r="563" spans="2:6" x14ac:dyDescent="0.2">
      <c r="B563" s="14"/>
      <c r="F563" s="14"/>
    </row>
    <row r="564" spans="2:6" x14ac:dyDescent="0.2">
      <c r="B564" s="14"/>
      <c r="F564" s="14"/>
    </row>
    <row r="565" spans="2:6" x14ac:dyDescent="0.2">
      <c r="B565" s="14"/>
      <c r="F565" s="14"/>
    </row>
    <row r="566" spans="2:6" x14ac:dyDescent="0.2">
      <c r="B566" s="14"/>
      <c r="F566" s="14"/>
    </row>
    <row r="567" spans="2:6" x14ac:dyDescent="0.2">
      <c r="B567" s="14"/>
      <c r="F567" s="14"/>
    </row>
    <row r="568" spans="2:6" x14ac:dyDescent="0.2">
      <c r="B568" s="14"/>
      <c r="F568" s="14"/>
    </row>
    <row r="569" spans="2:6" x14ac:dyDescent="0.2">
      <c r="B569" s="14"/>
      <c r="F569" s="14"/>
    </row>
    <row r="570" spans="2:6" x14ac:dyDescent="0.2">
      <c r="B570" s="14"/>
      <c r="F570" s="14"/>
    </row>
    <row r="571" spans="2:6" x14ac:dyDescent="0.2">
      <c r="B571" s="14"/>
      <c r="F571" s="14"/>
    </row>
    <row r="572" spans="2:6" x14ac:dyDescent="0.2">
      <c r="B572" s="14"/>
      <c r="F572" s="14"/>
    </row>
    <row r="573" spans="2:6" x14ac:dyDescent="0.2">
      <c r="B573" s="14"/>
      <c r="F573" s="14"/>
    </row>
    <row r="574" spans="2:6" x14ac:dyDescent="0.2">
      <c r="B574" s="14"/>
      <c r="F574" s="14"/>
    </row>
    <row r="575" spans="2:6" x14ac:dyDescent="0.2">
      <c r="B575" s="14"/>
      <c r="F575" s="14"/>
    </row>
    <row r="576" spans="2:6" x14ac:dyDescent="0.2">
      <c r="B576" s="14"/>
      <c r="F576" s="14"/>
    </row>
    <row r="577" spans="2:6" x14ac:dyDescent="0.2">
      <c r="B577" s="14"/>
      <c r="F577" s="14"/>
    </row>
    <row r="578" spans="2:6" x14ac:dyDescent="0.2">
      <c r="B578" s="14"/>
      <c r="F578" s="14"/>
    </row>
    <row r="579" spans="2:6" x14ac:dyDescent="0.2">
      <c r="B579" s="14"/>
      <c r="F579" s="14"/>
    </row>
    <row r="580" spans="2:6" x14ac:dyDescent="0.2">
      <c r="B580" s="14"/>
      <c r="F580" s="14"/>
    </row>
    <row r="581" spans="2:6" x14ac:dyDescent="0.2">
      <c r="B581" s="14"/>
      <c r="F581" s="14"/>
    </row>
    <row r="582" spans="2:6" x14ac:dyDescent="0.2">
      <c r="B582" s="14"/>
      <c r="F582" s="14"/>
    </row>
    <row r="583" spans="2:6" x14ac:dyDescent="0.2">
      <c r="B583" s="14"/>
      <c r="F583" s="14"/>
    </row>
    <row r="584" spans="2:6" x14ac:dyDescent="0.2">
      <c r="B584" s="14"/>
      <c r="F584" s="14"/>
    </row>
    <row r="585" spans="2:6" x14ac:dyDescent="0.2">
      <c r="B585" s="14"/>
      <c r="F585" s="14"/>
    </row>
    <row r="586" spans="2:6" x14ac:dyDescent="0.2">
      <c r="B586" s="14"/>
      <c r="F586" s="14"/>
    </row>
    <row r="587" spans="2:6" x14ac:dyDescent="0.2">
      <c r="B587" s="14"/>
      <c r="F587" s="14"/>
    </row>
    <row r="588" spans="2:6" x14ac:dyDescent="0.2">
      <c r="B588" s="14"/>
      <c r="F588" s="14"/>
    </row>
    <row r="589" spans="2:6" x14ac:dyDescent="0.2">
      <c r="B589" s="14"/>
      <c r="F589" s="14"/>
    </row>
    <row r="590" spans="2:6" x14ac:dyDescent="0.2">
      <c r="B590" s="14"/>
      <c r="F590" s="14"/>
    </row>
    <row r="591" spans="2:6" x14ac:dyDescent="0.2">
      <c r="B591" s="14"/>
      <c r="F591" s="14"/>
    </row>
    <row r="592" spans="2:6" x14ac:dyDescent="0.2">
      <c r="B592" s="14"/>
      <c r="F592" s="14"/>
    </row>
    <row r="593" spans="2:6" x14ac:dyDescent="0.2">
      <c r="B593" s="14"/>
      <c r="F593" s="14"/>
    </row>
    <row r="594" spans="2:6" x14ac:dyDescent="0.2">
      <c r="B594" s="14"/>
      <c r="F594" s="14"/>
    </row>
    <row r="595" spans="2:6" x14ac:dyDescent="0.2">
      <c r="B595" s="14"/>
      <c r="F595" s="14"/>
    </row>
    <row r="596" spans="2:6" x14ac:dyDescent="0.2">
      <c r="B596" s="14"/>
      <c r="F596" s="14"/>
    </row>
    <row r="597" spans="2:6" x14ac:dyDescent="0.2">
      <c r="B597" s="14"/>
      <c r="F597" s="14"/>
    </row>
    <row r="598" spans="2:6" x14ac:dyDescent="0.2">
      <c r="B598" s="14"/>
      <c r="F598" s="14"/>
    </row>
    <row r="599" spans="2:6" x14ac:dyDescent="0.2">
      <c r="B599" s="14"/>
      <c r="F599" s="14"/>
    </row>
    <row r="600" spans="2:6" x14ac:dyDescent="0.2">
      <c r="B600" s="14"/>
      <c r="F600" s="14"/>
    </row>
    <row r="601" spans="2:6" x14ac:dyDescent="0.2">
      <c r="B601" s="14"/>
      <c r="F601" s="14"/>
    </row>
    <row r="602" spans="2:6" x14ac:dyDescent="0.2">
      <c r="B602" s="14"/>
      <c r="F602" s="14"/>
    </row>
    <row r="603" spans="2:6" x14ac:dyDescent="0.2">
      <c r="B603" s="14"/>
      <c r="F603" s="14"/>
    </row>
    <row r="604" spans="2:6" x14ac:dyDescent="0.2">
      <c r="B604" s="14"/>
      <c r="F604" s="14"/>
    </row>
    <row r="605" spans="2:6" x14ac:dyDescent="0.2">
      <c r="B605" s="14"/>
      <c r="F605" s="14"/>
    </row>
    <row r="606" spans="2:6" x14ac:dyDescent="0.2">
      <c r="B606" s="14"/>
      <c r="F606" s="14"/>
    </row>
    <row r="607" spans="2:6" x14ac:dyDescent="0.2">
      <c r="B607" s="14"/>
      <c r="F607" s="14"/>
    </row>
    <row r="608" spans="2:6" x14ac:dyDescent="0.2">
      <c r="B608" s="14"/>
      <c r="F608" s="14"/>
    </row>
    <row r="609" spans="2:6" x14ac:dyDescent="0.2">
      <c r="B609" s="14"/>
      <c r="F609" s="14"/>
    </row>
    <row r="610" spans="2:6" x14ac:dyDescent="0.2">
      <c r="B610" s="14"/>
      <c r="F610" s="14"/>
    </row>
    <row r="611" spans="2:6" x14ac:dyDescent="0.2">
      <c r="B611" s="14"/>
      <c r="F611" s="14"/>
    </row>
    <row r="612" spans="2:6" x14ac:dyDescent="0.2">
      <c r="B612" s="14"/>
      <c r="F612" s="14"/>
    </row>
    <row r="613" spans="2:6" x14ac:dyDescent="0.2">
      <c r="B613" s="14"/>
      <c r="F613" s="14"/>
    </row>
    <row r="614" spans="2:6" x14ac:dyDescent="0.2">
      <c r="B614" s="14"/>
      <c r="F614" s="14"/>
    </row>
    <row r="615" spans="2:6" x14ac:dyDescent="0.2">
      <c r="B615" s="14"/>
      <c r="F615" s="14"/>
    </row>
    <row r="616" spans="2:6" x14ac:dyDescent="0.2">
      <c r="B616" s="14"/>
      <c r="F616" s="14"/>
    </row>
    <row r="617" spans="2:6" x14ac:dyDescent="0.2">
      <c r="B617" s="14"/>
      <c r="F617" s="14"/>
    </row>
    <row r="618" spans="2:6" x14ac:dyDescent="0.2">
      <c r="B618" s="14"/>
      <c r="F618" s="14"/>
    </row>
    <row r="619" spans="2:6" x14ac:dyDescent="0.2">
      <c r="B619" s="14"/>
      <c r="F619" s="14"/>
    </row>
    <row r="620" spans="2:6" x14ac:dyDescent="0.2">
      <c r="B620" s="14"/>
      <c r="F620" s="14"/>
    </row>
    <row r="621" spans="2:6" x14ac:dyDescent="0.2">
      <c r="B621" s="14"/>
      <c r="F621" s="14"/>
    </row>
    <row r="622" spans="2:6" x14ac:dyDescent="0.2">
      <c r="B622" s="14"/>
      <c r="F622" s="14"/>
    </row>
    <row r="623" spans="2:6" x14ac:dyDescent="0.2">
      <c r="B623" s="14"/>
      <c r="F623" s="14"/>
    </row>
    <row r="624" spans="2:6" x14ac:dyDescent="0.2">
      <c r="B624" s="14"/>
      <c r="F624" s="14"/>
    </row>
    <row r="625" spans="2:6" x14ac:dyDescent="0.2">
      <c r="B625" s="14"/>
      <c r="F625" s="14"/>
    </row>
    <row r="626" spans="2:6" x14ac:dyDescent="0.2">
      <c r="B626" s="14"/>
      <c r="F626" s="14"/>
    </row>
    <row r="627" spans="2:6" x14ac:dyDescent="0.2">
      <c r="B627" s="14"/>
      <c r="F627" s="14"/>
    </row>
    <row r="628" spans="2:6" x14ac:dyDescent="0.2">
      <c r="B628" s="14"/>
      <c r="F628" s="14"/>
    </row>
    <row r="629" spans="2:6" x14ac:dyDescent="0.2">
      <c r="B629" s="14"/>
      <c r="F629" s="14"/>
    </row>
    <row r="630" spans="2:6" x14ac:dyDescent="0.2">
      <c r="B630" s="14"/>
      <c r="F630" s="14"/>
    </row>
    <row r="631" spans="2:6" x14ac:dyDescent="0.2">
      <c r="B631" s="14"/>
      <c r="F631" s="14"/>
    </row>
    <row r="632" spans="2:6" x14ac:dyDescent="0.2">
      <c r="B632" s="14"/>
      <c r="F632" s="14"/>
    </row>
    <row r="633" spans="2:6" x14ac:dyDescent="0.2">
      <c r="B633" s="14"/>
      <c r="F633" s="14"/>
    </row>
    <row r="634" spans="2:6" x14ac:dyDescent="0.2">
      <c r="B634" s="14"/>
      <c r="F634" s="14"/>
    </row>
    <row r="635" spans="2:6" x14ac:dyDescent="0.2">
      <c r="B635" s="14"/>
      <c r="F635" s="14"/>
    </row>
    <row r="636" spans="2:6" x14ac:dyDescent="0.2">
      <c r="B636" s="14"/>
      <c r="F636" s="14"/>
    </row>
    <row r="637" spans="2:6" x14ac:dyDescent="0.2">
      <c r="B637" s="14"/>
      <c r="F637" s="14"/>
    </row>
    <row r="638" spans="2:6" x14ac:dyDescent="0.2">
      <c r="B638" s="14"/>
      <c r="F638" s="14"/>
    </row>
    <row r="639" spans="2:6" x14ac:dyDescent="0.2">
      <c r="B639" s="14"/>
      <c r="F639" s="14"/>
    </row>
    <row r="640" spans="2:6" x14ac:dyDescent="0.2">
      <c r="B640" s="14"/>
      <c r="F640" s="14"/>
    </row>
    <row r="641" spans="2:6" x14ac:dyDescent="0.2">
      <c r="B641" s="14"/>
      <c r="F641" s="14"/>
    </row>
    <row r="642" spans="2:6" x14ac:dyDescent="0.2">
      <c r="B642" s="14"/>
      <c r="F642" s="14"/>
    </row>
    <row r="643" spans="2:6" x14ac:dyDescent="0.2">
      <c r="B643" s="14"/>
      <c r="F643" s="14"/>
    </row>
    <row r="644" spans="2:6" x14ac:dyDescent="0.2">
      <c r="B644" s="14"/>
      <c r="F644" s="14"/>
    </row>
    <row r="645" spans="2:6" x14ac:dyDescent="0.2">
      <c r="B645" s="14"/>
      <c r="F645" s="14"/>
    </row>
    <row r="646" spans="2:6" x14ac:dyDescent="0.2">
      <c r="B646" s="14"/>
      <c r="F646" s="14"/>
    </row>
    <row r="647" spans="2:6" x14ac:dyDescent="0.2">
      <c r="B647" s="14"/>
      <c r="F647" s="14"/>
    </row>
    <row r="648" spans="2:6" x14ac:dyDescent="0.2">
      <c r="B648" s="14"/>
      <c r="F648" s="14"/>
    </row>
    <row r="649" spans="2:6" x14ac:dyDescent="0.2">
      <c r="B649" s="14"/>
      <c r="F649" s="14"/>
    </row>
    <row r="650" spans="2:6" x14ac:dyDescent="0.2">
      <c r="B650" s="14"/>
      <c r="F650" s="14"/>
    </row>
    <row r="651" spans="2:6" x14ac:dyDescent="0.2">
      <c r="B651" s="14"/>
      <c r="F651" s="14"/>
    </row>
    <row r="652" spans="2:6" x14ac:dyDescent="0.2">
      <c r="B652" s="14"/>
      <c r="F652" s="14"/>
    </row>
    <row r="653" spans="2:6" x14ac:dyDescent="0.2">
      <c r="B653" s="14"/>
      <c r="F653" s="14"/>
    </row>
    <row r="654" spans="2:6" x14ac:dyDescent="0.2">
      <c r="B654" s="14"/>
      <c r="F654" s="14"/>
    </row>
    <row r="655" spans="2:6" x14ac:dyDescent="0.2">
      <c r="B655" s="14"/>
      <c r="F655" s="14"/>
    </row>
    <row r="656" spans="2:6" x14ac:dyDescent="0.2">
      <c r="B656" s="14"/>
      <c r="F656" s="14"/>
    </row>
    <row r="657" spans="2:6" x14ac:dyDescent="0.2">
      <c r="B657" s="14"/>
      <c r="F657" s="14"/>
    </row>
    <row r="658" spans="2:6" x14ac:dyDescent="0.2">
      <c r="B658" s="14"/>
      <c r="F658" s="14"/>
    </row>
    <row r="659" spans="2:6" x14ac:dyDescent="0.2">
      <c r="B659" s="14"/>
      <c r="F659" s="14"/>
    </row>
    <row r="660" spans="2:6" x14ac:dyDescent="0.2">
      <c r="B660" s="14"/>
      <c r="F660" s="14"/>
    </row>
    <row r="661" spans="2:6" x14ac:dyDescent="0.2">
      <c r="B661" s="14"/>
      <c r="F661" s="14"/>
    </row>
    <row r="662" spans="2:6" x14ac:dyDescent="0.2">
      <c r="B662" s="14"/>
      <c r="F662" s="14"/>
    </row>
    <row r="663" spans="2:6" x14ac:dyDescent="0.2">
      <c r="B663" s="14"/>
      <c r="F663" s="14"/>
    </row>
    <row r="664" spans="2:6" x14ac:dyDescent="0.2">
      <c r="B664" s="14"/>
      <c r="F664" s="14"/>
    </row>
    <row r="665" spans="2:6" x14ac:dyDescent="0.2">
      <c r="B665" s="14"/>
      <c r="F665" s="14"/>
    </row>
    <row r="666" spans="2:6" x14ac:dyDescent="0.2">
      <c r="B666" s="14"/>
      <c r="F666" s="14"/>
    </row>
    <row r="667" spans="2:6" x14ac:dyDescent="0.2">
      <c r="B667" s="14"/>
      <c r="F667" s="14"/>
    </row>
    <row r="668" spans="2:6" x14ac:dyDescent="0.2">
      <c r="B668" s="14"/>
      <c r="F668" s="14"/>
    </row>
    <row r="669" spans="2:6" x14ac:dyDescent="0.2">
      <c r="B669" s="14"/>
      <c r="F669" s="14"/>
    </row>
    <row r="670" spans="2:6" x14ac:dyDescent="0.2">
      <c r="B670" s="14"/>
      <c r="F670" s="14"/>
    </row>
    <row r="671" spans="2:6" x14ac:dyDescent="0.2">
      <c r="B671" s="14"/>
      <c r="F671" s="14"/>
    </row>
    <row r="672" spans="2:6" x14ac:dyDescent="0.2">
      <c r="B672" s="14"/>
      <c r="F672" s="14"/>
    </row>
    <row r="673" spans="2:6" x14ac:dyDescent="0.2">
      <c r="B673" s="14"/>
      <c r="F673" s="14"/>
    </row>
    <row r="674" spans="2:6" x14ac:dyDescent="0.2">
      <c r="B674" s="14"/>
      <c r="F674" s="14"/>
    </row>
    <row r="675" spans="2:6" x14ac:dyDescent="0.2">
      <c r="B675" s="14"/>
      <c r="F675" s="14"/>
    </row>
    <row r="676" spans="2:6" x14ac:dyDescent="0.2">
      <c r="B676" s="14"/>
      <c r="F676" s="14"/>
    </row>
    <row r="677" spans="2:6" x14ac:dyDescent="0.2">
      <c r="B677" s="14"/>
      <c r="F677" s="14"/>
    </row>
    <row r="678" spans="2:6" x14ac:dyDescent="0.2">
      <c r="B678" s="14"/>
      <c r="F678" s="14"/>
    </row>
    <row r="679" spans="2:6" x14ac:dyDescent="0.2">
      <c r="B679" s="14"/>
      <c r="F679" s="14"/>
    </row>
    <row r="680" spans="2:6" x14ac:dyDescent="0.2">
      <c r="B680" s="14"/>
      <c r="F680" s="14"/>
    </row>
    <row r="681" spans="2:6" x14ac:dyDescent="0.2">
      <c r="B681" s="14"/>
      <c r="F681" s="14"/>
    </row>
    <row r="682" spans="2:6" x14ac:dyDescent="0.2">
      <c r="B682" s="14"/>
      <c r="F682" s="14"/>
    </row>
    <row r="683" spans="2:6" x14ac:dyDescent="0.2">
      <c r="B683" s="14"/>
      <c r="F683" s="14"/>
    </row>
    <row r="684" spans="2:6" x14ac:dyDescent="0.2">
      <c r="B684" s="14"/>
      <c r="F684" s="14"/>
    </row>
    <row r="685" spans="2:6" x14ac:dyDescent="0.2">
      <c r="B685" s="14"/>
      <c r="F685" s="14"/>
    </row>
    <row r="686" spans="2:6" x14ac:dyDescent="0.2">
      <c r="B686" s="14"/>
      <c r="F686" s="14"/>
    </row>
    <row r="687" spans="2:6" x14ac:dyDescent="0.2">
      <c r="B687" s="14"/>
      <c r="F687" s="14"/>
    </row>
    <row r="688" spans="2:6" x14ac:dyDescent="0.2">
      <c r="B688" s="14"/>
      <c r="F688" s="14"/>
    </row>
    <row r="689" spans="2:6" x14ac:dyDescent="0.2">
      <c r="B689" s="14"/>
      <c r="F689" s="14"/>
    </row>
    <row r="690" spans="2:6" x14ac:dyDescent="0.2">
      <c r="B690" s="14"/>
      <c r="F690" s="14"/>
    </row>
    <row r="691" spans="2:6" x14ac:dyDescent="0.2">
      <c r="B691" s="14"/>
      <c r="F691" s="14"/>
    </row>
    <row r="692" spans="2:6" x14ac:dyDescent="0.2">
      <c r="B692" s="14"/>
      <c r="F692" s="14"/>
    </row>
    <row r="693" spans="2:6" x14ac:dyDescent="0.2">
      <c r="B693" s="14"/>
      <c r="F693" s="14"/>
    </row>
    <row r="694" spans="2:6" x14ac:dyDescent="0.2">
      <c r="B694" s="14"/>
      <c r="F694" s="14"/>
    </row>
    <row r="695" spans="2:6" x14ac:dyDescent="0.2">
      <c r="B695" s="14"/>
      <c r="F695" s="14"/>
    </row>
    <row r="696" spans="2:6" x14ac:dyDescent="0.2">
      <c r="B696" s="14"/>
      <c r="F696" s="14"/>
    </row>
    <row r="697" spans="2:6" x14ac:dyDescent="0.2">
      <c r="B697" s="14"/>
      <c r="F697" s="14"/>
    </row>
    <row r="698" spans="2:6" x14ac:dyDescent="0.2">
      <c r="B698" s="14"/>
      <c r="F698" s="14"/>
    </row>
    <row r="699" spans="2:6" x14ac:dyDescent="0.2">
      <c r="B699" s="14"/>
      <c r="F699" s="14"/>
    </row>
    <row r="700" spans="2:6" x14ac:dyDescent="0.2">
      <c r="B700" s="14"/>
      <c r="F700" s="14"/>
    </row>
    <row r="701" spans="2:6" x14ac:dyDescent="0.2">
      <c r="B701" s="14"/>
      <c r="F701" s="14"/>
    </row>
    <row r="702" spans="2:6" x14ac:dyDescent="0.2">
      <c r="B702" s="14"/>
      <c r="F702" s="14"/>
    </row>
    <row r="703" spans="2:6" x14ac:dyDescent="0.2">
      <c r="B703" s="14"/>
      <c r="F703" s="14"/>
    </row>
    <row r="704" spans="2:6" x14ac:dyDescent="0.2">
      <c r="B704" s="14"/>
      <c r="F704" s="14"/>
    </row>
    <row r="705" spans="2:6" x14ac:dyDescent="0.2">
      <c r="B705" s="14"/>
      <c r="F705" s="14"/>
    </row>
    <row r="706" spans="2:6" x14ac:dyDescent="0.2">
      <c r="B706" s="14"/>
      <c r="F706" s="14"/>
    </row>
    <row r="707" spans="2:6" x14ac:dyDescent="0.2">
      <c r="B707" s="14"/>
      <c r="F707" s="14"/>
    </row>
    <row r="708" spans="2:6" x14ac:dyDescent="0.2">
      <c r="B708" s="14"/>
      <c r="F708" s="14"/>
    </row>
    <row r="709" spans="2:6" x14ac:dyDescent="0.2">
      <c r="B709" s="14"/>
      <c r="F709" s="14"/>
    </row>
    <row r="710" spans="2:6" x14ac:dyDescent="0.2">
      <c r="B710" s="14"/>
      <c r="F710" s="14"/>
    </row>
    <row r="711" spans="2:6" x14ac:dyDescent="0.2">
      <c r="B711" s="14"/>
      <c r="F711" s="14"/>
    </row>
    <row r="712" spans="2:6" x14ac:dyDescent="0.2">
      <c r="B712" s="14"/>
      <c r="F712" s="14"/>
    </row>
    <row r="713" spans="2:6" x14ac:dyDescent="0.2">
      <c r="B713" s="14"/>
      <c r="F713" s="14"/>
    </row>
    <row r="714" spans="2:6" x14ac:dyDescent="0.2">
      <c r="B714" s="14"/>
      <c r="F714" s="14"/>
    </row>
    <row r="715" spans="2:6" x14ac:dyDescent="0.2">
      <c r="B715" s="14"/>
      <c r="F715" s="14"/>
    </row>
    <row r="716" spans="2:6" x14ac:dyDescent="0.2">
      <c r="B716" s="14"/>
      <c r="F716" s="14"/>
    </row>
    <row r="717" spans="2:6" x14ac:dyDescent="0.2">
      <c r="B717" s="14"/>
      <c r="F717" s="14"/>
    </row>
    <row r="718" spans="2:6" x14ac:dyDescent="0.2">
      <c r="B718" s="14"/>
      <c r="F718" s="14"/>
    </row>
    <row r="719" spans="2:6" x14ac:dyDescent="0.2">
      <c r="B719" s="14"/>
      <c r="F719" s="14"/>
    </row>
    <row r="720" spans="2:6" x14ac:dyDescent="0.2">
      <c r="B720" s="14"/>
      <c r="F720" s="14"/>
    </row>
    <row r="721" spans="2:6" x14ac:dyDescent="0.2">
      <c r="B721" s="14"/>
      <c r="F721" s="14"/>
    </row>
    <row r="722" spans="2:6" x14ac:dyDescent="0.2">
      <c r="B722" s="14"/>
      <c r="F722" s="14"/>
    </row>
    <row r="723" spans="2:6" x14ac:dyDescent="0.2">
      <c r="B723" s="14"/>
      <c r="F723" s="14"/>
    </row>
    <row r="724" spans="2:6" x14ac:dyDescent="0.2">
      <c r="B724" s="14"/>
      <c r="F724" s="14"/>
    </row>
    <row r="725" spans="2:6" x14ac:dyDescent="0.2">
      <c r="B725" s="14"/>
      <c r="F725" s="14"/>
    </row>
    <row r="726" spans="2:6" x14ac:dyDescent="0.2">
      <c r="B726" s="14"/>
      <c r="F726" s="14"/>
    </row>
    <row r="727" spans="2:6" x14ac:dyDescent="0.2">
      <c r="B727" s="14"/>
      <c r="F727" s="14"/>
    </row>
    <row r="728" spans="2:6" x14ac:dyDescent="0.2">
      <c r="B728" s="14"/>
      <c r="F728" s="14"/>
    </row>
    <row r="729" spans="2:6" x14ac:dyDescent="0.2">
      <c r="B729" s="14"/>
      <c r="F729" s="14"/>
    </row>
    <row r="730" spans="2:6" x14ac:dyDescent="0.2">
      <c r="B730" s="14"/>
      <c r="F730" s="14"/>
    </row>
    <row r="731" spans="2:6" x14ac:dyDescent="0.2">
      <c r="B731" s="14"/>
      <c r="F731" s="14"/>
    </row>
    <row r="732" spans="2:6" x14ac:dyDescent="0.2">
      <c r="B732" s="14"/>
      <c r="F732" s="14"/>
    </row>
    <row r="733" spans="2:6" x14ac:dyDescent="0.2">
      <c r="B733" s="14"/>
      <c r="F733" s="14"/>
    </row>
    <row r="734" spans="2:6" x14ac:dyDescent="0.2">
      <c r="B734" s="14"/>
      <c r="F734" s="14"/>
    </row>
    <row r="735" spans="2:6" x14ac:dyDescent="0.2">
      <c r="B735" s="14"/>
      <c r="F735" s="14"/>
    </row>
    <row r="736" spans="2:6" x14ac:dyDescent="0.2">
      <c r="B736" s="14"/>
      <c r="F736" s="14"/>
    </row>
    <row r="737" spans="2:6" x14ac:dyDescent="0.2">
      <c r="B737" s="14"/>
      <c r="F737" s="14"/>
    </row>
    <row r="738" spans="2:6" x14ac:dyDescent="0.2">
      <c r="B738" s="14"/>
      <c r="F738" s="14"/>
    </row>
    <row r="739" spans="2:6" x14ac:dyDescent="0.2">
      <c r="B739" s="14"/>
      <c r="F739" s="14"/>
    </row>
    <row r="740" spans="2:6" x14ac:dyDescent="0.2">
      <c r="B740" s="14"/>
      <c r="F740" s="14"/>
    </row>
    <row r="741" spans="2:6" x14ac:dyDescent="0.2">
      <c r="B741" s="14"/>
      <c r="F741" s="14"/>
    </row>
    <row r="742" spans="2:6" x14ac:dyDescent="0.2">
      <c r="B742" s="14"/>
      <c r="F742" s="14"/>
    </row>
    <row r="743" spans="2:6" x14ac:dyDescent="0.2">
      <c r="B743" s="14"/>
      <c r="F743" s="14"/>
    </row>
    <row r="744" spans="2:6" x14ac:dyDescent="0.2">
      <c r="B744" s="14"/>
      <c r="F744" s="14"/>
    </row>
    <row r="745" spans="2:6" x14ac:dyDescent="0.2">
      <c r="B745" s="14"/>
      <c r="F745" s="14"/>
    </row>
    <row r="746" spans="2:6" x14ac:dyDescent="0.2">
      <c r="B746" s="14"/>
      <c r="F746" s="14"/>
    </row>
    <row r="747" spans="2:6" x14ac:dyDescent="0.2">
      <c r="B747" s="14"/>
      <c r="F747" s="14"/>
    </row>
    <row r="748" spans="2:6" x14ac:dyDescent="0.2">
      <c r="B748" s="14"/>
      <c r="F748" s="14"/>
    </row>
    <row r="749" spans="2:6" x14ac:dyDescent="0.2">
      <c r="B749" s="14"/>
      <c r="F749" s="14"/>
    </row>
    <row r="750" spans="2:6" x14ac:dyDescent="0.2">
      <c r="B750" s="14"/>
      <c r="F750" s="14"/>
    </row>
    <row r="751" spans="2:6" x14ac:dyDescent="0.2">
      <c r="B751" s="14"/>
      <c r="F751" s="14"/>
    </row>
    <row r="752" spans="2:6" x14ac:dyDescent="0.2">
      <c r="B752" s="14"/>
      <c r="F752" s="14"/>
    </row>
    <row r="753" spans="2:6" x14ac:dyDescent="0.2">
      <c r="B753" s="14"/>
      <c r="F753" s="14"/>
    </row>
    <row r="754" spans="2:6" x14ac:dyDescent="0.2">
      <c r="B754" s="14"/>
      <c r="F754" s="14"/>
    </row>
    <row r="755" spans="2:6" x14ac:dyDescent="0.2">
      <c r="B755" s="14"/>
      <c r="F755" s="14"/>
    </row>
    <row r="756" spans="2:6" x14ac:dyDescent="0.2">
      <c r="B756" s="14"/>
      <c r="F756" s="14"/>
    </row>
    <row r="757" spans="2:6" x14ac:dyDescent="0.2">
      <c r="B757" s="14"/>
      <c r="F757" s="14"/>
    </row>
    <row r="758" spans="2:6" x14ac:dyDescent="0.2">
      <c r="B758" s="14"/>
      <c r="F758" s="14"/>
    </row>
    <row r="759" spans="2:6" x14ac:dyDescent="0.2">
      <c r="B759" s="14"/>
      <c r="F759" s="14"/>
    </row>
    <row r="760" spans="2:6" x14ac:dyDescent="0.2">
      <c r="B760" s="14"/>
      <c r="F760" s="14"/>
    </row>
    <row r="761" spans="2:6" x14ac:dyDescent="0.2">
      <c r="B761" s="14"/>
      <c r="F761" s="14"/>
    </row>
    <row r="762" spans="2:6" x14ac:dyDescent="0.2">
      <c r="B762" s="14"/>
      <c r="F762" s="14"/>
    </row>
    <row r="763" spans="2:6" x14ac:dyDescent="0.2">
      <c r="B763" s="14"/>
      <c r="F763" s="14"/>
    </row>
    <row r="764" spans="2:6" x14ac:dyDescent="0.2">
      <c r="B764" s="14"/>
      <c r="F764" s="14"/>
    </row>
    <row r="765" spans="2:6" x14ac:dyDescent="0.2">
      <c r="B765" s="14"/>
      <c r="F765" s="14"/>
    </row>
    <row r="766" spans="2:6" x14ac:dyDescent="0.2">
      <c r="B766" s="14"/>
      <c r="F766" s="14"/>
    </row>
    <row r="767" spans="2:6" x14ac:dyDescent="0.2">
      <c r="B767" s="14"/>
      <c r="F767" s="14"/>
    </row>
    <row r="768" spans="2:6" x14ac:dyDescent="0.2">
      <c r="B768" s="14"/>
      <c r="F768" s="14"/>
    </row>
    <row r="769" spans="2:6" x14ac:dyDescent="0.2">
      <c r="B769" s="14"/>
      <c r="F769" s="14"/>
    </row>
    <row r="770" spans="2:6" x14ac:dyDescent="0.2">
      <c r="B770" s="14"/>
      <c r="F770" s="14"/>
    </row>
    <row r="771" spans="2:6" x14ac:dyDescent="0.2">
      <c r="B771" s="14"/>
      <c r="F771" s="14"/>
    </row>
    <row r="772" spans="2:6" x14ac:dyDescent="0.2">
      <c r="B772" s="14"/>
      <c r="F772" s="14"/>
    </row>
    <row r="773" spans="2:6" x14ac:dyDescent="0.2">
      <c r="B773" s="14"/>
      <c r="F773" s="14"/>
    </row>
    <row r="774" spans="2:6" x14ac:dyDescent="0.2">
      <c r="B774" s="14"/>
      <c r="F774" s="14"/>
    </row>
    <row r="775" spans="2:6" x14ac:dyDescent="0.2">
      <c r="B775" s="14"/>
      <c r="F775" s="14"/>
    </row>
    <row r="776" spans="2:6" x14ac:dyDescent="0.2">
      <c r="B776" s="14"/>
      <c r="F776" s="14"/>
    </row>
    <row r="777" spans="2:6" x14ac:dyDescent="0.2">
      <c r="B777" s="14"/>
      <c r="F777" s="14"/>
    </row>
    <row r="778" spans="2:6" x14ac:dyDescent="0.2">
      <c r="B778" s="14"/>
      <c r="F778" s="14"/>
    </row>
    <row r="779" spans="2:6" x14ac:dyDescent="0.2">
      <c r="B779" s="14"/>
      <c r="F779" s="14"/>
    </row>
    <row r="780" spans="2:6" x14ac:dyDescent="0.2">
      <c r="B780" s="14"/>
      <c r="F780" s="14"/>
    </row>
    <row r="781" spans="2:6" x14ac:dyDescent="0.2">
      <c r="B781" s="14"/>
      <c r="F781" s="14"/>
    </row>
    <row r="782" spans="2:6" x14ac:dyDescent="0.2">
      <c r="B782" s="14"/>
      <c r="F782" s="14"/>
    </row>
    <row r="783" spans="2:6" x14ac:dyDescent="0.2">
      <c r="B783" s="14"/>
      <c r="F783" s="14"/>
    </row>
    <row r="784" spans="2:6" x14ac:dyDescent="0.2">
      <c r="B784" s="14"/>
      <c r="F784" s="14"/>
    </row>
    <row r="785" spans="2:6" x14ac:dyDescent="0.2">
      <c r="B785" s="14"/>
      <c r="F785" s="14"/>
    </row>
    <row r="786" spans="2:6" x14ac:dyDescent="0.2">
      <c r="B786" s="14"/>
      <c r="F786" s="14"/>
    </row>
    <row r="787" spans="2:6" x14ac:dyDescent="0.2">
      <c r="B787" s="14"/>
      <c r="F787" s="14"/>
    </row>
    <row r="788" spans="2:6" x14ac:dyDescent="0.2">
      <c r="B788" s="14"/>
      <c r="F788" s="14"/>
    </row>
    <row r="789" spans="2:6" x14ac:dyDescent="0.2">
      <c r="B789" s="14"/>
      <c r="F789" s="14"/>
    </row>
    <row r="790" spans="2:6" x14ac:dyDescent="0.2">
      <c r="B790" s="14"/>
      <c r="F790" s="14"/>
    </row>
    <row r="791" spans="2:6" x14ac:dyDescent="0.2">
      <c r="B791" s="14"/>
      <c r="F791" s="14"/>
    </row>
    <row r="792" spans="2:6" x14ac:dyDescent="0.2">
      <c r="B792" s="14"/>
      <c r="F792" s="14"/>
    </row>
    <row r="793" spans="2:6" x14ac:dyDescent="0.2">
      <c r="B793" s="14"/>
      <c r="F793" s="14"/>
    </row>
    <row r="794" spans="2:6" x14ac:dyDescent="0.2">
      <c r="B794" s="14"/>
      <c r="F794" s="14"/>
    </row>
    <row r="795" spans="2:6" x14ac:dyDescent="0.2">
      <c r="B795" s="14"/>
      <c r="F795" s="14"/>
    </row>
    <row r="796" spans="2:6" x14ac:dyDescent="0.2">
      <c r="B796" s="14"/>
      <c r="F796" s="14"/>
    </row>
    <row r="797" spans="2:6" x14ac:dyDescent="0.2">
      <c r="B797" s="14"/>
      <c r="F797" s="14"/>
    </row>
    <row r="798" spans="2:6" x14ac:dyDescent="0.2">
      <c r="B798" s="14"/>
      <c r="F798" s="14"/>
    </row>
    <row r="799" spans="2:6" x14ac:dyDescent="0.2">
      <c r="B799" s="14"/>
      <c r="F799" s="14"/>
    </row>
    <row r="800" spans="2:6" x14ac:dyDescent="0.2">
      <c r="B800" s="14"/>
      <c r="F800" s="14"/>
    </row>
    <row r="801" spans="2:6" x14ac:dyDescent="0.2">
      <c r="B801" s="14"/>
      <c r="F801" s="14"/>
    </row>
    <row r="802" spans="2:6" x14ac:dyDescent="0.2">
      <c r="B802" s="14"/>
      <c r="F802" s="14"/>
    </row>
    <row r="803" spans="2:6" x14ac:dyDescent="0.2">
      <c r="B803" s="14"/>
      <c r="F803" s="14"/>
    </row>
    <row r="804" spans="2:6" x14ac:dyDescent="0.2">
      <c r="B804" s="14"/>
      <c r="F804" s="14"/>
    </row>
    <row r="805" spans="2:6" x14ac:dyDescent="0.2">
      <c r="B805" s="14"/>
      <c r="F805" s="14"/>
    </row>
    <row r="806" spans="2:6" x14ac:dyDescent="0.2">
      <c r="B806" s="14"/>
      <c r="F806" s="14"/>
    </row>
    <row r="807" spans="2:6" x14ac:dyDescent="0.2">
      <c r="B807" s="14"/>
      <c r="F807" s="14"/>
    </row>
    <row r="808" spans="2:6" x14ac:dyDescent="0.2">
      <c r="B808" s="14"/>
      <c r="F808" s="14"/>
    </row>
    <row r="809" spans="2:6" x14ac:dyDescent="0.2">
      <c r="B809" s="14"/>
      <c r="F809" s="14"/>
    </row>
    <row r="810" spans="2:6" x14ac:dyDescent="0.2">
      <c r="B810" s="14"/>
      <c r="F810" s="14"/>
    </row>
    <row r="811" spans="2:6" x14ac:dyDescent="0.2">
      <c r="B811" s="14"/>
      <c r="F811" s="14"/>
    </row>
    <row r="812" spans="2:6" x14ac:dyDescent="0.2">
      <c r="B812" s="14"/>
      <c r="F812" s="14"/>
    </row>
    <row r="813" spans="2:6" x14ac:dyDescent="0.2">
      <c r="B813" s="14"/>
      <c r="F813" s="14"/>
    </row>
    <row r="814" spans="2:6" x14ac:dyDescent="0.2">
      <c r="B814" s="14"/>
      <c r="F814" s="14"/>
    </row>
    <row r="815" spans="2:6" x14ac:dyDescent="0.2">
      <c r="B815" s="14"/>
      <c r="F815" s="14"/>
    </row>
  </sheetData>
  <phoneticPr fontId="8" type="noConversion"/>
  <hyperlinks>
    <hyperlink ref="P11" r:id="rId1" display="http://www.konkoly.hu/cgi-bin/IBVS?795" xr:uid="{00000000-0004-0000-0100-000000000000}"/>
    <hyperlink ref="P60" r:id="rId2" display="http://vsolj.cetus-net.org/no47.pdf" xr:uid="{00000000-0004-0000-0100-000001000000}"/>
    <hyperlink ref="P61" r:id="rId3" display="http://vsolj.cetus-net.org/no40.pdf" xr:uid="{00000000-0004-0000-0100-000002000000}"/>
    <hyperlink ref="P62" r:id="rId4" display="http://vsolj.cetus-net.org/no40.pdf" xr:uid="{00000000-0004-0000-0100-000003000000}"/>
    <hyperlink ref="P63" r:id="rId5" display="http://vsolj.cetus-net.org/no40.pdf" xr:uid="{00000000-0004-0000-0100-000004000000}"/>
    <hyperlink ref="P64" r:id="rId6" display="http://vsolj.cetus-net.org/no43.pdf" xr:uid="{00000000-0004-0000-0100-000005000000}"/>
    <hyperlink ref="P20" r:id="rId7" display="http://www.konkoly.hu/cgi-bin/IBVS?5843" xr:uid="{00000000-0004-0000-0100-000006000000}"/>
    <hyperlink ref="P65" r:id="rId8" display="http://vsolj.cetus-net.org/no44.pdf" xr:uid="{00000000-0004-0000-0100-000007000000}"/>
    <hyperlink ref="P66" r:id="rId9" display="http://vsolj.cetus-net.org/no44.pdf" xr:uid="{00000000-0004-0000-0100-000008000000}"/>
    <hyperlink ref="P67" r:id="rId10" display="http://vsolj.cetus-net.org/no45.pdf" xr:uid="{00000000-0004-0000-0100-000009000000}"/>
    <hyperlink ref="P68" r:id="rId11" display="http://vsolj.cetus-net.org/no45.pdf" xr:uid="{00000000-0004-0000-0100-00000A000000}"/>
    <hyperlink ref="P69" r:id="rId12" display="http://vsolj.cetus-net.org/no46.pdf" xr:uid="{00000000-0004-0000-0100-00000B000000}"/>
    <hyperlink ref="P70" r:id="rId13" display="http://vsolj.cetus-net.org/no46.pdf" xr:uid="{00000000-0004-0000-0100-00000C000000}"/>
    <hyperlink ref="P71" r:id="rId14" display="http://vsolj.cetus-net.org/vsoljno59.pdf" xr:uid="{00000000-0004-0000-0100-00000D000000}"/>
    <hyperlink ref="P72" r:id="rId15" display="http://vsolj.cetus-net.org/vsoljno59.pdf" xr:uid="{00000000-0004-0000-0100-00000E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2024-07-29T08:28:58Z</dcterms:modified>
</cp:coreProperties>
</file>