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0C91E21-53E0-4F55-8DB8-AED3650761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<sst xmlns="http://schemas.openxmlformats.org/spreadsheetml/2006/main" count="58" uniqueCount="54">
  <si>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</si>
  <si>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</si>
  <si>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</si>
  <si>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</si>
  <si>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</si>
  <si>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</si>
  <si>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</si>
  <si>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</si>
  <si>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</si>
  <si>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</si>
  <si>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</si>
  <si>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</si>
  <si>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</si>
  <si>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</si>
  <si>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</si>
  <si>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</si>
  <si>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</si>
  <si>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</si>
  <si>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</si>
  <si>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</si>
  <si>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</si>
  <si>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</si>
  <si>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</si>
  <si>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</si>
  <si>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</si>
  <si>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</si>
  <si>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</si>
  <si>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</si>
  <si>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</si>
  <si>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</si>
  <si>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</si>
  <si>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</si>
  <si>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</si>
  <si>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</si>
  <si>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</si>
  <si>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</si>
  <si>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</si>
  <si>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</si>
  <si>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</si>
  <si>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</si>
  <si>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</si>
  <si>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</si>
  <si>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</si>
  <si>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</si>
  <si>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J050611-0546.3 Eri</t>
  </si>
  <si>
    <t>EC</t>
  </si>
  <si>
    <t>VSX</t>
  </si>
  <si>
    <t>VSB, 108</t>
  </si>
  <si>
    <t>II</t>
  </si>
  <si>
    <t>I</t>
  </si>
  <si>
    <t xml:space="preserve">Mag </t>
  </si>
  <si>
    <t>Next ToM-P</t>
  </si>
  <si>
    <t>Next ToM-S</t>
  </si>
  <si>
    <t>11.28 (0.35)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</si>
</sst>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0" fillId="0" borderId="0" xfId="0" applyFont="1" applyAlignment="1"/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5" borderId="6" xfId="0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J050611-0546.3 Eri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0.12170500005595386</c:v>
                </c:pt>
                <c:pt idx="2">
                  <c:v>0.15672999992239056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-5.9899692261472515E-5</c:v>
                </c:pt>
                <c:pt idx="1">
                  <c:v>0.13900587424852248</c:v>
                </c:pt>
                <c:pt idx="2">
                  <c:v>0.13948902542208338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9354.5</c:v>
                </c:pt>
                <c:pt idx="2">
                  <c:v>9387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1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51868.85</v>
      </c>
      <c r="D7" s="35" t="s">
        <v>46</v>
      </c>
    </row>
    <row r="8" spans="1:15" x14ac:dyDescent="0.2">
      <c r="A8" t="s">
        <v>3</v>
      </c>
      <c r="C8" s="39">
        <v>0.85811000000000004</v>
      </c>
      <c r="D8" s="35" t="s">
        <v>46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-5.9899692261472515E-5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1.4866189955720131E-5</v>
      </c>
      <c r="D12" s="2"/>
      <c r="E12" s="42" t="s">
        <v>50</v>
      </c>
      <c r="F12" s="43" t="s">
        <v>53</v>
      </c>
    </row>
    <row r="13" spans="1:15" x14ac:dyDescent="0.2">
      <c r="A13" s="7" t="s">
        <v>18</v>
      </c>
      <c r="B13" s="7"/>
      <c r="C13" s="2" t="s">
        <v>13</v>
      </c>
      <c r="E13" s="44" t="s">
        <v>33</v>
      </c>
      <c r="F13" s="45">
        <v>1</v>
      </c>
    </row>
    <row r="14" spans="1:15" x14ac:dyDescent="0.2">
      <c r="A14" s="7"/>
      <c r="B14" s="7"/>
      <c r="C14" s="7"/>
      <c r="E14" s="44" t="s">
        <v>30</v>
      </c>
      <c r="F14" s="46">
        <f ca="1">NOW()+15018.5+$C$5/24</f>
        <v>60520.85413576389</v>
      </c>
      <c r="G14" s="40"/>
    </row>
    <row r="15" spans="1:15" x14ac:dyDescent="0.2">
      <c r="A15" s="8" t="s">
        <v>17</v>
      </c>
      <c r="B15" s="7"/>
      <c r="C15" s="9">
        <f ca="1">(C7+C11)+(C8+C12)*INT(MAX(F21:F3533))</f>
        <v>59924.06805902542</v>
      </c>
      <c r="E15" s="44" t="s">
        <v>34</v>
      </c>
      <c r="F15" s="46">
        <f ca="1">ROUND(2*($F$14-$C$7)/$C$8,0)/2+$F$13</f>
        <v>10083.5</v>
      </c>
      <c r="G15" s="40"/>
    </row>
    <row r="16" spans="1:15" x14ac:dyDescent="0.2">
      <c r="A16" s="11" t="s">
        <v>4</v>
      </c>
      <c r="B16" s="7"/>
      <c r="C16" s="12">
        <f ca="1">+C8+C12</f>
        <v>0.85812486618995576</v>
      </c>
      <c r="E16" s="44" t="s">
        <v>35</v>
      </c>
      <c r="F16" s="46">
        <f ca="1">ROUND(2*($F$14-$C$15)/$C$16,0)/2+$F$13</f>
        <v>696.5</v>
      </c>
      <c r="G16" s="40"/>
    </row>
    <row r="17" spans="1:21" ht="13.5" thickBot="1" x14ac:dyDescent="0.25">
      <c r="A17" s="10" t="s">
        <v>27</v>
      </c>
      <c r="B17" s="7"/>
      <c r="C17" s="7">
        <f>COUNT(C21:C2191)</f>
        <v>3</v>
      </c>
      <c r="E17" s="44" t="s">
        <v>51</v>
      </c>
      <c r="F17" s="47">
        <f ca="1">+$C$15+$C$16*$F$16-15018.5-$C$5/24</f>
        <v>45503.647861660058</v>
      </c>
      <c r="G17" s="40"/>
    </row>
    <row r="18" spans="1:21" ht="14.25" thickTop="1" thickBot="1" x14ac:dyDescent="0.25">
      <c r="A18" s="11" t="s">
        <v>5</v>
      </c>
      <c r="B18" s="7"/>
      <c r="C18" s="13">
        <f ca="1">+C15</f>
        <v>59924.06805902542</v>
      </c>
      <c r="D18" s="14">
        <f ca="1">+C16</f>
        <v>0.85812486618995576</v>
      </c>
      <c r="E18" s="49" t="s">
        <v>52</v>
      </c>
      <c r="F18" s="48">
        <f ca="1">+($C$15+$C$16*$F$16)-($C$16/2)-15018.5-$C$5/24</f>
        <v>45503.218799226961</v>
      </c>
      <c r="G18" s="40"/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C21" s="6">
        <f>C$7</f>
        <v>51868.85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-5.9899692261472515E-5</v>
      </c>
      <c r="Q21" s="1">
        <f>+C21-15018.5</f>
        <v>36850.35</v>
      </c>
    </row>
    <row r="22" spans="1:21" x14ac:dyDescent="0.2">
      <c r="A22" s="37" t="s">
        <v>47</v>
      </c>
      <c r="B22" s="38" t="s">
        <v>48</v>
      </c>
      <c r="C22" s="41">
        <v>59896.161700000055</v>
      </c>
      <c r="D22" s="6"/>
      <c r="E22">
        <f t="shared" ref="E22:E23" si="0">+(C22-C$7)/C$8</f>
        <v>9354.6418291361897</v>
      </c>
      <c r="F22">
        <f t="shared" ref="F22:F23" si="1">ROUND(2*E22,0)/2</f>
        <v>9354.5</v>
      </c>
      <c r="G22">
        <f t="shared" ref="G22:G23" si="2">+C22-(C$7+F22*C$8)</f>
        <v>0.12170500005595386</v>
      </c>
      <c r="K22">
        <f t="shared" ref="K22:K23" si="3">+G22</f>
        <v>0.12170500005595386</v>
      </c>
      <c r="O22">
        <f t="shared" ref="O22:O23" ca="1" si="4">+C$11+C$12*$F22</f>
        <v>0.13900587424852248</v>
      </c>
      <c r="Q22" s="1">
        <f t="shared" ref="Q22:Q23" si="5">+C22-15018.5</f>
        <v>44877.661700000055</v>
      </c>
    </row>
    <row r="23" spans="1:21" x14ac:dyDescent="0.2">
      <c r="A23" s="37" t="s">
        <v>47</v>
      </c>
      <c r="B23" s="38" t="s">
        <v>49</v>
      </c>
      <c r="C23" s="41">
        <v>59924.085299999919</v>
      </c>
      <c r="D23" s="6"/>
      <c r="E23">
        <f t="shared" si="0"/>
        <v>9387.1826455814753</v>
      </c>
      <c r="F23">
        <f t="shared" si="1"/>
        <v>9387</v>
      </c>
      <c r="G23">
        <f t="shared" si="2"/>
        <v>0.15672999992239056</v>
      </c>
      <c r="K23">
        <f t="shared" si="3"/>
        <v>0.15672999992239056</v>
      </c>
      <c r="O23">
        <f t="shared" ca="1" si="4"/>
        <v>0.13948902542208338</v>
      </c>
      <c r="Q23" s="1">
        <f t="shared" si="5"/>
        <v>44905.585299999919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2024-07-29T08:29:57Z</dcterms:modified>
</cp:coreProperties>
</file>