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A1FF68-9BB0-40B9-A271-21A61E88D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33" i="1" l="1"/>
  <c r="E33" i="1"/>
  <c r="Q33" i="1"/>
  <c r="C33" i="1"/>
  <c r="E61" i="2" s="1"/>
  <c r="A33" i="1"/>
  <c r="F14" i="1"/>
  <c r="E97" i="1"/>
  <c r="F97" i="1" s="1"/>
  <c r="G97" i="1" s="1"/>
  <c r="L97" i="1" s="1"/>
  <c r="E98" i="1"/>
  <c r="F98" i="1" s="1"/>
  <c r="G98" i="1" s="1"/>
  <c r="L98" i="1" s="1"/>
  <c r="E99" i="1"/>
  <c r="F99" i="1" s="1"/>
  <c r="G99" i="1" s="1"/>
  <c r="L99" i="1" s="1"/>
  <c r="E100" i="1"/>
  <c r="F100" i="1" s="1"/>
  <c r="G100" i="1" s="1"/>
  <c r="L100" i="1" s="1"/>
  <c r="E101" i="1"/>
  <c r="F101" i="1" s="1"/>
  <c r="G101" i="1" s="1"/>
  <c r="L101" i="1" s="1"/>
  <c r="E102" i="1"/>
  <c r="F102" i="1" s="1"/>
  <c r="G102" i="1" s="1"/>
  <c r="L102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/>
  <c r="G67" i="1" s="1"/>
  <c r="K67" i="1" s="1"/>
  <c r="E68" i="1"/>
  <c r="E58" i="2" s="1"/>
  <c r="F68" i="1"/>
  <c r="G68" i="1" s="1"/>
  <c r="K68" i="1" s="1"/>
  <c r="E69" i="1"/>
  <c r="F69" i="1" s="1"/>
  <c r="G69" i="1" s="1"/>
  <c r="I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E64" i="2" s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 s="1"/>
  <c r="G86" i="1" s="1"/>
  <c r="K86" i="1" s="1"/>
  <c r="E87" i="1"/>
  <c r="F87" i="1"/>
  <c r="G87" i="1" s="1"/>
  <c r="K87" i="1" s="1"/>
  <c r="E88" i="1"/>
  <c r="F88" i="1" s="1"/>
  <c r="G88" i="1" s="1"/>
  <c r="K88" i="1" s="1"/>
  <c r="E89" i="1"/>
  <c r="F89" i="1" s="1"/>
  <c r="G89" i="1" s="1"/>
  <c r="K89" i="1" s="1"/>
  <c r="E90" i="1"/>
  <c r="F90" i="1"/>
  <c r="E91" i="1"/>
  <c r="F91" i="1" s="1"/>
  <c r="G91" i="1" s="1"/>
  <c r="K91" i="1" s="1"/>
  <c r="E92" i="1"/>
  <c r="F92" i="1" s="1"/>
  <c r="G92" i="1" s="1"/>
  <c r="K92" i="1" s="1"/>
  <c r="E93" i="1"/>
  <c r="F93" i="1" s="1"/>
  <c r="G93" i="1" s="1"/>
  <c r="K93" i="1" s="1"/>
  <c r="E94" i="1"/>
  <c r="F94" i="1" s="1"/>
  <c r="G94" i="1" s="1"/>
  <c r="K94" i="1" s="1"/>
  <c r="E95" i="1"/>
  <c r="F95" i="1" s="1"/>
  <c r="G95" i="1" s="1"/>
  <c r="K95" i="1" s="1"/>
  <c r="E96" i="1"/>
  <c r="F96" i="1" s="1"/>
  <c r="G96" i="1" s="1"/>
  <c r="K96" i="1" s="1"/>
  <c r="E103" i="1"/>
  <c r="F103" i="1" s="1"/>
  <c r="G103" i="1" s="1"/>
  <c r="K103" i="1" s="1"/>
  <c r="E104" i="1"/>
  <c r="F104" i="1" s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K109" i="1" s="1"/>
  <c r="E110" i="1"/>
  <c r="F110" i="1" s="1"/>
  <c r="G110" i="1" s="1"/>
  <c r="K110" i="1" s="1"/>
  <c r="E111" i="1"/>
  <c r="F111" i="1" s="1"/>
  <c r="G111" i="1" s="1"/>
  <c r="K111" i="1" s="1"/>
  <c r="E112" i="1"/>
  <c r="F112" i="1" s="1"/>
  <c r="G112" i="1" s="1"/>
  <c r="K112" i="1" s="1"/>
  <c r="G90" i="1"/>
  <c r="K90" i="1" s="1"/>
  <c r="Q97" i="1"/>
  <c r="Q98" i="1"/>
  <c r="Q99" i="1"/>
  <c r="Q100" i="1"/>
  <c r="Q101" i="1"/>
  <c r="Q102" i="1"/>
  <c r="Q111" i="1"/>
  <c r="Q112" i="1"/>
  <c r="Q106" i="1"/>
  <c r="Q107" i="1"/>
  <c r="Q108" i="1"/>
  <c r="Q109" i="1"/>
  <c r="Q110" i="1"/>
  <c r="Q96" i="1"/>
  <c r="Q90" i="1"/>
  <c r="Q91" i="1"/>
  <c r="Q92" i="1"/>
  <c r="Q89" i="1"/>
  <c r="Q93" i="1"/>
  <c r="Q94" i="1"/>
  <c r="Q95" i="1"/>
  <c r="Q103" i="1"/>
  <c r="Q104" i="1"/>
  <c r="Q105" i="1"/>
  <c r="Q75" i="1"/>
  <c r="Q77" i="1"/>
  <c r="Q80" i="1"/>
  <c r="Q81" i="1"/>
  <c r="Q82" i="1"/>
  <c r="Q83" i="1"/>
  <c r="Q84" i="1"/>
  <c r="Q85" i="1"/>
  <c r="Q86" i="1"/>
  <c r="Q87" i="1"/>
  <c r="Q88" i="1"/>
  <c r="Q73" i="1"/>
  <c r="Q79" i="1"/>
  <c r="Q78" i="1"/>
  <c r="E37" i="1"/>
  <c r="F37" i="1" s="1"/>
  <c r="G37" i="1" s="1"/>
  <c r="I37" i="1" s="1"/>
  <c r="E43" i="1"/>
  <c r="F43" i="1" s="1"/>
  <c r="G43" i="1" s="1"/>
  <c r="I43" i="1" s="1"/>
  <c r="E40" i="2"/>
  <c r="E46" i="1"/>
  <c r="F46" i="1" s="1"/>
  <c r="G46" i="1" s="1"/>
  <c r="I46" i="1" s="1"/>
  <c r="E49" i="1"/>
  <c r="E44" i="2"/>
  <c r="E51" i="1"/>
  <c r="F51" i="1" s="1"/>
  <c r="G51" i="1" s="1"/>
  <c r="K51" i="1" s="1"/>
  <c r="E53" i="1"/>
  <c r="F53" i="1"/>
  <c r="G53" i="1" s="1"/>
  <c r="K53" i="1" s="1"/>
  <c r="E56" i="1"/>
  <c r="F56" i="1" s="1"/>
  <c r="G56" i="1" s="1"/>
  <c r="K56" i="1" s="1"/>
  <c r="E30" i="1"/>
  <c r="F30" i="1" s="1"/>
  <c r="G30" i="1" s="1"/>
  <c r="H30" i="1" s="1"/>
  <c r="E32" i="1"/>
  <c r="F32" i="1" s="1"/>
  <c r="G32" i="1" s="1"/>
  <c r="J32" i="1" s="1"/>
  <c r="E35" i="1"/>
  <c r="F35" i="1"/>
  <c r="G35" i="1" s="1"/>
  <c r="J35" i="1" s="1"/>
  <c r="E39" i="1"/>
  <c r="F39" i="1" s="1"/>
  <c r="G39" i="1" s="1"/>
  <c r="J39" i="1" s="1"/>
  <c r="E41" i="1"/>
  <c r="F41" i="1"/>
  <c r="G41" i="1" s="1"/>
  <c r="J41" i="1" s="1"/>
  <c r="E45" i="1"/>
  <c r="F45" i="1" s="1"/>
  <c r="G45" i="1" s="1"/>
  <c r="J45" i="1" s="1"/>
  <c r="E54" i="1"/>
  <c r="E24" i="2"/>
  <c r="E59" i="1"/>
  <c r="F59" i="1" s="1"/>
  <c r="G59" i="1" s="1"/>
  <c r="K59" i="1" s="1"/>
  <c r="D9" i="1"/>
  <c r="C9" i="1"/>
  <c r="Q76" i="1"/>
  <c r="Q74" i="1"/>
  <c r="Q71" i="1"/>
  <c r="Q68" i="1"/>
  <c r="Q66" i="1"/>
  <c r="Q65" i="1"/>
  <c r="Q64" i="1"/>
  <c r="Q63" i="1"/>
  <c r="Q62" i="1"/>
  <c r="Q61" i="1"/>
  <c r="Q57" i="1"/>
  <c r="Q56" i="1"/>
  <c r="Q55" i="1"/>
  <c r="Q53" i="1"/>
  <c r="Q52" i="1"/>
  <c r="Q51" i="1"/>
  <c r="Q50" i="1"/>
  <c r="Q49" i="1"/>
  <c r="Q48" i="1"/>
  <c r="Q46" i="1"/>
  <c r="Q44" i="1"/>
  <c r="Q43" i="1"/>
  <c r="Q38" i="1"/>
  <c r="Q37" i="1"/>
  <c r="G66" i="2"/>
  <c r="C66" i="2"/>
  <c r="G65" i="2"/>
  <c r="C65" i="2"/>
  <c r="G64" i="2"/>
  <c r="C64" i="2"/>
  <c r="G63" i="2"/>
  <c r="C63" i="2"/>
  <c r="G62" i="2"/>
  <c r="C62" i="2"/>
  <c r="G61" i="2"/>
  <c r="C61" i="2"/>
  <c r="G30" i="2"/>
  <c r="C30" i="2"/>
  <c r="G60" i="2"/>
  <c r="C60" i="2"/>
  <c r="G29" i="2"/>
  <c r="C29" i="2"/>
  <c r="G59" i="2"/>
  <c r="C59" i="2"/>
  <c r="G58" i="2"/>
  <c r="C58" i="2"/>
  <c r="G28" i="2"/>
  <c r="C28" i="2"/>
  <c r="G57" i="2"/>
  <c r="C57" i="2"/>
  <c r="G56" i="2"/>
  <c r="C56" i="2"/>
  <c r="G55" i="2"/>
  <c r="C55" i="2"/>
  <c r="G54" i="2"/>
  <c r="C54" i="2"/>
  <c r="G53" i="2"/>
  <c r="C53" i="2"/>
  <c r="G52" i="2"/>
  <c r="C52" i="2"/>
  <c r="G27" i="2"/>
  <c r="C27" i="2"/>
  <c r="G26" i="2"/>
  <c r="C26" i="2"/>
  <c r="E26" i="2"/>
  <c r="G25" i="2"/>
  <c r="C25" i="2"/>
  <c r="G51" i="2"/>
  <c r="C51" i="2"/>
  <c r="G50" i="2"/>
  <c r="C50" i="2"/>
  <c r="G49" i="2"/>
  <c r="C49" i="2"/>
  <c r="G24" i="2"/>
  <c r="C24" i="2"/>
  <c r="G48" i="2"/>
  <c r="C48" i="2"/>
  <c r="G47" i="2"/>
  <c r="C47" i="2"/>
  <c r="G46" i="2"/>
  <c r="C46" i="2"/>
  <c r="E46" i="2"/>
  <c r="G45" i="2"/>
  <c r="C45" i="2"/>
  <c r="G44" i="2"/>
  <c r="C44" i="2"/>
  <c r="G43" i="2"/>
  <c r="C43" i="2"/>
  <c r="G23" i="2"/>
  <c r="C23" i="2"/>
  <c r="G42" i="2"/>
  <c r="C42" i="2"/>
  <c r="E42" i="2"/>
  <c r="G22" i="2"/>
  <c r="C22" i="2"/>
  <c r="G41" i="2"/>
  <c r="C41" i="2"/>
  <c r="G40" i="2"/>
  <c r="C40" i="2"/>
  <c r="G21" i="2"/>
  <c r="C21" i="2"/>
  <c r="G20" i="2"/>
  <c r="C20" i="2"/>
  <c r="E20" i="2"/>
  <c r="G19" i="2"/>
  <c r="C19" i="2"/>
  <c r="G18" i="2"/>
  <c r="C18" i="2"/>
  <c r="E18" i="2"/>
  <c r="G39" i="2"/>
  <c r="C39" i="2"/>
  <c r="G38" i="2"/>
  <c r="C38" i="2"/>
  <c r="G17" i="2"/>
  <c r="C17" i="2"/>
  <c r="G16" i="2"/>
  <c r="C16" i="2"/>
  <c r="G15" i="2"/>
  <c r="C15" i="2"/>
  <c r="G37" i="2"/>
  <c r="C37" i="2"/>
  <c r="G14" i="2"/>
  <c r="C14" i="2"/>
  <c r="G36" i="2"/>
  <c r="C36" i="2"/>
  <c r="G13" i="2"/>
  <c r="C13" i="2"/>
  <c r="E28" i="1"/>
  <c r="F28" i="1" s="1"/>
  <c r="G28" i="1" s="1"/>
  <c r="J28" i="1" s="1"/>
  <c r="G35" i="2"/>
  <c r="C35" i="2"/>
  <c r="G34" i="2"/>
  <c r="C34" i="2"/>
  <c r="G33" i="2"/>
  <c r="C33" i="2"/>
  <c r="G32" i="2"/>
  <c r="C32" i="2"/>
  <c r="G31" i="2"/>
  <c r="C31" i="2"/>
  <c r="E31" i="2"/>
  <c r="G12" i="2"/>
  <c r="C12" i="2"/>
  <c r="G11" i="2"/>
  <c r="C11" i="2"/>
  <c r="E21" i="1"/>
  <c r="E11" i="2" s="1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30" i="2"/>
  <c r="B30" i="2"/>
  <c r="D30" i="2"/>
  <c r="A30" i="2"/>
  <c r="H60" i="2"/>
  <c r="B60" i="2"/>
  <c r="D60" i="2"/>
  <c r="A60" i="2"/>
  <c r="H29" i="2"/>
  <c r="B29" i="2"/>
  <c r="D29" i="2"/>
  <c r="A29" i="2"/>
  <c r="H59" i="2"/>
  <c r="B59" i="2"/>
  <c r="D59" i="2"/>
  <c r="A59" i="2"/>
  <c r="H58" i="2"/>
  <c r="B58" i="2"/>
  <c r="D58" i="2"/>
  <c r="A58" i="2"/>
  <c r="H28" i="2"/>
  <c r="B28" i="2"/>
  <c r="D28" i="2"/>
  <c r="A2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27" i="2"/>
  <c r="B27" i="2"/>
  <c r="D27" i="2"/>
  <c r="A27" i="2"/>
  <c r="H26" i="2"/>
  <c r="B26" i="2"/>
  <c r="D26" i="2"/>
  <c r="A26" i="2"/>
  <c r="H25" i="2"/>
  <c r="B25" i="2"/>
  <c r="D25" i="2"/>
  <c r="A25" i="2"/>
  <c r="H51" i="2"/>
  <c r="B51" i="2"/>
  <c r="D51" i="2"/>
  <c r="A51" i="2"/>
  <c r="H50" i="2"/>
  <c r="B50" i="2"/>
  <c r="D50" i="2"/>
  <c r="A50" i="2"/>
  <c r="H49" i="2"/>
  <c r="B49" i="2"/>
  <c r="D49" i="2"/>
  <c r="A49" i="2"/>
  <c r="H24" i="2"/>
  <c r="B24" i="2"/>
  <c r="D24" i="2"/>
  <c r="A24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23" i="2"/>
  <c r="B23" i="2"/>
  <c r="D23" i="2"/>
  <c r="A23" i="2"/>
  <c r="H42" i="2"/>
  <c r="B42" i="2"/>
  <c r="D42" i="2"/>
  <c r="A42" i="2"/>
  <c r="H22" i="2"/>
  <c r="B22" i="2"/>
  <c r="D22" i="2"/>
  <c r="A22" i="2"/>
  <c r="H41" i="2"/>
  <c r="B41" i="2"/>
  <c r="D41" i="2"/>
  <c r="A41" i="2"/>
  <c r="H40" i="2"/>
  <c r="B40" i="2"/>
  <c r="D40" i="2"/>
  <c r="A40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39" i="2"/>
  <c r="B39" i="2"/>
  <c r="D39" i="2"/>
  <c r="A39" i="2"/>
  <c r="H38" i="2"/>
  <c r="B38" i="2"/>
  <c r="D38" i="2"/>
  <c r="A38" i="2"/>
  <c r="H17" i="2"/>
  <c r="B17" i="2"/>
  <c r="D17" i="2"/>
  <c r="A17" i="2"/>
  <c r="H16" i="2"/>
  <c r="B16" i="2"/>
  <c r="D16" i="2"/>
  <c r="A16" i="2"/>
  <c r="H15" i="2"/>
  <c r="B15" i="2"/>
  <c r="D15" i="2"/>
  <c r="A15" i="2"/>
  <c r="H37" i="2"/>
  <c r="B37" i="2"/>
  <c r="D37" i="2"/>
  <c r="A37" i="2"/>
  <c r="H14" i="2"/>
  <c r="B14" i="2"/>
  <c r="D14" i="2"/>
  <c r="A14" i="2"/>
  <c r="H36" i="2"/>
  <c r="B36" i="2"/>
  <c r="D36" i="2"/>
  <c r="A36" i="2"/>
  <c r="H13" i="2"/>
  <c r="B13" i="2"/>
  <c r="D13" i="2"/>
  <c r="A13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12" i="2"/>
  <c r="B12" i="2"/>
  <c r="D12" i="2"/>
  <c r="A12" i="2"/>
  <c r="H11" i="2"/>
  <c r="B11" i="2"/>
  <c r="D11" i="2"/>
  <c r="A11" i="2"/>
  <c r="Q72" i="1"/>
  <c r="E23" i="1"/>
  <c r="F23" i="1" s="1"/>
  <c r="G23" i="1" s="1"/>
  <c r="J23" i="1" s="1"/>
  <c r="E24" i="1"/>
  <c r="F24" i="1" s="1"/>
  <c r="G24" i="1" s="1"/>
  <c r="J24" i="1" s="1"/>
  <c r="E25" i="1"/>
  <c r="F25" i="1"/>
  <c r="G25" i="1" s="1"/>
  <c r="J25" i="1" s="1"/>
  <c r="E26" i="1"/>
  <c r="F26" i="1" s="1"/>
  <c r="G26" i="1" s="1"/>
  <c r="J26" i="1" s="1"/>
  <c r="E29" i="1"/>
  <c r="F29" i="1" s="1"/>
  <c r="G29" i="1" s="1"/>
  <c r="J29" i="1" s="1"/>
  <c r="Q21" i="1"/>
  <c r="Q22" i="1"/>
  <c r="Q23" i="1"/>
  <c r="Q24" i="1"/>
  <c r="Q25" i="1"/>
  <c r="Q26" i="1"/>
  <c r="Q27" i="1"/>
  <c r="Q28" i="1"/>
  <c r="Q29" i="1"/>
  <c r="Q31" i="1"/>
  <c r="Q32" i="1"/>
  <c r="Q34" i="1"/>
  <c r="Q35" i="1"/>
  <c r="Q36" i="1"/>
  <c r="Q70" i="1"/>
  <c r="Q69" i="1"/>
  <c r="Q67" i="1"/>
  <c r="Q45" i="1"/>
  <c r="Q54" i="1"/>
  <c r="Q58" i="1"/>
  <c r="Q59" i="1"/>
  <c r="Q60" i="1"/>
  <c r="Q39" i="1"/>
  <c r="Q40" i="1"/>
  <c r="Q41" i="1"/>
  <c r="Q42" i="1"/>
  <c r="Q47" i="1"/>
  <c r="Q30" i="1"/>
  <c r="E60" i="2"/>
  <c r="E28" i="2"/>
  <c r="E52" i="2"/>
  <c r="E22" i="1"/>
  <c r="E12" i="2" s="1"/>
  <c r="E27" i="1"/>
  <c r="F27" i="1" s="1"/>
  <c r="G27" i="1" s="1"/>
  <c r="J27" i="1" s="1"/>
  <c r="E38" i="1"/>
  <c r="F38" i="1" s="1"/>
  <c r="G38" i="1" s="1"/>
  <c r="I38" i="1" s="1"/>
  <c r="E44" i="1"/>
  <c r="F44" i="1" s="1"/>
  <c r="G44" i="1" s="1"/>
  <c r="I44" i="1" s="1"/>
  <c r="E48" i="1"/>
  <c r="F48" i="1" s="1"/>
  <c r="G48" i="1" s="1"/>
  <c r="I48" i="1" s="1"/>
  <c r="E50" i="1"/>
  <c r="F50" i="1" s="1"/>
  <c r="G50" i="1" s="1"/>
  <c r="K50" i="1" s="1"/>
  <c r="E52" i="1"/>
  <c r="F52" i="1" s="1"/>
  <c r="G52" i="1" s="1"/>
  <c r="K52" i="1" s="1"/>
  <c r="E55" i="1"/>
  <c r="E49" i="2" s="1"/>
  <c r="E57" i="1"/>
  <c r="F57" i="1" s="1"/>
  <c r="G57" i="1" s="1"/>
  <c r="K57" i="1" s="1"/>
  <c r="E51" i="2"/>
  <c r="E31" i="1"/>
  <c r="F31" i="1" s="1"/>
  <c r="G31" i="1" s="1"/>
  <c r="J31" i="1" s="1"/>
  <c r="E34" i="1"/>
  <c r="F34" i="1" s="1"/>
  <c r="G34" i="1" s="1"/>
  <c r="J34" i="1" s="1"/>
  <c r="E36" i="1"/>
  <c r="F36" i="1" s="1"/>
  <c r="G36" i="1" s="1"/>
  <c r="J36" i="1" s="1"/>
  <c r="E40" i="1"/>
  <c r="F40" i="1" s="1"/>
  <c r="G40" i="1" s="1"/>
  <c r="J40" i="1" s="1"/>
  <c r="E42" i="1"/>
  <c r="F42" i="1"/>
  <c r="G42" i="1"/>
  <c r="J42" i="1" s="1"/>
  <c r="E47" i="1"/>
  <c r="F47" i="1" s="1"/>
  <c r="G47" i="1" s="1"/>
  <c r="J47" i="1" s="1"/>
  <c r="E58" i="1"/>
  <c r="E25" i="2"/>
  <c r="E60" i="1"/>
  <c r="E27" i="2" s="1"/>
  <c r="E29" i="2"/>
  <c r="E16" i="2"/>
  <c r="E22" i="2"/>
  <c r="E21" i="2"/>
  <c r="E14" i="2"/>
  <c r="E39" i="2"/>
  <c r="E48" i="2"/>
  <c r="F22" i="1"/>
  <c r="G22" i="1" s="1"/>
  <c r="J22" i="1" s="1"/>
  <c r="E56" i="2"/>
  <c r="E38" i="2"/>
  <c r="E55" i="2"/>
  <c r="F58" i="1"/>
  <c r="G58" i="1" s="1"/>
  <c r="K58" i="1" s="1"/>
  <c r="F54" i="1"/>
  <c r="G54" i="1"/>
  <c r="K54" i="1" s="1"/>
  <c r="F49" i="1"/>
  <c r="G49" i="1" s="1"/>
  <c r="K49" i="1" s="1"/>
  <c r="E66" i="2"/>
  <c r="G33" i="1" l="1"/>
  <c r="K33" i="1" s="1"/>
  <c r="E30" i="2"/>
  <c r="E50" i="2"/>
  <c r="E54" i="2"/>
  <c r="E45" i="2"/>
  <c r="E65" i="2"/>
  <c r="E15" i="2"/>
  <c r="E17" i="2"/>
  <c r="E13" i="2"/>
  <c r="E57" i="2"/>
  <c r="C17" i="1"/>
  <c r="E36" i="2"/>
  <c r="E62" i="2"/>
  <c r="E34" i="2"/>
  <c r="E32" i="2"/>
  <c r="E63" i="2"/>
  <c r="E35" i="2"/>
  <c r="E33" i="2"/>
  <c r="E59" i="2"/>
  <c r="E37" i="2"/>
  <c r="F74" i="1"/>
  <c r="G74" i="1" s="1"/>
  <c r="F55" i="1"/>
  <c r="G55" i="1" s="1"/>
  <c r="K55" i="1" s="1"/>
  <c r="E43" i="2"/>
  <c r="F21" i="1"/>
  <c r="G21" i="1" s="1"/>
  <c r="J21" i="1" s="1"/>
  <c r="E41" i="2"/>
  <c r="E47" i="2"/>
  <c r="F60" i="1"/>
  <c r="G60" i="1" s="1"/>
  <c r="K60" i="1" s="1"/>
  <c r="E23" i="2"/>
  <c r="E53" i="2"/>
  <c r="E19" i="2"/>
  <c r="F15" i="1"/>
  <c r="C11" i="1"/>
  <c r="C12" i="1"/>
  <c r="O33" i="1" l="1"/>
  <c r="O32" i="1"/>
  <c r="O80" i="1"/>
  <c r="O45" i="1"/>
  <c r="O94" i="1"/>
  <c r="O82" i="1"/>
  <c r="O104" i="1"/>
  <c r="O61" i="1"/>
  <c r="O107" i="1"/>
  <c r="O44" i="1"/>
  <c r="O90" i="1"/>
  <c r="O29" i="1"/>
  <c r="O83" i="1"/>
  <c r="O66" i="1"/>
  <c r="O112" i="1"/>
  <c r="O58" i="1"/>
  <c r="O68" i="1"/>
  <c r="O73" i="1"/>
  <c r="O28" i="1"/>
  <c r="O67" i="1"/>
  <c r="O81" i="1"/>
  <c r="O24" i="1"/>
  <c r="O38" i="1"/>
  <c r="C15" i="1"/>
  <c r="C18" i="1" s="1"/>
  <c r="O88" i="1"/>
  <c r="O57" i="1"/>
  <c r="O105" i="1"/>
  <c r="O95" i="1"/>
  <c r="O40" i="1"/>
  <c r="O37" i="1"/>
  <c r="O87" i="1"/>
  <c r="O69" i="1"/>
  <c r="O106" i="1"/>
  <c r="O101" i="1"/>
  <c r="O50" i="1"/>
  <c r="O34" i="1"/>
  <c r="O78" i="1"/>
  <c r="O64" i="1"/>
  <c r="O75" i="1"/>
  <c r="O72" i="1"/>
  <c r="O79" i="1"/>
  <c r="O53" i="1"/>
  <c r="O89" i="1"/>
  <c r="O92" i="1"/>
  <c r="O27" i="1"/>
  <c r="O31" i="1"/>
  <c r="O30" i="1"/>
  <c r="O41" i="1"/>
  <c r="O99" i="1"/>
  <c r="O49" i="1"/>
  <c r="O111" i="1"/>
  <c r="O22" i="1"/>
  <c r="O71" i="1"/>
  <c r="O35" i="1"/>
  <c r="O102" i="1"/>
  <c r="O63" i="1"/>
  <c r="O36" i="1"/>
  <c r="O26" i="1"/>
  <c r="O70" i="1"/>
  <c r="O56" i="1"/>
  <c r="O96" i="1"/>
  <c r="O48" i="1"/>
  <c r="O55" i="1"/>
  <c r="O93" i="1"/>
  <c r="O98" i="1"/>
  <c r="O23" i="1"/>
  <c r="O84" i="1"/>
  <c r="O77" i="1"/>
  <c r="O108" i="1"/>
  <c r="O51" i="1"/>
  <c r="O100" i="1"/>
  <c r="O39" i="1"/>
  <c r="O52" i="1"/>
  <c r="O46" i="1"/>
  <c r="O103" i="1"/>
  <c r="O42" i="1"/>
  <c r="O59" i="1"/>
  <c r="O91" i="1"/>
  <c r="O86" i="1"/>
  <c r="O97" i="1"/>
  <c r="O74" i="1"/>
  <c r="O47" i="1"/>
  <c r="O25" i="1"/>
  <c r="O65" i="1"/>
  <c r="O21" i="1"/>
  <c r="O110" i="1"/>
  <c r="O76" i="1"/>
  <c r="O54" i="1"/>
  <c r="O85" i="1"/>
  <c r="O62" i="1"/>
  <c r="O109" i="1"/>
  <c r="O43" i="1"/>
  <c r="C16" i="1"/>
  <c r="D18" i="1" s="1"/>
  <c r="I74" i="1"/>
  <c r="O60" i="1"/>
  <c r="F16" i="1" l="1"/>
  <c r="F17" i="1" s="1"/>
  <c r="F18" i="1" l="1"/>
</calcChain>
</file>

<file path=xl/sharedStrings.xml><?xml version="1.0" encoding="utf-8"?>
<sst xmlns="http://schemas.openxmlformats.org/spreadsheetml/2006/main" count="780" uniqueCount="325">
  <si>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</si>
  <si>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</si>
  <si>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</si>
  <si>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</si>
  <si>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</si>
  <si>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</si>
  <si>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</si>
  <si>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</si>
  <si>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</si>
  <si>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</si>
  <si>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</si>
  <si>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</si>
  <si>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</si>
  <si>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</si>
  <si>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</si>
  <si>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</si>
  <si>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</si>
  <si>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</si>
  <si>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</si>
  <si>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</si>
  <si>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</si>
  <si>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</si>
  <si>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</si>
  <si>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</si>
  <si>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</si>
  <si>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</si>
  <si>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</si>
  <si>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I</t>
  </si>
  <si>
    <t>na</t>
  </si>
  <si>
    <t>Misc</t>
  </si>
  <si>
    <t>IBVS 4383</t>
  </si>
  <si>
    <t>II</t>
  </si>
  <si>
    <t>IBVS 4711</t>
  </si>
  <si>
    <t>EW</t>
  </si>
  <si>
    <t>BV Eri / GSC 05307-00083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</si>
  <si>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</si>
  <si>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</si>
  <si>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</si>
  <si>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</si>
  <si>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</si>
  <si>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</si>
  <si>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4606</t>
  </si>
  <si>
    <t>IBVS 5843</t>
  </si>
  <si>
    <t>Add cycle</t>
  </si>
  <si>
    <t>Old Cycle</t>
  </si>
  <si>
    <t>IBVS 5960</t>
  </si>
  <si>
    <t>IBVS 4076</t>
  </si>
  <si>
    <t>PE</t>
  </si>
  <si>
    <t>IBVS 6011</t>
  </si>
  <si>
    <t>OEJV 0142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</si>
  <si>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</si>
  <si>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</si>
  <si>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</si>
  <si>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</si>
  <si>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</si>
  <si>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</si>
  <si>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</si>
  <si>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</si>
  <si>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</si>
  <si>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</si>
  <si>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</si>
  <si>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</si>
  <si>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2431052.27 </t>
  </si>
  <si>
    <t> 23.11.1943 18:28 </t>
  </si>
  <si>
    <t> 0.24 </t>
  </si>
  <si>
    <t>P </t>
  </si>
  <si>
    <t> A.Soloviev </t>
  </si>
  <si>
    <t> AC 149.20 </t>
  </si>
  <si>
    <t>2431180.49 </t>
  </si>
  <si>
    <t> 30.03.1944 23:45 </t>
  </si>
  <si>
    <t> 0.28 </t>
  </si>
  <si>
    <t>2439059.465 </t>
  </si>
  <si>
    <t> 25.10.1965 23:09 </t>
  </si>
  <si>
    <t> 0.041 </t>
  </si>
  <si>
    <t> Bamberger Platte </t>
  </si>
  <si>
    <t> ASS 93.74 </t>
  </si>
  <si>
    <t>2439767.563 </t>
  </si>
  <si>
    <t> 04.10.1967 01:30 </t>
  </si>
  <si>
    <t> -0.054 </t>
  </si>
  <si>
    <t>2440592.117 </t>
  </si>
  <si>
    <t> 05.01.1970 14:48 </t>
  </si>
  <si>
    <t> 0.052 </t>
  </si>
  <si>
    <t>2441619.053 </t>
  </si>
  <si>
    <t> 28.10.1972 13:16 </t>
  </si>
  <si>
    <t> -0.018 </t>
  </si>
  <si>
    <t>2441620.043 </t>
  </si>
  <si>
    <t> 29.10.1972 13:01 </t>
  </si>
  <si>
    <t> -0.043 </t>
  </si>
  <si>
    <t>2442011.991 </t>
  </si>
  <si>
    <t> 25.11.1973 11:47 </t>
  </si>
  <si>
    <t> -0.012 </t>
  </si>
  <si>
    <t>2442013.983 </t>
  </si>
  <si>
    <t> 27.11.1973 11:35 </t>
  </si>
  <si>
    <t> -0.051 </t>
  </si>
  <si>
    <t>2443449.7207 </t>
  </si>
  <si>
    <t> 02.11.1977 05:17 </t>
  </si>
  <si>
    <t> 0.0104 </t>
  </si>
  <si>
    <t>E </t>
  </si>
  <si>
    <t>?</t>
  </si>
  <si>
    <t> D.Baade et al. </t>
  </si>
  <si>
    <t>2444892.476 </t>
  </si>
  <si>
    <t> 14.10.1981 23:25 </t>
  </si>
  <si>
    <t>2446032.2424 </t>
  </si>
  <si>
    <t> 27.11.1984 17:49 </t>
  </si>
  <si>
    <t> 0.0408 </t>
  </si>
  <si>
    <t> G.Shenghong et al. </t>
  </si>
  <si>
    <t>IBVS 4076 </t>
  </si>
  <si>
    <t>2446034.2726 </t>
  </si>
  <si>
    <t> 29.11.1984 18:32 </t>
  </si>
  <si>
    <t> 0.0403 </t>
  </si>
  <si>
    <t>2446048.2335 </t>
  </si>
  <si>
    <t> 13.12.1984 17:36 </t>
  </si>
  <si>
    <t> 0.0404 </t>
  </si>
  <si>
    <t>2449351.289 </t>
  </si>
  <si>
    <t> 29.12.1993 18:56 </t>
  </si>
  <si>
    <t> -0.026 </t>
  </si>
  <si>
    <t>B;V</t>
  </si>
  <si>
    <t> F.Agerer </t>
  </si>
  <si>
    <t>BAVM 68 </t>
  </si>
  <si>
    <t>B</t>
  </si>
  <si>
    <t>2449726.192 </t>
  </si>
  <si>
    <t> 08.01.1995 16:36 </t>
  </si>
  <si>
    <t> 0.221 </t>
  </si>
  <si>
    <t>BAVM 91 </t>
  </si>
  <si>
    <t>2449734.3132 </t>
  </si>
  <si>
    <t> 16.01.1995 19:31 </t>
  </si>
  <si>
    <t> 0.2191 </t>
  </si>
  <si>
    <t>2449735.3304 </t>
  </si>
  <si>
    <t> 17.01.1995 19:55 </t>
  </si>
  <si>
    <t> 0.2210 </t>
  </si>
  <si>
    <t>2449749.2882 </t>
  </si>
  <si>
    <t> 31.01.1995 18:55 </t>
  </si>
  <si>
    <t> -0.0358 </t>
  </si>
  <si>
    <t>2450425.993 </t>
  </si>
  <si>
    <t> 08.12.1996 11:49 </t>
  </si>
  <si>
    <t> -0.048 </t>
  </si>
  <si>
    <t>C </t>
  </si>
  <si>
    <t> K.Nagai </t>
  </si>
  <si>
    <t>VSB 47 </t>
  </si>
  <si>
    <t>2450430.059 </t>
  </si>
  <si>
    <t> 12.12.1996 13:24 </t>
  </si>
  <si>
    <t> -0.044 </t>
  </si>
  <si>
    <t>2450840.2387 </t>
  </si>
  <si>
    <t> 26.01.1998 17:43 </t>
  </si>
  <si>
    <t> -0.0572 </t>
  </si>
  <si>
    <t>o</t>
  </si>
  <si>
    <t> W.Kleikamp </t>
  </si>
  <si>
    <t>BAVM 111 </t>
  </si>
  <si>
    <t>2451116.151 </t>
  </si>
  <si>
    <t> 29.10.1998 15:37 </t>
  </si>
  <si>
    <t> 0.193 </t>
  </si>
  <si>
    <t>Rc</t>
  </si>
  <si>
    <t> S.Kiyota </t>
  </si>
  <si>
    <t>2451165.3913 </t>
  </si>
  <si>
    <t> 17.12.1998 21:23 </t>
  </si>
  <si>
    <t> 0.1898 </t>
  </si>
  <si>
    <t>-I</t>
  </si>
  <si>
    <t>BAVM 117 </t>
  </si>
  <si>
    <t>2451546.8920 </t>
  </si>
  <si>
    <t> 03.01.2000 09:24 </t>
  </si>
  <si>
    <t>15950</t>
  </si>
  <si>
    <t> -0.0735 </t>
  </si>
  <si>
    <t>VSB 38 </t>
  </si>
  <si>
    <t>2451912.9119 </t>
  </si>
  <si>
    <t> 03.01.2001 09:53 </t>
  </si>
  <si>
    <t>16670.5</t>
  </si>
  <si>
    <t> 0.1739 </t>
  </si>
  <si>
    <t>VSB 39 </t>
  </si>
  <si>
    <t>2452965.0261 </t>
  </si>
  <si>
    <t> 21.11.2003 12:37 </t>
  </si>
  <si>
    <t>18743</t>
  </si>
  <si>
    <t> 0.1526 </t>
  </si>
  <si>
    <t>VSB 42 </t>
  </si>
  <si>
    <t>2452970.1036 </t>
  </si>
  <si>
    <t> 26.11.2003 14:29 </t>
  </si>
  <si>
    <t>18753</t>
  </si>
  <si>
    <t> 0.1534 </t>
  </si>
  <si>
    <t>2452980.0024 </t>
  </si>
  <si>
    <t> 06.12.2003 12:03 </t>
  </si>
  <si>
    <t>18772.5</t>
  </si>
  <si>
    <t> 0.1528 </t>
  </si>
  <si>
    <t>2453295.2557 </t>
  </si>
  <si>
    <t> 16.10.2004 18:08 </t>
  </si>
  <si>
    <t>19393.5</t>
  </si>
  <si>
    <t> 0.1462 </t>
  </si>
  <si>
    <t> Maehara </t>
  </si>
  <si>
    <t>VSB 43 </t>
  </si>
  <si>
    <t>2453306.6811 </t>
  </si>
  <si>
    <t> 28.10.2004 04:20 </t>
  </si>
  <si>
    <t>19416</t>
  </si>
  <si>
    <t> 0.1491 </t>
  </si>
  <si>
    <t> W.Ogloza et al. </t>
  </si>
  <si>
    <t>IBVS 5843 </t>
  </si>
  <si>
    <t>2453697.0637 </t>
  </si>
  <si>
    <t> 22.11.2005 13:31 </t>
  </si>
  <si>
    <t>20185</t>
  </si>
  <si>
    <t> 0.1374 </t>
  </si>
  <si>
    <t>VSB 44 </t>
  </si>
  <si>
    <t>2453711.0233 </t>
  </si>
  <si>
    <t> 06.12.2005 12:33 </t>
  </si>
  <si>
    <t>20212.5</t>
  </si>
  <si>
    <t> 0.1362 </t>
  </si>
  <si>
    <t>2454023.2301 </t>
  </si>
  <si>
    <t> 14.10.2006 17:31 </t>
  </si>
  <si>
    <t>20827.5</t>
  </si>
  <si>
    <t> 0.1291 </t>
  </si>
  <si>
    <t> K.Nagai et al. </t>
  </si>
  <si>
    <t>VSB 45 </t>
  </si>
  <si>
    <t>2454039.7283 </t>
  </si>
  <si>
    <t> 31.10.2006 05:28 </t>
  </si>
  <si>
    <t>20860</t>
  </si>
  <si>
    <t> 0.1282 </t>
  </si>
  <si>
    <t>2454051.6588 </t>
  </si>
  <si>
    <t> 12.11.2006 03:48 </t>
  </si>
  <si>
    <t>20883.5</t>
  </si>
  <si>
    <t> 0.1286 </t>
  </si>
  <si>
    <t>2454052.6739 </t>
  </si>
  <si>
    <t> 13.11.2006 04:10 </t>
  </si>
  <si>
    <t>20885.5</t>
  </si>
  <si>
    <t> 0.1283 </t>
  </si>
  <si>
    <t>2454483.9229 </t>
  </si>
  <si>
    <t> 18.01.2008 10:08 </t>
  </si>
  <si>
    <t>21735</t>
  </si>
  <si>
    <t> 0.1160 </t>
  </si>
  <si>
    <t>Ic</t>
  </si>
  <si>
    <t> K.Nakajima </t>
  </si>
  <si>
    <t>VSB 48 </t>
  </si>
  <si>
    <t>2454791.0536 </t>
  </si>
  <si>
    <t> 20.11.2008 13:17 </t>
  </si>
  <si>
    <t>22340</t>
  </si>
  <si>
    <t> 0.1094 </t>
  </si>
  <si>
    <t>2454791.0568 </t>
  </si>
  <si>
    <t> 20.11.2008 13:21 </t>
  </si>
  <si>
    <t> 0.1126 </t>
  </si>
  <si>
    <t>2454792.0731 </t>
  </si>
  <si>
    <t> 21.11.2008 13:45 </t>
  </si>
  <si>
    <t>22342</t>
  </si>
  <si>
    <t> 0.1136 </t>
  </si>
  <si>
    <t>ns</t>
  </si>
  <si>
    <t>2455154.0242 </t>
  </si>
  <si>
    <t> 18.11.2009 12:34 </t>
  </si>
  <si>
    <t>23055</t>
  </si>
  <si>
    <t> 0.0996 </t>
  </si>
  <si>
    <t>VSB 50 </t>
  </si>
  <si>
    <t>2455182.9626 </t>
  </si>
  <si>
    <t> 17.12.2009 11:06 </t>
  </si>
  <si>
    <t>23112</t>
  </si>
  <si>
    <t> 0.1011 </t>
  </si>
  <si>
    <t>2455545.6781 </t>
  </si>
  <si>
    <t> 15.12.2010 04:16 </t>
  </si>
  <si>
    <t>23826.5</t>
  </si>
  <si>
    <t> 0.0901 </t>
  </si>
  <si>
    <t> R.Diethelm </t>
  </si>
  <si>
    <t>IBVS 5960 </t>
  </si>
  <si>
    <t>2455548.9769 </t>
  </si>
  <si>
    <t> 18.12.2010 11:26 </t>
  </si>
  <si>
    <t>23833</t>
  </si>
  <si>
    <t> 0.0890 </t>
  </si>
  <si>
    <t>VSB 51 </t>
  </si>
  <si>
    <t>2455855.597 </t>
  </si>
  <si>
    <t> 21.10.2011 02:19 </t>
  </si>
  <si>
    <t>24437</t>
  </si>
  <si>
    <t> 0.080 </t>
  </si>
  <si>
    <t> A.Paschke </t>
  </si>
  <si>
    <t>OEJV 0142 </t>
  </si>
  <si>
    <t>2455874.8798 </t>
  </si>
  <si>
    <t> 09.11.2011 09:06 </t>
  </si>
  <si>
    <t>24475</t>
  </si>
  <si>
    <t> 0.0711 </t>
  </si>
  <si>
    <t>IBVS 6011 </t>
  </si>
  <si>
    <t>2455924.8886 </t>
  </si>
  <si>
    <t> 29.12.2011 09:19 </t>
  </si>
  <si>
    <t>24573.5</t>
  </si>
  <si>
    <t> 0.0749 </t>
  </si>
  <si>
    <t>VSB 53 </t>
  </si>
  <si>
    <t>2456285.3244 </t>
  </si>
  <si>
    <t> 23.12.2012 19:47 </t>
  </si>
  <si>
    <t>25283.5</t>
  </si>
  <si>
    <t> 0.0686 </t>
  </si>
  <si>
    <t> L.Corp </t>
  </si>
  <si>
    <t> JAAVSO 41;328 </t>
  </si>
  <si>
    <t>2456616.0589 </t>
  </si>
  <si>
    <t> 19.11.2013 13:24 </t>
  </si>
  <si>
    <t>25935</t>
  </si>
  <si>
    <t> 0.0594 </t>
  </si>
  <si>
    <t>VSB 56 </t>
  </si>
  <si>
    <t>2456616.0592 </t>
  </si>
  <si>
    <t> 19.11.2013 13:25 </t>
  </si>
  <si>
    <t> 0.0597 </t>
  </si>
  <si>
    <t>2456616.0601 </t>
  </si>
  <si>
    <t> 19.11.2013 13:26 </t>
  </si>
  <si>
    <t> 0.0606 </t>
  </si>
  <si>
    <t>2456622.403 </t>
  </si>
  <si>
    <t> 25.11.2013 21:40 </t>
  </si>
  <si>
    <t>25947.5</t>
  </si>
  <si>
    <t> 0.058 </t>
  </si>
  <si>
    <t>OEJV 0162 </t>
  </si>
  <si>
    <t>2456976.9992 </t>
  </si>
  <si>
    <t> 15.11.2014 11:58 </t>
  </si>
  <si>
    <t>26646</t>
  </si>
  <si>
    <t> 0.0500 </t>
  </si>
  <si>
    <t>VSB 59 </t>
  </si>
  <si>
    <t>2456994.0055 </t>
  </si>
  <si>
    <t> 02.12.2014 12:07 </t>
  </si>
  <si>
    <t>26679.5</t>
  </si>
  <si>
    <t> 0.0495 </t>
  </si>
  <si>
    <t>OEJV 0162</t>
  </si>
  <si>
    <t>VSB_061</t>
  </si>
  <si>
    <t>VSB-64</t>
  </si>
  <si>
    <t>U</t>
  </si>
  <si>
    <t>VSB 067</t>
  </si>
  <si>
    <t>cG</t>
  </si>
  <si>
    <t>VSB 069</t>
  </si>
  <si>
    <t>Ha</t>
  </si>
  <si>
    <t>JAVSO 49, 251</t>
  </si>
  <si>
    <t>VSB, 91</t>
  </si>
  <si>
    <t>VSB, 108</t>
  </si>
  <si>
    <t>TESS/PNC/RAA</t>
  </si>
  <si>
    <t>TESS</t>
  </si>
  <si>
    <t>VSS SEB Gp</t>
  </si>
  <si>
    <t xml:space="preserve">Mag </t>
  </si>
  <si>
    <t>Next ToM-P</t>
  </si>
  <si>
    <t>Next ToM-S</t>
  </si>
  <si>
    <t>8.12-8.63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</si>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</sst>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1" fillId="25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38" fillId="0" borderId="0" xfId="42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42" applyFont="1" applyAlignment="1">
      <alignment vertical="center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0" fontId="0" fillId="26" borderId="20" xfId="0" applyFill="1" applyBorder="1" applyAlignment="1">
      <alignment horizontal="right" vertical="center"/>
    </xf>
    <xf numFmtId="0" fontId="6" fillId="26" borderId="21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22" fontId="41" fillId="0" borderId="23" xfId="0" applyNumberFormat="1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  <xf numFmtId="0" fontId="42" fillId="0" borderId="25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Eri - O-C Diagr.</a:t>
            </a:r>
          </a:p>
        </c:rich>
      </c:tx>
      <c:layout>
        <c:manualLayout>
          <c:xMode val="edge"/>
          <c:yMode val="edge"/>
          <c:x val="0.38449145391559497"/>
          <c:y val="3.3132376857800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46032.226999999999</c:v>
                  </c:pt>
                  <c:pt idx="13">
                    <c:v>46032.242400000003</c:v>
                  </c:pt>
                  <c:pt idx="14">
                    <c:v>46034.272599999997</c:v>
                  </c:pt>
                  <c:pt idx="15">
                    <c:v>46048.233500000002</c:v>
                  </c:pt>
                  <c:pt idx="16">
                    <c:v>49351.288999999997</c:v>
                  </c:pt>
                  <c:pt idx="17">
                    <c:v>49351.288999999997</c:v>
                  </c:pt>
                  <c:pt idx="18">
                    <c:v>49726.192000000003</c:v>
                  </c:pt>
                  <c:pt idx="19">
                    <c:v>49734.313199999997</c:v>
                  </c:pt>
                  <c:pt idx="20">
                    <c:v>49735.330399999999</c:v>
                  </c:pt>
                  <c:pt idx="21">
                    <c:v>49749.288200000003</c:v>
                  </c:pt>
                  <c:pt idx="22">
                    <c:v>50425.993000000002</c:v>
                  </c:pt>
                  <c:pt idx="23">
                    <c:v>50430.059000000001</c:v>
                  </c:pt>
                  <c:pt idx="24">
                    <c:v>50840.238700000002</c:v>
                  </c:pt>
                  <c:pt idx="25">
                    <c:v>51116.150999999998</c:v>
                  </c:pt>
                  <c:pt idx="26">
                    <c:v>51165.391300000003</c:v>
                  </c:pt>
                  <c:pt idx="27">
                    <c:v>51546.892</c:v>
                  </c:pt>
                  <c:pt idx="28">
                    <c:v>51912.911899999999</c:v>
                  </c:pt>
                  <c:pt idx="29">
                    <c:v>52965.026100000003</c:v>
                  </c:pt>
                  <c:pt idx="30">
                    <c:v>52970.103600000002</c:v>
                  </c:pt>
                  <c:pt idx="31">
                    <c:v>52980.002399999998</c:v>
                  </c:pt>
                  <c:pt idx="32">
                    <c:v>53295.255700000002</c:v>
                  </c:pt>
                  <c:pt idx="33">
                    <c:v>53306.681100000002</c:v>
                  </c:pt>
                  <c:pt idx="34">
                    <c:v>53697.063699999999</c:v>
                  </c:pt>
                  <c:pt idx="35">
                    <c:v>53711.023300000001</c:v>
                  </c:pt>
                  <c:pt idx="36">
                    <c:v>54023.230100000001</c:v>
                  </c:pt>
                  <c:pt idx="37">
                    <c:v>54039.728300000002</c:v>
                  </c:pt>
                  <c:pt idx="38">
                    <c:v>54051.658799999997</c:v>
                  </c:pt>
                  <c:pt idx="39">
                    <c:v>54052.673900000002</c:v>
                  </c:pt>
                  <c:pt idx="40">
                    <c:v>54483.922899999998</c:v>
                  </c:pt>
                  <c:pt idx="41">
                    <c:v>54791.053599999999</c:v>
                  </c:pt>
                  <c:pt idx="42">
                    <c:v>54791.056799999998</c:v>
                  </c:pt>
                  <c:pt idx="43">
                    <c:v>54792.073100000001</c:v>
                  </c:pt>
                  <c:pt idx="44">
                    <c:v>55154.0242</c:v>
                  </c:pt>
                  <c:pt idx="45">
                    <c:v>55182.962599999999</c:v>
                  </c:pt>
                  <c:pt idx="46">
                    <c:v>55545.678099999997</c:v>
                  </c:pt>
                  <c:pt idx="47">
                    <c:v>55548.976900000001</c:v>
                  </c:pt>
                  <c:pt idx="48">
                    <c:v>55855.597999999998</c:v>
                  </c:pt>
                  <c:pt idx="49">
                    <c:v>55874.879800000002</c:v>
                  </c:pt>
                  <c:pt idx="50">
                    <c:v>55924.888599999998</c:v>
                  </c:pt>
                  <c:pt idx="51">
                    <c:v>56285.324399999998</c:v>
                  </c:pt>
                  <c:pt idx="52">
                    <c:v>56616.059400000006</c:v>
                  </c:pt>
                  <c:pt idx="53">
                    <c:v>56622.402999999998</c:v>
                  </c:pt>
                  <c:pt idx="54">
                    <c:v>56976.999199999962</c:v>
                  </c:pt>
                  <c:pt idx="55">
                    <c:v>56976.999199999998</c:v>
                  </c:pt>
                  <c:pt idx="56">
                    <c:v>56994.00549999997</c:v>
                  </c:pt>
                  <c:pt idx="57">
                    <c:v>56994.005499999999</c:v>
                  </c:pt>
                  <c:pt idx="58">
                    <c:v>57356.976666666706</c:v>
                  </c:pt>
                  <c:pt idx="59">
                    <c:v>57696.084000000003</c:v>
                  </c:pt>
                  <c:pt idx="60">
                    <c:v>57740.0003</c:v>
                  </c:pt>
                  <c:pt idx="61">
                    <c:v>57740.000899999999</c:v>
                  </c:pt>
                  <c:pt idx="62">
                    <c:v>57740.000999999997</c:v>
                  </c:pt>
                  <c:pt idx="63">
                    <c:v>57750.916499999999</c:v>
                  </c:pt>
                  <c:pt idx="64">
                    <c:v>58115.9159</c:v>
                  </c:pt>
                  <c:pt idx="65">
                    <c:v>58115.9159</c:v>
                  </c:pt>
                  <c:pt idx="66">
                    <c:v>58115.915999999997</c:v>
                  </c:pt>
                  <c:pt idx="67">
                    <c:v>58115.917000000001</c:v>
                  </c:pt>
                  <c:pt idx="68">
                    <c:v>58497.925199999998</c:v>
                  </c:pt>
                  <c:pt idx="69">
                    <c:v>58750.2281</c:v>
                  </c:pt>
                  <c:pt idx="70">
                    <c:v>58790.088000000003</c:v>
                  </c:pt>
                  <c:pt idx="71">
                    <c:v>58790.089</c:v>
                  </c:pt>
                  <c:pt idx="72">
                    <c:v>58804.031600000002</c:v>
                  </c:pt>
                  <c:pt idx="73">
                    <c:v>58804.035900000003</c:v>
                  </c:pt>
                  <c:pt idx="74">
                    <c:v>58804.036800000002</c:v>
                  </c:pt>
                  <c:pt idx="75">
                    <c:v>59137.059520000003</c:v>
                  </c:pt>
                  <c:pt idx="76">
                    <c:v>59145.942852782551</c:v>
                  </c:pt>
                  <c:pt idx="77">
                    <c:v>59146.197382804006</c:v>
                  </c:pt>
                  <c:pt idx="78">
                    <c:v>59155.080653466284</c:v>
                  </c:pt>
                  <c:pt idx="79">
                    <c:v>59155.334933480248</c:v>
                  </c:pt>
                  <c:pt idx="80">
                    <c:v>59168.787573820446</c:v>
                  </c:pt>
                  <c:pt idx="81">
                    <c:v>59169.041213834193</c:v>
                  </c:pt>
                  <c:pt idx="82">
                    <c:v>59211.937100000003</c:v>
                  </c:pt>
                  <c:pt idx="83">
                    <c:v>59211.9378</c:v>
                  </c:pt>
                  <c:pt idx="84">
                    <c:v>59211.938000000002</c:v>
                  </c:pt>
                  <c:pt idx="85">
                    <c:v>59492.162500000093</c:v>
                  </c:pt>
                  <c:pt idx="86">
                    <c:v>59534.042400000151</c:v>
                  </c:pt>
                  <c:pt idx="87">
                    <c:v>59534.042700000107</c:v>
                  </c:pt>
                  <c:pt idx="88">
                    <c:v>59575.921699999832</c:v>
                  </c:pt>
                  <c:pt idx="89">
                    <c:v>59575.924099999946</c:v>
                  </c:pt>
                  <c:pt idx="90">
                    <c:v>59900.060800000094</c:v>
                  </c:pt>
                  <c:pt idx="91">
                    <c:v>59943.972800000105</c:v>
                  </c:pt>
                </c:numCache>
              </c:numRef>
            </c:plus>
            <c:min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46032.226999999999</c:v>
                  </c:pt>
                  <c:pt idx="13">
                    <c:v>46032.242400000003</c:v>
                  </c:pt>
                  <c:pt idx="14">
                    <c:v>46034.272599999997</c:v>
                  </c:pt>
                  <c:pt idx="15">
                    <c:v>46048.233500000002</c:v>
                  </c:pt>
                  <c:pt idx="16">
                    <c:v>49351.288999999997</c:v>
                  </c:pt>
                  <c:pt idx="17">
                    <c:v>49351.288999999997</c:v>
                  </c:pt>
                  <c:pt idx="18">
                    <c:v>49726.192000000003</c:v>
                  </c:pt>
                  <c:pt idx="19">
                    <c:v>49734.313199999997</c:v>
                  </c:pt>
                  <c:pt idx="20">
                    <c:v>49735.330399999999</c:v>
                  </c:pt>
                  <c:pt idx="21">
                    <c:v>49749.288200000003</c:v>
                  </c:pt>
                  <c:pt idx="22">
                    <c:v>50425.993000000002</c:v>
                  </c:pt>
                  <c:pt idx="23">
                    <c:v>50430.059000000001</c:v>
                  </c:pt>
                  <c:pt idx="24">
                    <c:v>50840.238700000002</c:v>
                  </c:pt>
                  <c:pt idx="25">
                    <c:v>51116.150999999998</c:v>
                  </c:pt>
                  <c:pt idx="26">
                    <c:v>51165.391300000003</c:v>
                  </c:pt>
                  <c:pt idx="27">
                    <c:v>51546.892</c:v>
                  </c:pt>
                  <c:pt idx="28">
                    <c:v>51912.911899999999</c:v>
                  </c:pt>
                  <c:pt idx="29">
                    <c:v>52965.026100000003</c:v>
                  </c:pt>
                  <c:pt idx="30">
                    <c:v>52970.103600000002</c:v>
                  </c:pt>
                  <c:pt idx="31">
                    <c:v>52980.002399999998</c:v>
                  </c:pt>
                  <c:pt idx="32">
                    <c:v>53295.255700000002</c:v>
                  </c:pt>
                  <c:pt idx="33">
                    <c:v>53306.681100000002</c:v>
                  </c:pt>
                  <c:pt idx="34">
                    <c:v>53697.063699999999</c:v>
                  </c:pt>
                  <c:pt idx="35">
                    <c:v>53711.023300000001</c:v>
                  </c:pt>
                  <c:pt idx="36">
                    <c:v>54023.230100000001</c:v>
                  </c:pt>
                  <c:pt idx="37">
                    <c:v>54039.728300000002</c:v>
                  </c:pt>
                  <c:pt idx="38">
                    <c:v>54051.658799999997</c:v>
                  </c:pt>
                  <c:pt idx="39">
                    <c:v>54052.673900000002</c:v>
                  </c:pt>
                  <c:pt idx="40">
                    <c:v>54483.922899999998</c:v>
                  </c:pt>
                  <c:pt idx="41">
                    <c:v>54791.053599999999</c:v>
                  </c:pt>
                  <c:pt idx="42">
                    <c:v>54791.056799999998</c:v>
                  </c:pt>
                  <c:pt idx="43">
                    <c:v>54792.073100000001</c:v>
                  </c:pt>
                  <c:pt idx="44">
                    <c:v>55154.0242</c:v>
                  </c:pt>
                  <c:pt idx="45">
                    <c:v>55182.962599999999</c:v>
                  </c:pt>
                  <c:pt idx="46">
                    <c:v>55545.678099999997</c:v>
                  </c:pt>
                  <c:pt idx="47">
                    <c:v>55548.976900000001</c:v>
                  </c:pt>
                  <c:pt idx="48">
                    <c:v>55855.597999999998</c:v>
                  </c:pt>
                  <c:pt idx="49">
                    <c:v>55874.879800000002</c:v>
                  </c:pt>
                  <c:pt idx="50">
                    <c:v>55924.888599999998</c:v>
                  </c:pt>
                  <c:pt idx="51">
                    <c:v>56285.324399999998</c:v>
                  </c:pt>
                  <c:pt idx="52">
                    <c:v>56616.059400000006</c:v>
                  </c:pt>
                  <c:pt idx="53">
                    <c:v>56622.402999999998</c:v>
                  </c:pt>
                  <c:pt idx="54">
                    <c:v>56976.999199999962</c:v>
                  </c:pt>
                  <c:pt idx="55">
                    <c:v>56976.999199999998</c:v>
                  </c:pt>
                  <c:pt idx="56">
                    <c:v>56994.00549999997</c:v>
                  </c:pt>
                  <c:pt idx="57">
                    <c:v>56994.005499999999</c:v>
                  </c:pt>
                  <c:pt idx="58">
                    <c:v>57356.976666666706</c:v>
                  </c:pt>
                  <c:pt idx="59">
                    <c:v>57696.084000000003</c:v>
                  </c:pt>
                  <c:pt idx="60">
                    <c:v>57740.0003</c:v>
                  </c:pt>
                  <c:pt idx="61">
                    <c:v>57740.000899999999</c:v>
                  </c:pt>
                  <c:pt idx="62">
                    <c:v>57740.000999999997</c:v>
                  </c:pt>
                  <c:pt idx="63">
                    <c:v>57750.916499999999</c:v>
                  </c:pt>
                  <c:pt idx="64">
                    <c:v>58115.9159</c:v>
                  </c:pt>
                  <c:pt idx="65">
                    <c:v>58115.9159</c:v>
                  </c:pt>
                  <c:pt idx="66">
                    <c:v>58115.915999999997</c:v>
                  </c:pt>
                  <c:pt idx="67">
                    <c:v>58115.917000000001</c:v>
                  </c:pt>
                  <c:pt idx="68">
                    <c:v>58497.925199999998</c:v>
                  </c:pt>
                  <c:pt idx="69">
                    <c:v>58750.2281</c:v>
                  </c:pt>
                  <c:pt idx="70">
                    <c:v>58790.088000000003</c:v>
                  </c:pt>
                  <c:pt idx="71">
                    <c:v>58790.089</c:v>
                  </c:pt>
                  <c:pt idx="72">
                    <c:v>58804.031600000002</c:v>
                  </c:pt>
                  <c:pt idx="73">
                    <c:v>58804.035900000003</c:v>
                  </c:pt>
                  <c:pt idx="74">
                    <c:v>58804.036800000002</c:v>
                  </c:pt>
                  <c:pt idx="75">
                    <c:v>59137.059520000003</c:v>
                  </c:pt>
                  <c:pt idx="76">
                    <c:v>59145.942852782551</c:v>
                  </c:pt>
                  <c:pt idx="77">
                    <c:v>59146.197382804006</c:v>
                  </c:pt>
                  <c:pt idx="78">
                    <c:v>59155.080653466284</c:v>
                  </c:pt>
                  <c:pt idx="79">
                    <c:v>59155.334933480248</c:v>
                  </c:pt>
                  <c:pt idx="80">
                    <c:v>59168.787573820446</c:v>
                  </c:pt>
                  <c:pt idx="81">
                    <c:v>59169.041213834193</c:v>
                  </c:pt>
                  <c:pt idx="82">
                    <c:v>59211.937100000003</c:v>
                  </c:pt>
                  <c:pt idx="83">
                    <c:v>59211.9378</c:v>
                  </c:pt>
                  <c:pt idx="84">
                    <c:v>59211.938000000002</c:v>
                  </c:pt>
                  <c:pt idx="85">
                    <c:v>59492.162500000093</c:v>
                  </c:pt>
                  <c:pt idx="86">
                    <c:v>59534.042400000151</c:v>
                  </c:pt>
                  <c:pt idx="87">
                    <c:v>59534.042700000107</c:v>
                  </c:pt>
                  <c:pt idx="88">
                    <c:v>59575.921699999832</c:v>
                  </c:pt>
                  <c:pt idx="89">
                    <c:v>59575.924099999946</c:v>
                  </c:pt>
                  <c:pt idx="90">
                    <c:v>59900.060800000094</c:v>
                  </c:pt>
                  <c:pt idx="91">
                    <c:v>59943.972800000105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Active!$H$21:$H$956</c:f>
              <c:numCache>
                <c:formatCode>General</c:formatCode>
                <c:ptCount val="936"/>
                <c:pt idx="9">
                  <c:v>-2.5353700002597179E-2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68-4432-B0F7-3B79CA8917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1.1000000000000001E-3</c:v>
                  </c:pt>
                  <c:pt idx="20">
                    <c:v>2.5999999999999999E-3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8.0000000000000004E-4</c:v>
                  </c:pt>
                  <c:pt idx="38">
                    <c:v>1E-4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6.9999999999999999E-4</c:v>
                  </c:pt>
                  <c:pt idx="47">
                    <c:v>0</c:v>
                  </c:pt>
                  <c:pt idx="48">
                    <c:v>0.01</c:v>
                  </c:pt>
                  <c:pt idx="49">
                    <c:v>1.1999999999999999E-3</c:v>
                  </c:pt>
                  <c:pt idx="50">
                    <c:v>0</c:v>
                  </c:pt>
                  <c:pt idx="51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1.1000000000000001E-3</c:v>
                  </c:pt>
                  <c:pt idx="20">
                    <c:v>2.5999999999999999E-3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8.0000000000000004E-4</c:v>
                  </c:pt>
                  <c:pt idx="38">
                    <c:v>1E-4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6.9999999999999999E-4</c:v>
                  </c:pt>
                  <c:pt idx="47">
                    <c:v>0</c:v>
                  </c:pt>
                  <c:pt idx="48">
                    <c:v>0.01</c:v>
                  </c:pt>
                  <c:pt idx="49">
                    <c:v>1.1999999999999999E-3</c:v>
                  </c:pt>
                  <c:pt idx="50">
                    <c:v>0</c:v>
                  </c:pt>
                  <c:pt idx="51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Active!$I$21:$I$956</c:f>
              <c:numCache>
                <c:formatCode>General</c:formatCode>
                <c:ptCount val="936"/>
                <c:pt idx="16">
                  <c:v>-5.1116200003889389E-2</c:v>
                </c:pt>
                <c:pt idx="17">
                  <c:v>-5.1116200003889389E-2</c:v>
                </c:pt>
                <c:pt idx="22">
                  <c:v>-7.3709499993128702E-2</c:v>
                </c:pt>
                <c:pt idx="23">
                  <c:v>-6.9028699996124487E-2</c:v>
                </c:pt>
                <c:pt idx="25">
                  <c:v>-8.6141050000151154E-2</c:v>
                </c:pt>
                <c:pt idx="27">
                  <c:v>-9.8808700000518002E-2</c:v>
                </c:pt>
                <c:pt idx="48">
                  <c:v>-0.19864745000086259</c:v>
                </c:pt>
                <c:pt idx="53">
                  <c:v>-0.22147889999905601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68-4432-B0F7-3B79CA8917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Active!$J$21:$J$956</c:f>
              <c:numCache>
                <c:formatCode>General</c:formatCode>
                <c:ptCount val="936"/>
                <c:pt idx="0">
                  <c:v>-3.4963250000146218E-2</c:v>
                </c:pt>
                <c:pt idx="1">
                  <c:v>-3.504999986034818E-4</c:v>
                </c:pt>
                <c:pt idx="2">
                  <c:v>1.5701500007708091E-2</c:v>
                </c:pt>
                <c:pt idx="3">
                  <c:v>-7.8934000004664995E-2</c:v>
                </c:pt>
                <c:pt idx="4">
                  <c:v>2.6768399999127723E-2</c:v>
                </c:pt>
                <c:pt idx="5">
                  <c:v>-4.3224300003203098E-2</c:v>
                </c:pt>
                <c:pt idx="6">
                  <c:v>-6.8254099998739548E-2</c:v>
                </c:pt>
                <c:pt idx="7">
                  <c:v>-3.765690000000177E-2</c:v>
                </c:pt>
                <c:pt idx="8">
                  <c:v>-7.6716499999747612E-2</c:v>
                </c:pt>
                <c:pt idx="10">
                  <c:v>-1.4953700003388803E-2</c:v>
                </c:pt>
                <c:pt idx="11">
                  <c:v>-4.3099499998788815E-2</c:v>
                </c:pt>
                <c:pt idx="13">
                  <c:v>1.5400000003864989E-2</c:v>
                </c:pt>
                <c:pt idx="14">
                  <c:v>1.4940399996703491E-2</c:v>
                </c:pt>
                <c:pt idx="15">
                  <c:v>1.5055650001158938E-2</c:v>
                </c:pt>
                <c:pt idx="18">
                  <c:v>-5.86448499961989E-2</c:v>
                </c:pt>
                <c:pt idx="19">
                  <c:v>-6.0083249998569954E-2</c:v>
                </c:pt>
                <c:pt idx="20">
                  <c:v>-5.8213049996993504E-2</c:v>
                </c:pt>
                <c:pt idx="21">
                  <c:v>-6.1197799994261004E-2</c:v>
                </c:pt>
                <c:pt idx="24">
                  <c:v>-8.2567899997229688E-2</c:v>
                </c:pt>
                <c:pt idx="26">
                  <c:v>-8.93363499926636E-2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68-4432-B0F7-3B79CA8917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Active!$K$21:$K$956</c:f>
              <c:numCache>
                <c:formatCode>General</c:formatCode>
                <c:ptCount val="936"/>
                <c:pt idx="12">
                  <c:v>0</c:v>
                </c:pt>
                <c:pt idx="28">
                  <c:v>-0.10530160000053002</c:v>
                </c:pt>
                <c:pt idx="29">
                  <c:v>-0.12660684999718796</c:v>
                </c:pt>
                <c:pt idx="30">
                  <c:v>-0.12575584999285638</c:v>
                </c:pt>
                <c:pt idx="31">
                  <c:v>-0.1264214000038919</c:v>
                </c:pt>
                <c:pt idx="32">
                  <c:v>0.12080815000081202</c:v>
                </c:pt>
                <c:pt idx="33">
                  <c:v>0.12374790000467328</c:v>
                </c:pt>
                <c:pt idx="34">
                  <c:v>0.11203979999845615</c:v>
                </c:pt>
                <c:pt idx="35">
                  <c:v>0.11085504999937257</c:v>
                </c:pt>
                <c:pt idx="36">
                  <c:v>0.10374155000317842</c:v>
                </c:pt>
                <c:pt idx="37">
                  <c:v>0.10283230000641197</c:v>
                </c:pt>
                <c:pt idx="38">
                  <c:v>0.10320715000125347</c:v>
                </c:pt>
                <c:pt idx="39">
                  <c:v>0.10297735000494868</c:v>
                </c:pt>
                <c:pt idx="40">
                  <c:v>-0.16318765000323765</c:v>
                </c:pt>
                <c:pt idx="41">
                  <c:v>-0.16975215000275057</c:v>
                </c:pt>
                <c:pt idx="42">
                  <c:v>-0.16655215000355383</c:v>
                </c:pt>
                <c:pt idx="43">
                  <c:v>-0.16558194999379339</c:v>
                </c:pt>
                <c:pt idx="44">
                  <c:v>-0.1795556500001112</c:v>
                </c:pt>
                <c:pt idx="45">
                  <c:v>-0.17805494999629445</c:v>
                </c:pt>
                <c:pt idx="46">
                  <c:v>-0.18912600000476232</c:v>
                </c:pt>
                <c:pt idx="47">
                  <c:v>-0.19014785000035772</c:v>
                </c:pt>
                <c:pt idx="49">
                  <c:v>-0.20811364999826765</c:v>
                </c:pt>
                <c:pt idx="50">
                  <c:v>-0.20430630000191741</c:v>
                </c:pt>
                <c:pt idx="51">
                  <c:v>-0.21058530000300379</c:v>
                </c:pt>
                <c:pt idx="52">
                  <c:v>-0.21926764999079751</c:v>
                </c:pt>
                <c:pt idx="54">
                  <c:v>-0.22921155003859894</c:v>
                </c:pt>
                <c:pt idx="55">
                  <c:v>-0.22921155000221916</c:v>
                </c:pt>
                <c:pt idx="56">
                  <c:v>-0.22968570002558408</c:v>
                </c:pt>
                <c:pt idx="57">
                  <c:v>-0.22968569999648025</c:v>
                </c:pt>
                <c:pt idx="58">
                  <c:v>-0.23892253329540836</c:v>
                </c:pt>
                <c:pt idx="59">
                  <c:v>-0.25174239999614656</c:v>
                </c:pt>
                <c:pt idx="60">
                  <c:v>-0.24845625000307336</c:v>
                </c:pt>
                <c:pt idx="61">
                  <c:v>-0.24785625000367872</c:v>
                </c:pt>
                <c:pt idx="62">
                  <c:v>-0.24775625000620494</c:v>
                </c:pt>
                <c:pt idx="63">
                  <c:v>-0.24705159999575699</c:v>
                </c:pt>
                <c:pt idx="64">
                  <c:v>-0.25871469999401597</c:v>
                </c:pt>
                <c:pt idx="65">
                  <c:v>-0.25871469999401597</c:v>
                </c:pt>
                <c:pt idx="66">
                  <c:v>-0.25861469999654219</c:v>
                </c:pt>
                <c:pt idx="67">
                  <c:v>-0.25761469999270048</c:v>
                </c:pt>
                <c:pt idx="68">
                  <c:v>-0.26725195000472013</c:v>
                </c:pt>
                <c:pt idx="69">
                  <c:v>-0.27380724999966333</c:v>
                </c:pt>
                <c:pt idx="70">
                  <c:v>-0.26560189999872819</c:v>
                </c:pt>
                <c:pt idx="71">
                  <c:v>-0.26460190000216244</c:v>
                </c:pt>
                <c:pt idx="72">
                  <c:v>-0.28278664999379544</c:v>
                </c:pt>
                <c:pt idx="73">
                  <c:v>-0.27848664999328321</c:v>
                </c:pt>
                <c:pt idx="74">
                  <c:v>-0.27758664999419125</c:v>
                </c:pt>
                <c:pt idx="75">
                  <c:v>-0.28304104999551782</c:v>
                </c:pt>
                <c:pt idx="82">
                  <c:v>-0.28603379999549361</c:v>
                </c:pt>
                <c:pt idx="83">
                  <c:v>-0.28533379999862518</c:v>
                </c:pt>
                <c:pt idx="84">
                  <c:v>-0.28513379999640165</c:v>
                </c:pt>
                <c:pt idx="85">
                  <c:v>-0.29165859990462195</c:v>
                </c:pt>
                <c:pt idx="86">
                  <c:v>-0.29411284984962549</c:v>
                </c:pt>
                <c:pt idx="87">
                  <c:v>-0.29381284989358392</c:v>
                </c:pt>
                <c:pt idx="88">
                  <c:v>-0.29716710016509751</c:v>
                </c:pt>
                <c:pt idx="89">
                  <c:v>-0.29476710005110363</c:v>
                </c:pt>
                <c:pt idx="90">
                  <c:v>-0.30210574990633177</c:v>
                </c:pt>
                <c:pt idx="91">
                  <c:v>-0.30311959989194293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68-4432-B0F7-3B79CA8917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Active!$L$21:$L$956</c:f>
              <c:numCache>
                <c:formatCode>General</c:formatCode>
                <c:ptCount val="936"/>
                <c:pt idx="76">
                  <c:v>-0.28384401744551724</c:v>
                </c:pt>
                <c:pt idx="77">
                  <c:v>-0.28314644598867744</c:v>
                </c:pt>
                <c:pt idx="78">
                  <c:v>-0.28401153371669352</c:v>
                </c:pt>
                <c:pt idx="79">
                  <c:v>-0.28356396975141251</c:v>
                </c:pt>
                <c:pt idx="80">
                  <c:v>-0.28404347955074627</c:v>
                </c:pt>
                <c:pt idx="81">
                  <c:v>-0.2842359158094041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68-4432-B0F7-3B79CA8917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Active!$M$21:$M$956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68-4432-B0F7-3B79CA8917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Active!$N$21:$N$956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68-4432-B0F7-3B79CA8917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Active!$O$21:$O$956</c:f>
              <c:numCache>
                <c:formatCode>General</c:formatCode>
                <c:ptCount val="936"/>
                <c:pt idx="0">
                  <c:v>0.47741926744555019</c:v>
                </c:pt>
                <c:pt idx="1">
                  <c:v>0.47403012111725373</c:v>
                </c:pt>
                <c:pt idx="2">
                  <c:v>0.26571506759186386</c:v>
                </c:pt>
                <c:pt idx="3">
                  <c:v>0.246990873025632</c:v>
                </c:pt>
                <c:pt idx="4">
                  <c:v>0.22519295763096489</c:v>
                </c:pt>
                <c:pt idx="5">
                  <c:v>0.19803951991950464</c:v>
                </c:pt>
                <c:pt idx="6">
                  <c:v>0.19801267519611215</c:v>
                </c:pt>
                <c:pt idx="7">
                  <c:v>0.18765061196662758</c:v>
                </c:pt>
                <c:pt idx="8">
                  <c:v>0.18759692251984267</c:v>
                </c:pt>
                <c:pt idx="9">
                  <c:v>0.14963848364292243</c:v>
                </c:pt>
                <c:pt idx="10">
                  <c:v>0.14963848364292243</c:v>
                </c:pt>
                <c:pt idx="11">
                  <c:v>0.11149213170225503</c:v>
                </c:pt>
                <c:pt idx="12">
                  <c:v>8.1358929694233112E-2</c:v>
                </c:pt>
                <c:pt idx="13">
                  <c:v>8.1358929694233112E-2</c:v>
                </c:pt>
                <c:pt idx="14">
                  <c:v>8.1305240247448216E-2</c:v>
                </c:pt>
                <c:pt idx="15">
                  <c:v>8.0936125300802075E-2</c:v>
                </c:pt>
                <c:pt idx="16">
                  <c:v>-6.3964710756765908E-3</c:v>
                </c:pt>
                <c:pt idx="17">
                  <c:v>-6.3964710756765908E-3</c:v>
                </c:pt>
                <c:pt idx="18">
                  <c:v>-1.6308885188337702E-2</c:v>
                </c:pt>
                <c:pt idx="19">
                  <c:v>-1.6523642975477287E-2</c:v>
                </c:pt>
                <c:pt idx="20">
                  <c:v>-1.6550487698869729E-2</c:v>
                </c:pt>
                <c:pt idx="21">
                  <c:v>-1.6919602645515883E-2</c:v>
                </c:pt>
                <c:pt idx="22">
                  <c:v>-3.4811610786581904E-2</c:v>
                </c:pt>
                <c:pt idx="23">
                  <c:v>-3.4918989680151682E-2</c:v>
                </c:pt>
                <c:pt idx="24">
                  <c:v>-4.5764257930700325E-2</c:v>
                </c:pt>
                <c:pt idx="25">
                  <c:v>-5.3059311512597851E-2</c:v>
                </c:pt>
                <c:pt idx="26">
                  <c:v>-5.4361280597131523E-2</c:v>
                </c:pt>
                <c:pt idx="27">
                  <c:v>-6.444818541184355E-2</c:v>
                </c:pt>
                <c:pt idx="28">
                  <c:v>-7.4125708194820727E-2</c:v>
                </c:pt>
                <c:pt idx="29">
                  <c:v>-0.10194355281024409</c:v>
                </c:pt>
                <c:pt idx="30">
                  <c:v>-0.10207777642720633</c:v>
                </c:pt>
                <c:pt idx="31">
                  <c:v>-0.1023395124802827</c:v>
                </c:pt>
                <c:pt idx="32">
                  <c:v>-0.1106680879127894</c:v>
                </c:pt>
                <c:pt idx="33">
                  <c:v>-0.11097009105095446</c:v>
                </c:pt>
                <c:pt idx="34">
                  <c:v>-0.12129188719535036</c:v>
                </c:pt>
                <c:pt idx="35">
                  <c:v>-0.12166100214199652</c:v>
                </c:pt>
                <c:pt idx="36">
                  <c:v>-0.12991575458517401</c:v>
                </c:pt>
                <c:pt idx="37">
                  <c:v>-0.13035198134030129</c:v>
                </c:pt>
                <c:pt idx="38">
                  <c:v>-0.13066740684016254</c:v>
                </c:pt>
                <c:pt idx="39">
                  <c:v>-0.13069425156355499</c:v>
                </c:pt>
                <c:pt idx="40">
                  <c:v>-0.14210325900534501</c:v>
                </c:pt>
                <c:pt idx="41">
                  <c:v>-0.15022378783156029</c:v>
                </c:pt>
                <c:pt idx="42">
                  <c:v>-0.15022378783156029</c:v>
                </c:pt>
                <c:pt idx="43">
                  <c:v>-0.15025063255495272</c:v>
                </c:pt>
                <c:pt idx="44">
                  <c:v>-0.15982077644436013</c:v>
                </c:pt>
                <c:pt idx="45">
                  <c:v>-0.16058585106104487</c:v>
                </c:pt>
                <c:pt idx="46">
                  <c:v>-0.1701761284929966</c:v>
                </c:pt>
                <c:pt idx="47">
                  <c:v>-0.17026337384402204</c:v>
                </c:pt>
                <c:pt idx="48">
                  <c:v>-0.17837048030854111</c:v>
                </c:pt>
                <c:pt idx="49">
                  <c:v>-0.17888053005299762</c:v>
                </c:pt>
                <c:pt idx="50">
                  <c:v>-0.18020263268007561</c:v>
                </c:pt>
                <c:pt idx="51">
                  <c:v>-0.18973250948439438</c:v>
                </c:pt>
                <c:pt idx="52">
                  <c:v>-0.19847717812948404</c:v>
                </c:pt>
                <c:pt idx="53">
                  <c:v>-0.19864495765068682</c:v>
                </c:pt>
                <c:pt idx="54">
                  <c:v>-0.20802047729549897</c:v>
                </c:pt>
                <c:pt idx="55">
                  <c:v>-0.20802047729549897</c:v>
                </c:pt>
                <c:pt idx="56">
                  <c:v>-0.20847012641232246</c:v>
                </c:pt>
                <c:pt idx="57">
                  <c:v>-0.20847012641232246</c:v>
                </c:pt>
                <c:pt idx="58">
                  <c:v>-0.2180671150251223</c:v>
                </c:pt>
                <c:pt idx="59">
                  <c:v>-0.22703325263819965</c:v>
                </c:pt>
                <c:pt idx="60">
                  <c:v>-0.22819428692492302</c:v>
                </c:pt>
                <c:pt idx="61">
                  <c:v>-0.22819428692492302</c:v>
                </c:pt>
                <c:pt idx="62">
                  <c:v>-0.22819428692492302</c:v>
                </c:pt>
                <c:pt idx="63">
                  <c:v>-0.22848286770139178</c:v>
                </c:pt>
                <c:pt idx="64">
                  <c:v>-0.23813354576097653</c:v>
                </c:pt>
                <c:pt idx="65">
                  <c:v>-0.23813354576097653</c:v>
                </c:pt>
                <c:pt idx="66">
                  <c:v>-0.23813354576097653</c:v>
                </c:pt>
                <c:pt idx="67">
                  <c:v>-0.23813354576097653</c:v>
                </c:pt>
                <c:pt idx="68">
                  <c:v>-0.24823387293738478</c:v>
                </c:pt>
                <c:pt idx="69">
                  <c:v>-0.25490478670040795</c:v>
                </c:pt>
                <c:pt idx="70">
                  <c:v>-0.25595844209356144</c:v>
                </c:pt>
                <c:pt idx="71">
                  <c:v>-0.25595844209356144</c:v>
                </c:pt>
                <c:pt idx="72">
                  <c:v>-0.2563275570402076</c:v>
                </c:pt>
                <c:pt idx="73">
                  <c:v>-0.2563275570402076</c:v>
                </c:pt>
                <c:pt idx="74">
                  <c:v>-0.2563275570402076</c:v>
                </c:pt>
                <c:pt idx="75">
                  <c:v>-0.26513262631293022</c:v>
                </c:pt>
                <c:pt idx="76">
                  <c:v>-0.26536751764261424</c:v>
                </c:pt>
                <c:pt idx="77">
                  <c:v>-0.26537422882346229</c:v>
                </c:pt>
                <c:pt idx="78">
                  <c:v>-0.26560912015314619</c:v>
                </c:pt>
                <c:pt idx="79">
                  <c:v>-0.26561583133399436</c:v>
                </c:pt>
                <c:pt idx="80">
                  <c:v>-0.2659715239189443</c:v>
                </c:pt>
                <c:pt idx="81">
                  <c:v>-0.26597823509979235</c:v>
                </c:pt>
                <c:pt idx="82">
                  <c:v>-0.26711242466312324</c:v>
                </c:pt>
                <c:pt idx="83">
                  <c:v>-0.26711242466312324</c:v>
                </c:pt>
                <c:pt idx="84">
                  <c:v>-0.26711242466312324</c:v>
                </c:pt>
                <c:pt idx="85">
                  <c:v>-0.27452156831943864</c:v>
                </c:pt>
                <c:pt idx="86">
                  <c:v>-0.2756289131593771</c:v>
                </c:pt>
                <c:pt idx="87">
                  <c:v>-0.2756289131593771</c:v>
                </c:pt>
                <c:pt idx="88">
                  <c:v>-0.27673625799931556</c:v>
                </c:pt>
                <c:pt idx="89">
                  <c:v>-0.27673625799931556</c:v>
                </c:pt>
                <c:pt idx="90">
                  <c:v>-0.28530643594235428</c:v>
                </c:pt>
                <c:pt idx="91">
                  <c:v>-0.28646747022907759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68-4432-B0F7-3B79CA891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888632"/>
        <c:axId val="1"/>
      </c:scatterChart>
      <c:valAx>
        <c:axId val="809888632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4036133520119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4129108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88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16979804018842"/>
          <c:y val="0.92024539877300615"/>
          <c:w val="0.676898731761922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Eri - O-C Diagr.</a:t>
            </a:r>
          </a:p>
        </c:rich>
      </c:tx>
      <c:layout>
        <c:manualLayout>
          <c:xMode val="edge"/>
          <c:yMode val="edge"/>
          <c:x val="0.38387096774193546"/>
          <c:y val="3.303298096912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46032.226999999999</c:v>
                  </c:pt>
                  <c:pt idx="13">
                    <c:v>46032.242400000003</c:v>
                  </c:pt>
                  <c:pt idx="14">
                    <c:v>46034.272599999997</c:v>
                  </c:pt>
                  <c:pt idx="15">
                    <c:v>46048.233500000002</c:v>
                  </c:pt>
                  <c:pt idx="16">
                    <c:v>49351.288999999997</c:v>
                  </c:pt>
                  <c:pt idx="17">
                    <c:v>49351.288999999997</c:v>
                  </c:pt>
                  <c:pt idx="18">
                    <c:v>49726.192000000003</c:v>
                  </c:pt>
                  <c:pt idx="19">
                    <c:v>49734.313199999997</c:v>
                  </c:pt>
                  <c:pt idx="20">
                    <c:v>49735.330399999999</c:v>
                  </c:pt>
                  <c:pt idx="21">
                    <c:v>49749.288200000003</c:v>
                  </c:pt>
                  <c:pt idx="22">
                    <c:v>50425.993000000002</c:v>
                  </c:pt>
                  <c:pt idx="23">
                    <c:v>50430.059000000001</c:v>
                  </c:pt>
                  <c:pt idx="24">
                    <c:v>50840.238700000002</c:v>
                  </c:pt>
                  <c:pt idx="25">
                    <c:v>51116.150999999998</c:v>
                  </c:pt>
                  <c:pt idx="26">
                    <c:v>51165.391300000003</c:v>
                  </c:pt>
                  <c:pt idx="27">
                    <c:v>51546.892</c:v>
                  </c:pt>
                  <c:pt idx="28">
                    <c:v>51912.911899999999</c:v>
                  </c:pt>
                  <c:pt idx="29">
                    <c:v>52965.026100000003</c:v>
                  </c:pt>
                  <c:pt idx="30">
                    <c:v>52970.103600000002</c:v>
                  </c:pt>
                  <c:pt idx="31">
                    <c:v>52980.002399999998</c:v>
                  </c:pt>
                  <c:pt idx="32">
                    <c:v>53295.255700000002</c:v>
                  </c:pt>
                  <c:pt idx="33">
                    <c:v>53306.681100000002</c:v>
                  </c:pt>
                  <c:pt idx="34">
                    <c:v>53697.063699999999</c:v>
                  </c:pt>
                  <c:pt idx="35">
                    <c:v>53711.023300000001</c:v>
                  </c:pt>
                  <c:pt idx="36">
                    <c:v>54023.230100000001</c:v>
                  </c:pt>
                  <c:pt idx="37">
                    <c:v>54039.728300000002</c:v>
                  </c:pt>
                  <c:pt idx="38">
                    <c:v>54051.658799999997</c:v>
                  </c:pt>
                  <c:pt idx="39">
                    <c:v>54052.673900000002</c:v>
                  </c:pt>
                  <c:pt idx="40">
                    <c:v>54483.922899999998</c:v>
                  </c:pt>
                  <c:pt idx="41">
                    <c:v>54791.053599999999</c:v>
                  </c:pt>
                  <c:pt idx="42">
                    <c:v>54791.056799999998</c:v>
                  </c:pt>
                  <c:pt idx="43">
                    <c:v>54792.073100000001</c:v>
                  </c:pt>
                  <c:pt idx="44">
                    <c:v>55154.0242</c:v>
                  </c:pt>
                  <c:pt idx="45">
                    <c:v>55182.962599999999</c:v>
                  </c:pt>
                  <c:pt idx="46">
                    <c:v>55545.678099999997</c:v>
                  </c:pt>
                  <c:pt idx="47">
                    <c:v>55548.976900000001</c:v>
                  </c:pt>
                  <c:pt idx="48">
                    <c:v>55855.597999999998</c:v>
                  </c:pt>
                  <c:pt idx="49">
                    <c:v>55874.879800000002</c:v>
                  </c:pt>
                  <c:pt idx="50">
                    <c:v>55924.888599999998</c:v>
                  </c:pt>
                  <c:pt idx="51">
                    <c:v>56285.324399999998</c:v>
                  </c:pt>
                  <c:pt idx="52">
                    <c:v>56616.059400000006</c:v>
                  </c:pt>
                  <c:pt idx="53">
                    <c:v>56622.402999999998</c:v>
                  </c:pt>
                  <c:pt idx="54">
                    <c:v>56976.999199999962</c:v>
                  </c:pt>
                  <c:pt idx="55">
                    <c:v>56976.999199999998</c:v>
                  </c:pt>
                  <c:pt idx="56">
                    <c:v>56994.00549999997</c:v>
                  </c:pt>
                  <c:pt idx="57">
                    <c:v>56994.005499999999</c:v>
                  </c:pt>
                  <c:pt idx="58">
                    <c:v>57356.976666666706</c:v>
                  </c:pt>
                  <c:pt idx="59">
                    <c:v>57696.084000000003</c:v>
                  </c:pt>
                  <c:pt idx="60">
                    <c:v>57740.0003</c:v>
                  </c:pt>
                  <c:pt idx="61">
                    <c:v>57740.000899999999</c:v>
                  </c:pt>
                  <c:pt idx="62">
                    <c:v>57740.000999999997</c:v>
                  </c:pt>
                  <c:pt idx="63">
                    <c:v>57750.916499999999</c:v>
                  </c:pt>
                  <c:pt idx="64">
                    <c:v>58115.9159</c:v>
                  </c:pt>
                  <c:pt idx="65">
                    <c:v>58115.9159</c:v>
                  </c:pt>
                  <c:pt idx="66">
                    <c:v>58115.915999999997</c:v>
                  </c:pt>
                  <c:pt idx="67">
                    <c:v>58115.917000000001</c:v>
                  </c:pt>
                  <c:pt idx="68">
                    <c:v>58497.925199999998</c:v>
                  </c:pt>
                  <c:pt idx="69">
                    <c:v>58750.2281</c:v>
                  </c:pt>
                  <c:pt idx="70">
                    <c:v>58790.088000000003</c:v>
                  </c:pt>
                  <c:pt idx="71">
                    <c:v>58790.089</c:v>
                  </c:pt>
                  <c:pt idx="72">
                    <c:v>58804.031600000002</c:v>
                  </c:pt>
                  <c:pt idx="73">
                    <c:v>58804.035900000003</c:v>
                  </c:pt>
                  <c:pt idx="74">
                    <c:v>58804.036800000002</c:v>
                  </c:pt>
                  <c:pt idx="75">
                    <c:v>59137.059520000003</c:v>
                  </c:pt>
                  <c:pt idx="76">
                    <c:v>59145.942852782551</c:v>
                  </c:pt>
                  <c:pt idx="77">
                    <c:v>59146.197382804006</c:v>
                  </c:pt>
                  <c:pt idx="78">
                    <c:v>59155.080653466284</c:v>
                  </c:pt>
                  <c:pt idx="79">
                    <c:v>59155.334933480248</c:v>
                  </c:pt>
                  <c:pt idx="80">
                    <c:v>59168.787573820446</c:v>
                  </c:pt>
                  <c:pt idx="81">
                    <c:v>59169.041213834193</c:v>
                  </c:pt>
                  <c:pt idx="82">
                    <c:v>59211.937100000003</c:v>
                  </c:pt>
                  <c:pt idx="83">
                    <c:v>59211.9378</c:v>
                  </c:pt>
                  <c:pt idx="84">
                    <c:v>59211.938000000002</c:v>
                  </c:pt>
                  <c:pt idx="85">
                    <c:v>59492.162500000093</c:v>
                  </c:pt>
                  <c:pt idx="86">
                    <c:v>59534.042400000151</c:v>
                  </c:pt>
                  <c:pt idx="87">
                    <c:v>59534.042700000107</c:v>
                  </c:pt>
                  <c:pt idx="88">
                    <c:v>59575.921699999832</c:v>
                  </c:pt>
                  <c:pt idx="89">
                    <c:v>59575.924099999946</c:v>
                  </c:pt>
                  <c:pt idx="90">
                    <c:v>59900.060800000094</c:v>
                  </c:pt>
                  <c:pt idx="91">
                    <c:v>59943.972800000105</c:v>
                  </c:pt>
                </c:numCache>
              </c:numRef>
            </c:plus>
            <c:min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46032.226999999999</c:v>
                  </c:pt>
                  <c:pt idx="13">
                    <c:v>46032.242400000003</c:v>
                  </c:pt>
                  <c:pt idx="14">
                    <c:v>46034.272599999997</c:v>
                  </c:pt>
                  <c:pt idx="15">
                    <c:v>46048.233500000002</c:v>
                  </c:pt>
                  <c:pt idx="16">
                    <c:v>49351.288999999997</c:v>
                  </c:pt>
                  <c:pt idx="17">
                    <c:v>49351.288999999997</c:v>
                  </c:pt>
                  <c:pt idx="18">
                    <c:v>49726.192000000003</c:v>
                  </c:pt>
                  <c:pt idx="19">
                    <c:v>49734.313199999997</c:v>
                  </c:pt>
                  <c:pt idx="20">
                    <c:v>49735.330399999999</c:v>
                  </c:pt>
                  <c:pt idx="21">
                    <c:v>49749.288200000003</c:v>
                  </c:pt>
                  <c:pt idx="22">
                    <c:v>50425.993000000002</c:v>
                  </c:pt>
                  <c:pt idx="23">
                    <c:v>50430.059000000001</c:v>
                  </c:pt>
                  <c:pt idx="24">
                    <c:v>50840.238700000002</c:v>
                  </c:pt>
                  <c:pt idx="25">
                    <c:v>51116.150999999998</c:v>
                  </c:pt>
                  <c:pt idx="26">
                    <c:v>51165.391300000003</c:v>
                  </c:pt>
                  <c:pt idx="27">
                    <c:v>51546.892</c:v>
                  </c:pt>
                  <c:pt idx="28">
                    <c:v>51912.911899999999</c:v>
                  </c:pt>
                  <c:pt idx="29">
                    <c:v>52965.026100000003</c:v>
                  </c:pt>
                  <c:pt idx="30">
                    <c:v>52970.103600000002</c:v>
                  </c:pt>
                  <c:pt idx="31">
                    <c:v>52980.002399999998</c:v>
                  </c:pt>
                  <c:pt idx="32">
                    <c:v>53295.255700000002</c:v>
                  </c:pt>
                  <c:pt idx="33">
                    <c:v>53306.681100000002</c:v>
                  </c:pt>
                  <c:pt idx="34">
                    <c:v>53697.063699999999</c:v>
                  </c:pt>
                  <c:pt idx="35">
                    <c:v>53711.023300000001</c:v>
                  </c:pt>
                  <c:pt idx="36">
                    <c:v>54023.230100000001</c:v>
                  </c:pt>
                  <c:pt idx="37">
                    <c:v>54039.728300000002</c:v>
                  </c:pt>
                  <c:pt idx="38">
                    <c:v>54051.658799999997</c:v>
                  </c:pt>
                  <c:pt idx="39">
                    <c:v>54052.673900000002</c:v>
                  </c:pt>
                  <c:pt idx="40">
                    <c:v>54483.922899999998</c:v>
                  </c:pt>
                  <c:pt idx="41">
                    <c:v>54791.053599999999</c:v>
                  </c:pt>
                  <c:pt idx="42">
                    <c:v>54791.056799999998</c:v>
                  </c:pt>
                  <c:pt idx="43">
                    <c:v>54792.073100000001</c:v>
                  </c:pt>
                  <c:pt idx="44">
                    <c:v>55154.0242</c:v>
                  </c:pt>
                  <c:pt idx="45">
                    <c:v>55182.962599999999</c:v>
                  </c:pt>
                  <c:pt idx="46">
                    <c:v>55545.678099999997</c:v>
                  </c:pt>
                  <c:pt idx="47">
                    <c:v>55548.976900000001</c:v>
                  </c:pt>
                  <c:pt idx="48">
                    <c:v>55855.597999999998</c:v>
                  </c:pt>
                  <c:pt idx="49">
                    <c:v>55874.879800000002</c:v>
                  </c:pt>
                  <c:pt idx="50">
                    <c:v>55924.888599999998</c:v>
                  </c:pt>
                  <c:pt idx="51">
                    <c:v>56285.324399999998</c:v>
                  </c:pt>
                  <c:pt idx="52">
                    <c:v>56616.059400000006</c:v>
                  </c:pt>
                  <c:pt idx="53">
                    <c:v>56622.402999999998</c:v>
                  </c:pt>
                  <c:pt idx="54">
                    <c:v>56976.999199999962</c:v>
                  </c:pt>
                  <c:pt idx="55">
                    <c:v>56976.999199999998</c:v>
                  </c:pt>
                  <c:pt idx="56">
                    <c:v>56994.00549999997</c:v>
                  </c:pt>
                  <c:pt idx="57">
                    <c:v>56994.005499999999</c:v>
                  </c:pt>
                  <c:pt idx="58">
                    <c:v>57356.976666666706</c:v>
                  </c:pt>
                  <c:pt idx="59">
                    <c:v>57696.084000000003</c:v>
                  </c:pt>
                  <c:pt idx="60">
                    <c:v>57740.0003</c:v>
                  </c:pt>
                  <c:pt idx="61">
                    <c:v>57740.000899999999</c:v>
                  </c:pt>
                  <c:pt idx="62">
                    <c:v>57740.000999999997</c:v>
                  </c:pt>
                  <c:pt idx="63">
                    <c:v>57750.916499999999</c:v>
                  </c:pt>
                  <c:pt idx="64">
                    <c:v>58115.9159</c:v>
                  </c:pt>
                  <c:pt idx="65">
                    <c:v>58115.9159</c:v>
                  </c:pt>
                  <c:pt idx="66">
                    <c:v>58115.915999999997</c:v>
                  </c:pt>
                  <c:pt idx="67">
                    <c:v>58115.917000000001</c:v>
                  </c:pt>
                  <c:pt idx="68">
                    <c:v>58497.925199999998</c:v>
                  </c:pt>
                  <c:pt idx="69">
                    <c:v>58750.2281</c:v>
                  </c:pt>
                  <c:pt idx="70">
                    <c:v>58790.088000000003</c:v>
                  </c:pt>
                  <c:pt idx="71">
                    <c:v>58790.089</c:v>
                  </c:pt>
                  <c:pt idx="72">
                    <c:v>58804.031600000002</c:v>
                  </c:pt>
                  <c:pt idx="73">
                    <c:v>58804.035900000003</c:v>
                  </c:pt>
                  <c:pt idx="74">
                    <c:v>58804.036800000002</c:v>
                  </c:pt>
                  <c:pt idx="75">
                    <c:v>59137.059520000003</c:v>
                  </c:pt>
                  <c:pt idx="76">
                    <c:v>59145.942852782551</c:v>
                  </c:pt>
                  <c:pt idx="77">
                    <c:v>59146.197382804006</c:v>
                  </c:pt>
                  <c:pt idx="78">
                    <c:v>59155.080653466284</c:v>
                  </c:pt>
                  <c:pt idx="79">
                    <c:v>59155.334933480248</c:v>
                  </c:pt>
                  <c:pt idx="80">
                    <c:v>59168.787573820446</c:v>
                  </c:pt>
                  <c:pt idx="81">
                    <c:v>59169.041213834193</c:v>
                  </c:pt>
                  <c:pt idx="82">
                    <c:v>59211.937100000003</c:v>
                  </c:pt>
                  <c:pt idx="83">
                    <c:v>59211.9378</c:v>
                  </c:pt>
                  <c:pt idx="84">
                    <c:v>59211.938000000002</c:v>
                  </c:pt>
                  <c:pt idx="85">
                    <c:v>59492.162500000093</c:v>
                  </c:pt>
                  <c:pt idx="86">
                    <c:v>59534.042400000151</c:v>
                  </c:pt>
                  <c:pt idx="87">
                    <c:v>59534.042700000107</c:v>
                  </c:pt>
                  <c:pt idx="88">
                    <c:v>59575.921699999832</c:v>
                  </c:pt>
                  <c:pt idx="89">
                    <c:v>59575.924099999946</c:v>
                  </c:pt>
                  <c:pt idx="90">
                    <c:v>59900.060800000094</c:v>
                  </c:pt>
                  <c:pt idx="91">
                    <c:v>59943.972800000105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Active!$H$21:$H$956</c:f>
              <c:numCache>
                <c:formatCode>General</c:formatCode>
                <c:ptCount val="936"/>
                <c:pt idx="9">
                  <c:v>-2.5353700002597179E-2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9E-429F-8466-B4CFF9C3BB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1.1000000000000001E-3</c:v>
                  </c:pt>
                  <c:pt idx="20">
                    <c:v>2.5999999999999999E-3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8.0000000000000004E-4</c:v>
                  </c:pt>
                  <c:pt idx="38">
                    <c:v>1E-4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6.9999999999999999E-4</c:v>
                  </c:pt>
                  <c:pt idx="47">
                    <c:v>0</c:v>
                  </c:pt>
                  <c:pt idx="48">
                    <c:v>0.01</c:v>
                  </c:pt>
                  <c:pt idx="49">
                    <c:v>1.1999999999999999E-3</c:v>
                  </c:pt>
                  <c:pt idx="50">
                    <c:v>0</c:v>
                  </c:pt>
                  <c:pt idx="51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1.1000000000000001E-3</c:v>
                  </c:pt>
                  <c:pt idx="20">
                    <c:v>2.5999999999999999E-3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8.0000000000000004E-4</c:v>
                  </c:pt>
                  <c:pt idx="38">
                    <c:v>1E-4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6.9999999999999999E-4</c:v>
                  </c:pt>
                  <c:pt idx="47">
                    <c:v>0</c:v>
                  </c:pt>
                  <c:pt idx="48">
                    <c:v>0.01</c:v>
                  </c:pt>
                  <c:pt idx="49">
                    <c:v>1.1999999999999999E-3</c:v>
                  </c:pt>
                  <c:pt idx="50">
                    <c:v>0</c:v>
                  </c:pt>
                  <c:pt idx="51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Active!$I$21:$I$956</c:f>
              <c:numCache>
                <c:formatCode>General</c:formatCode>
                <c:ptCount val="936"/>
                <c:pt idx="16">
                  <c:v>-5.1116200003889389E-2</c:v>
                </c:pt>
                <c:pt idx="17">
                  <c:v>-5.1116200003889389E-2</c:v>
                </c:pt>
                <c:pt idx="22">
                  <c:v>-7.3709499993128702E-2</c:v>
                </c:pt>
                <c:pt idx="23">
                  <c:v>-6.9028699996124487E-2</c:v>
                </c:pt>
                <c:pt idx="25">
                  <c:v>-8.6141050000151154E-2</c:v>
                </c:pt>
                <c:pt idx="27">
                  <c:v>-9.8808700000518002E-2</c:v>
                </c:pt>
                <c:pt idx="48">
                  <c:v>-0.19864745000086259</c:v>
                </c:pt>
                <c:pt idx="53">
                  <c:v>-0.22147889999905601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9E-429F-8466-B4CFF9C3BB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Active!$J$21:$J$956</c:f>
              <c:numCache>
                <c:formatCode>General</c:formatCode>
                <c:ptCount val="936"/>
                <c:pt idx="0">
                  <c:v>-3.4963250000146218E-2</c:v>
                </c:pt>
                <c:pt idx="1">
                  <c:v>-3.504999986034818E-4</c:v>
                </c:pt>
                <c:pt idx="2">
                  <c:v>1.5701500007708091E-2</c:v>
                </c:pt>
                <c:pt idx="3">
                  <c:v>-7.8934000004664995E-2</c:v>
                </c:pt>
                <c:pt idx="4">
                  <c:v>2.6768399999127723E-2</c:v>
                </c:pt>
                <c:pt idx="5">
                  <c:v>-4.3224300003203098E-2</c:v>
                </c:pt>
                <c:pt idx="6">
                  <c:v>-6.8254099998739548E-2</c:v>
                </c:pt>
                <c:pt idx="7">
                  <c:v>-3.765690000000177E-2</c:v>
                </c:pt>
                <c:pt idx="8">
                  <c:v>-7.6716499999747612E-2</c:v>
                </c:pt>
                <c:pt idx="10">
                  <c:v>-1.4953700003388803E-2</c:v>
                </c:pt>
                <c:pt idx="11">
                  <c:v>-4.3099499998788815E-2</c:v>
                </c:pt>
                <c:pt idx="13">
                  <c:v>1.5400000003864989E-2</c:v>
                </c:pt>
                <c:pt idx="14">
                  <c:v>1.4940399996703491E-2</c:v>
                </c:pt>
                <c:pt idx="15">
                  <c:v>1.5055650001158938E-2</c:v>
                </c:pt>
                <c:pt idx="18">
                  <c:v>-5.86448499961989E-2</c:v>
                </c:pt>
                <c:pt idx="19">
                  <c:v>-6.0083249998569954E-2</c:v>
                </c:pt>
                <c:pt idx="20">
                  <c:v>-5.8213049996993504E-2</c:v>
                </c:pt>
                <c:pt idx="21">
                  <c:v>-6.1197799994261004E-2</c:v>
                </c:pt>
                <c:pt idx="24">
                  <c:v>-8.2567899997229688E-2</c:v>
                </c:pt>
                <c:pt idx="26">
                  <c:v>-8.93363499926636E-2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9E-429F-8466-B4CFF9C3BB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Active!$K$21:$K$956</c:f>
              <c:numCache>
                <c:formatCode>General</c:formatCode>
                <c:ptCount val="936"/>
                <c:pt idx="12">
                  <c:v>0</c:v>
                </c:pt>
                <c:pt idx="28">
                  <c:v>-0.10530160000053002</c:v>
                </c:pt>
                <c:pt idx="29">
                  <c:v>-0.12660684999718796</c:v>
                </c:pt>
                <c:pt idx="30">
                  <c:v>-0.12575584999285638</c:v>
                </c:pt>
                <c:pt idx="31">
                  <c:v>-0.1264214000038919</c:v>
                </c:pt>
                <c:pt idx="32">
                  <c:v>0.12080815000081202</c:v>
                </c:pt>
                <c:pt idx="33">
                  <c:v>0.12374790000467328</c:v>
                </c:pt>
                <c:pt idx="34">
                  <c:v>0.11203979999845615</c:v>
                </c:pt>
                <c:pt idx="35">
                  <c:v>0.11085504999937257</c:v>
                </c:pt>
                <c:pt idx="36">
                  <c:v>0.10374155000317842</c:v>
                </c:pt>
                <c:pt idx="37">
                  <c:v>0.10283230000641197</c:v>
                </c:pt>
                <c:pt idx="38">
                  <c:v>0.10320715000125347</c:v>
                </c:pt>
                <c:pt idx="39">
                  <c:v>0.10297735000494868</c:v>
                </c:pt>
                <c:pt idx="40">
                  <c:v>-0.16318765000323765</c:v>
                </c:pt>
                <c:pt idx="41">
                  <c:v>-0.16975215000275057</c:v>
                </c:pt>
                <c:pt idx="42">
                  <c:v>-0.16655215000355383</c:v>
                </c:pt>
                <c:pt idx="43">
                  <c:v>-0.16558194999379339</c:v>
                </c:pt>
                <c:pt idx="44">
                  <c:v>-0.1795556500001112</c:v>
                </c:pt>
                <c:pt idx="45">
                  <c:v>-0.17805494999629445</c:v>
                </c:pt>
                <c:pt idx="46">
                  <c:v>-0.18912600000476232</c:v>
                </c:pt>
                <c:pt idx="47">
                  <c:v>-0.19014785000035772</c:v>
                </c:pt>
                <c:pt idx="49">
                  <c:v>-0.20811364999826765</c:v>
                </c:pt>
                <c:pt idx="50">
                  <c:v>-0.20430630000191741</c:v>
                </c:pt>
                <c:pt idx="51">
                  <c:v>-0.21058530000300379</c:v>
                </c:pt>
                <c:pt idx="52">
                  <c:v>-0.21926764999079751</c:v>
                </c:pt>
                <c:pt idx="54">
                  <c:v>-0.22921155003859894</c:v>
                </c:pt>
                <c:pt idx="55">
                  <c:v>-0.22921155000221916</c:v>
                </c:pt>
                <c:pt idx="56">
                  <c:v>-0.22968570002558408</c:v>
                </c:pt>
                <c:pt idx="57">
                  <c:v>-0.22968569999648025</c:v>
                </c:pt>
                <c:pt idx="58">
                  <c:v>-0.23892253329540836</c:v>
                </c:pt>
                <c:pt idx="59">
                  <c:v>-0.25174239999614656</c:v>
                </c:pt>
                <c:pt idx="60">
                  <c:v>-0.24845625000307336</c:v>
                </c:pt>
                <c:pt idx="61">
                  <c:v>-0.24785625000367872</c:v>
                </c:pt>
                <c:pt idx="62">
                  <c:v>-0.24775625000620494</c:v>
                </c:pt>
                <c:pt idx="63">
                  <c:v>-0.24705159999575699</c:v>
                </c:pt>
                <c:pt idx="64">
                  <c:v>-0.25871469999401597</c:v>
                </c:pt>
                <c:pt idx="65">
                  <c:v>-0.25871469999401597</c:v>
                </c:pt>
                <c:pt idx="66">
                  <c:v>-0.25861469999654219</c:v>
                </c:pt>
                <c:pt idx="67">
                  <c:v>-0.25761469999270048</c:v>
                </c:pt>
                <c:pt idx="68">
                  <c:v>-0.26725195000472013</c:v>
                </c:pt>
                <c:pt idx="69">
                  <c:v>-0.27380724999966333</c:v>
                </c:pt>
                <c:pt idx="70">
                  <c:v>-0.26560189999872819</c:v>
                </c:pt>
                <c:pt idx="71">
                  <c:v>-0.26460190000216244</c:v>
                </c:pt>
                <c:pt idx="72">
                  <c:v>-0.28278664999379544</c:v>
                </c:pt>
                <c:pt idx="73">
                  <c:v>-0.27848664999328321</c:v>
                </c:pt>
                <c:pt idx="74">
                  <c:v>-0.27758664999419125</c:v>
                </c:pt>
                <c:pt idx="75">
                  <c:v>-0.28304104999551782</c:v>
                </c:pt>
                <c:pt idx="82">
                  <c:v>-0.28603379999549361</c:v>
                </c:pt>
                <c:pt idx="83">
                  <c:v>-0.28533379999862518</c:v>
                </c:pt>
                <c:pt idx="84">
                  <c:v>-0.28513379999640165</c:v>
                </c:pt>
                <c:pt idx="85">
                  <c:v>-0.29165859990462195</c:v>
                </c:pt>
                <c:pt idx="86">
                  <c:v>-0.29411284984962549</c:v>
                </c:pt>
                <c:pt idx="87">
                  <c:v>-0.29381284989358392</c:v>
                </c:pt>
                <c:pt idx="88">
                  <c:v>-0.29716710016509751</c:v>
                </c:pt>
                <c:pt idx="89">
                  <c:v>-0.29476710005110363</c:v>
                </c:pt>
                <c:pt idx="90">
                  <c:v>-0.30210574990633177</c:v>
                </c:pt>
                <c:pt idx="91">
                  <c:v>-0.30311959989194293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9E-429F-8466-B4CFF9C3BB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Active!$L$21:$L$956</c:f>
              <c:numCache>
                <c:formatCode>General</c:formatCode>
                <c:ptCount val="936"/>
                <c:pt idx="76">
                  <c:v>-0.28384401744551724</c:v>
                </c:pt>
                <c:pt idx="77">
                  <c:v>-0.28314644598867744</c:v>
                </c:pt>
                <c:pt idx="78">
                  <c:v>-0.28401153371669352</c:v>
                </c:pt>
                <c:pt idx="79">
                  <c:v>-0.28356396975141251</c:v>
                </c:pt>
                <c:pt idx="80">
                  <c:v>-0.28404347955074627</c:v>
                </c:pt>
                <c:pt idx="81">
                  <c:v>-0.2842359158094041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9E-429F-8466-B4CFF9C3BB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Active!$M$21:$M$956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9E-429F-8466-B4CFF9C3BB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Active!$N$21:$N$956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9E-429F-8466-B4CFF9C3BB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-29507.5</c:v>
                </c:pt>
                <c:pt idx="1">
                  <c:v>-29255</c:v>
                </c:pt>
                <c:pt idx="2">
                  <c:v>-13735</c:v>
                </c:pt>
                <c:pt idx="3">
                  <c:v>-12340</c:v>
                </c:pt>
                <c:pt idx="4">
                  <c:v>-10716</c:v>
                </c:pt>
                <c:pt idx="5">
                  <c:v>-8693</c:v>
                </c:pt>
                <c:pt idx="6">
                  <c:v>-8691</c:v>
                </c:pt>
                <c:pt idx="7">
                  <c:v>-7919</c:v>
                </c:pt>
                <c:pt idx="8">
                  <c:v>-7915</c:v>
                </c:pt>
                <c:pt idx="9">
                  <c:v>-5087</c:v>
                </c:pt>
                <c:pt idx="10">
                  <c:v>-5087</c:v>
                </c:pt>
                <c:pt idx="11">
                  <c:v>-2245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31.5</c:v>
                </c:pt>
                <c:pt idx="16">
                  <c:v>6538</c:v>
                </c:pt>
                <c:pt idx="17">
                  <c:v>6538</c:v>
                </c:pt>
                <c:pt idx="18">
                  <c:v>7276.5</c:v>
                </c:pt>
                <c:pt idx="19">
                  <c:v>7292.5</c:v>
                </c:pt>
                <c:pt idx="20">
                  <c:v>7294.5</c:v>
                </c:pt>
                <c:pt idx="21">
                  <c:v>7322</c:v>
                </c:pt>
                <c:pt idx="22">
                  <c:v>8655</c:v>
                </c:pt>
                <c:pt idx="23">
                  <c:v>8663</c:v>
                </c:pt>
                <c:pt idx="24">
                  <c:v>9471</c:v>
                </c:pt>
                <c:pt idx="25">
                  <c:v>10014.5</c:v>
                </c:pt>
                <c:pt idx="26">
                  <c:v>10111.5</c:v>
                </c:pt>
                <c:pt idx="27">
                  <c:v>10863</c:v>
                </c:pt>
                <c:pt idx="28">
                  <c:v>11584</c:v>
                </c:pt>
                <c:pt idx="29">
                  <c:v>13656.5</c:v>
                </c:pt>
                <c:pt idx="30">
                  <c:v>13666.5</c:v>
                </c:pt>
                <c:pt idx="31">
                  <c:v>13686</c:v>
                </c:pt>
                <c:pt idx="32">
                  <c:v>14306.5</c:v>
                </c:pt>
                <c:pt idx="33">
                  <c:v>14329</c:v>
                </c:pt>
                <c:pt idx="34">
                  <c:v>15098</c:v>
                </c:pt>
                <c:pt idx="35">
                  <c:v>15125.5</c:v>
                </c:pt>
                <c:pt idx="36">
                  <c:v>15740.5</c:v>
                </c:pt>
                <c:pt idx="37">
                  <c:v>15773</c:v>
                </c:pt>
                <c:pt idx="38">
                  <c:v>15796.5</c:v>
                </c:pt>
                <c:pt idx="39">
                  <c:v>15798.5</c:v>
                </c:pt>
                <c:pt idx="40">
                  <c:v>16648.5</c:v>
                </c:pt>
                <c:pt idx="41">
                  <c:v>17253.5</c:v>
                </c:pt>
                <c:pt idx="42">
                  <c:v>17253.5</c:v>
                </c:pt>
                <c:pt idx="43">
                  <c:v>17255.5</c:v>
                </c:pt>
                <c:pt idx="44">
                  <c:v>17968.5</c:v>
                </c:pt>
                <c:pt idx="45">
                  <c:v>18025.5</c:v>
                </c:pt>
                <c:pt idx="46">
                  <c:v>18740</c:v>
                </c:pt>
                <c:pt idx="47">
                  <c:v>18746.5</c:v>
                </c:pt>
                <c:pt idx="48">
                  <c:v>19350.5</c:v>
                </c:pt>
                <c:pt idx="49">
                  <c:v>19388.5</c:v>
                </c:pt>
                <c:pt idx="50">
                  <c:v>19487</c:v>
                </c:pt>
                <c:pt idx="51">
                  <c:v>20197</c:v>
                </c:pt>
                <c:pt idx="52">
                  <c:v>20848.5</c:v>
                </c:pt>
                <c:pt idx="53">
                  <c:v>20861</c:v>
                </c:pt>
                <c:pt idx="54">
                  <c:v>21559.5</c:v>
                </c:pt>
                <c:pt idx="55">
                  <c:v>21559.5</c:v>
                </c:pt>
                <c:pt idx="56">
                  <c:v>21593</c:v>
                </c:pt>
                <c:pt idx="57">
                  <c:v>21593</c:v>
                </c:pt>
                <c:pt idx="58">
                  <c:v>22308</c:v>
                </c:pt>
                <c:pt idx="59">
                  <c:v>22976</c:v>
                </c:pt>
                <c:pt idx="60">
                  <c:v>23062.5</c:v>
                </c:pt>
                <c:pt idx="61">
                  <c:v>23062.5</c:v>
                </c:pt>
                <c:pt idx="62">
                  <c:v>23062.5</c:v>
                </c:pt>
                <c:pt idx="63">
                  <c:v>23084</c:v>
                </c:pt>
                <c:pt idx="64">
                  <c:v>23803</c:v>
                </c:pt>
                <c:pt idx="65">
                  <c:v>23803</c:v>
                </c:pt>
                <c:pt idx="66">
                  <c:v>23803</c:v>
                </c:pt>
                <c:pt idx="67">
                  <c:v>23803</c:v>
                </c:pt>
                <c:pt idx="68">
                  <c:v>24555.5</c:v>
                </c:pt>
                <c:pt idx="69">
                  <c:v>25052.5</c:v>
                </c:pt>
                <c:pt idx="70">
                  <c:v>25131</c:v>
                </c:pt>
                <c:pt idx="71">
                  <c:v>25131</c:v>
                </c:pt>
                <c:pt idx="72">
                  <c:v>25158.5</c:v>
                </c:pt>
                <c:pt idx="73">
                  <c:v>25158.5</c:v>
                </c:pt>
                <c:pt idx="74">
                  <c:v>25158.5</c:v>
                </c:pt>
                <c:pt idx="75">
                  <c:v>25814.5</c:v>
                </c:pt>
                <c:pt idx="76">
                  <c:v>25832</c:v>
                </c:pt>
                <c:pt idx="77">
                  <c:v>25832.5</c:v>
                </c:pt>
                <c:pt idx="78">
                  <c:v>25850</c:v>
                </c:pt>
                <c:pt idx="79">
                  <c:v>25850.5</c:v>
                </c:pt>
                <c:pt idx="80">
                  <c:v>25877</c:v>
                </c:pt>
                <c:pt idx="81">
                  <c:v>25877.5</c:v>
                </c:pt>
                <c:pt idx="82">
                  <c:v>25962</c:v>
                </c:pt>
                <c:pt idx="83">
                  <c:v>25962</c:v>
                </c:pt>
                <c:pt idx="84">
                  <c:v>25962</c:v>
                </c:pt>
                <c:pt idx="85">
                  <c:v>26514</c:v>
                </c:pt>
                <c:pt idx="86">
                  <c:v>26596.5</c:v>
                </c:pt>
                <c:pt idx="87">
                  <c:v>26596.5</c:v>
                </c:pt>
                <c:pt idx="88">
                  <c:v>26679</c:v>
                </c:pt>
                <c:pt idx="89">
                  <c:v>26679</c:v>
                </c:pt>
                <c:pt idx="90">
                  <c:v>27317.5</c:v>
                </c:pt>
                <c:pt idx="91">
                  <c:v>27404</c:v>
                </c:pt>
              </c:numCache>
            </c:numRef>
          </c:xVal>
          <c:yVal>
            <c:numRef>
              <c:f>Active!$O$21:$O$956</c:f>
              <c:numCache>
                <c:formatCode>General</c:formatCode>
                <c:ptCount val="936"/>
                <c:pt idx="0">
                  <c:v>0.47741926744555019</c:v>
                </c:pt>
                <c:pt idx="1">
                  <c:v>0.47403012111725373</c:v>
                </c:pt>
                <c:pt idx="2">
                  <c:v>0.26571506759186386</c:v>
                </c:pt>
                <c:pt idx="3">
                  <c:v>0.246990873025632</c:v>
                </c:pt>
                <c:pt idx="4">
                  <c:v>0.22519295763096489</c:v>
                </c:pt>
                <c:pt idx="5">
                  <c:v>0.19803951991950464</c:v>
                </c:pt>
                <c:pt idx="6">
                  <c:v>0.19801267519611215</c:v>
                </c:pt>
                <c:pt idx="7">
                  <c:v>0.18765061196662758</c:v>
                </c:pt>
                <c:pt idx="8">
                  <c:v>0.18759692251984267</c:v>
                </c:pt>
                <c:pt idx="9">
                  <c:v>0.14963848364292243</c:v>
                </c:pt>
                <c:pt idx="10">
                  <c:v>0.14963848364292243</c:v>
                </c:pt>
                <c:pt idx="11">
                  <c:v>0.11149213170225503</c:v>
                </c:pt>
                <c:pt idx="12">
                  <c:v>8.1358929694233112E-2</c:v>
                </c:pt>
                <c:pt idx="13">
                  <c:v>8.1358929694233112E-2</c:v>
                </c:pt>
                <c:pt idx="14">
                  <c:v>8.1305240247448216E-2</c:v>
                </c:pt>
                <c:pt idx="15">
                  <c:v>8.0936125300802075E-2</c:v>
                </c:pt>
                <c:pt idx="16">
                  <c:v>-6.3964710756765908E-3</c:v>
                </c:pt>
                <c:pt idx="17">
                  <c:v>-6.3964710756765908E-3</c:v>
                </c:pt>
                <c:pt idx="18">
                  <c:v>-1.6308885188337702E-2</c:v>
                </c:pt>
                <c:pt idx="19">
                  <c:v>-1.6523642975477287E-2</c:v>
                </c:pt>
                <c:pt idx="20">
                  <c:v>-1.6550487698869729E-2</c:v>
                </c:pt>
                <c:pt idx="21">
                  <c:v>-1.6919602645515883E-2</c:v>
                </c:pt>
                <c:pt idx="22">
                  <c:v>-3.4811610786581904E-2</c:v>
                </c:pt>
                <c:pt idx="23">
                  <c:v>-3.4918989680151682E-2</c:v>
                </c:pt>
                <c:pt idx="24">
                  <c:v>-4.5764257930700325E-2</c:v>
                </c:pt>
                <c:pt idx="25">
                  <c:v>-5.3059311512597851E-2</c:v>
                </c:pt>
                <c:pt idx="26">
                  <c:v>-5.4361280597131523E-2</c:v>
                </c:pt>
                <c:pt idx="27">
                  <c:v>-6.444818541184355E-2</c:v>
                </c:pt>
                <c:pt idx="28">
                  <c:v>-7.4125708194820727E-2</c:v>
                </c:pt>
                <c:pt idx="29">
                  <c:v>-0.10194355281024409</c:v>
                </c:pt>
                <c:pt idx="30">
                  <c:v>-0.10207777642720633</c:v>
                </c:pt>
                <c:pt idx="31">
                  <c:v>-0.1023395124802827</c:v>
                </c:pt>
                <c:pt idx="32">
                  <c:v>-0.1106680879127894</c:v>
                </c:pt>
                <c:pt idx="33">
                  <c:v>-0.11097009105095446</c:v>
                </c:pt>
                <c:pt idx="34">
                  <c:v>-0.12129188719535036</c:v>
                </c:pt>
                <c:pt idx="35">
                  <c:v>-0.12166100214199652</c:v>
                </c:pt>
                <c:pt idx="36">
                  <c:v>-0.12991575458517401</c:v>
                </c:pt>
                <c:pt idx="37">
                  <c:v>-0.13035198134030129</c:v>
                </c:pt>
                <c:pt idx="38">
                  <c:v>-0.13066740684016254</c:v>
                </c:pt>
                <c:pt idx="39">
                  <c:v>-0.13069425156355499</c:v>
                </c:pt>
                <c:pt idx="40">
                  <c:v>-0.14210325900534501</c:v>
                </c:pt>
                <c:pt idx="41">
                  <c:v>-0.15022378783156029</c:v>
                </c:pt>
                <c:pt idx="42">
                  <c:v>-0.15022378783156029</c:v>
                </c:pt>
                <c:pt idx="43">
                  <c:v>-0.15025063255495272</c:v>
                </c:pt>
                <c:pt idx="44">
                  <c:v>-0.15982077644436013</c:v>
                </c:pt>
                <c:pt idx="45">
                  <c:v>-0.16058585106104487</c:v>
                </c:pt>
                <c:pt idx="46">
                  <c:v>-0.1701761284929966</c:v>
                </c:pt>
                <c:pt idx="47">
                  <c:v>-0.17026337384402204</c:v>
                </c:pt>
                <c:pt idx="48">
                  <c:v>-0.17837048030854111</c:v>
                </c:pt>
                <c:pt idx="49">
                  <c:v>-0.17888053005299762</c:v>
                </c:pt>
                <c:pt idx="50">
                  <c:v>-0.18020263268007561</c:v>
                </c:pt>
                <c:pt idx="51">
                  <c:v>-0.18973250948439438</c:v>
                </c:pt>
                <c:pt idx="52">
                  <c:v>-0.19847717812948404</c:v>
                </c:pt>
                <c:pt idx="53">
                  <c:v>-0.19864495765068682</c:v>
                </c:pt>
                <c:pt idx="54">
                  <c:v>-0.20802047729549897</c:v>
                </c:pt>
                <c:pt idx="55">
                  <c:v>-0.20802047729549897</c:v>
                </c:pt>
                <c:pt idx="56">
                  <c:v>-0.20847012641232246</c:v>
                </c:pt>
                <c:pt idx="57">
                  <c:v>-0.20847012641232246</c:v>
                </c:pt>
                <c:pt idx="58">
                  <c:v>-0.2180671150251223</c:v>
                </c:pt>
                <c:pt idx="59">
                  <c:v>-0.22703325263819965</c:v>
                </c:pt>
                <c:pt idx="60">
                  <c:v>-0.22819428692492302</c:v>
                </c:pt>
                <c:pt idx="61">
                  <c:v>-0.22819428692492302</c:v>
                </c:pt>
                <c:pt idx="62">
                  <c:v>-0.22819428692492302</c:v>
                </c:pt>
                <c:pt idx="63">
                  <c:v>-0.22848286770139178</c:v>
                </c:pt>
                <c:pt idx="64">
                  <c:v>-0.23813354576097653</c:v>
                </c:pt>
                <c:pt idx="65">
                  <c:v>-0.23813354576097653</c:v>
                </c:pt>
                <c:pt idx="66">
                  <c:v>-0.23813354576097653</c:v>
                </c:pt>
                <c:pt idx="67">
                  <c:v>-0.23813354576097653</c:v>
                </c:pt>
                <c:pt idx="68">
                  <c:v>-0.24823387293738478</c:v>
                </c:pt>
                <c:pt idx="69">
                  <c:v>-0.25490478670040795</c:v>
                </c:pt>
                <c:pt idx="70">
                  <c:v>-0.25595844209356144</c:v>
                </c:pt>
                <c:pt idx="71">
                  <c:v>-0.25595844209356144</c:v>
                </c:pt>
                <c:pt idx="72">
                  <c:v>-0.2563275570402076</c:v>
                </c:pt>
                <c:pt idx="73">
                  <c:v>-0.2563275570402076</c:v>
                </c:pt>
                <c:pt idx="74">
                  <c:v>-0.2563275570402076</c:v>
                </c:pt>
                <c:pt idx="75">
                  <c:v>-0.26513262631293022</c:v>
                </c:pt>
                <c:pt idx="76">
                  <c:v>-0.26536751764261424</c:v>
                </c:pt>
                <c:pt idx="77">
                  <c:v>-0.26537422882346229</c:v>
                </c:pt>
                <c:pt idx="78">
                  <c:v>-0.26560912015314619</c:v>
                </c:pt>
                <c:pt idx="79">
                  <c:v>-0.26561583133399436</c:v>
                </c:pt>
                <c:pt idx="80">
                  <c:v>-0.2659715239189443</c:v>
                </c:pt>
                <c:pt idx="81">
                  <c:v>-0.26597823509979235</c:v>
                </c:pt>
                <c:pt idx="82">
                  <c:v>-0.26711242466312324</c:v>
                </c:pt>
                <c:pt idx="83">
                  <c:v>-0.26711242466312324</c:v>
                </c:pt>
                <c:pt idx="84">
                  <c:v>-0.26711242466312324</c:v>
                </c:pt>
                <c:pt idx="85">
                  <c:v>-0.27452156831943864</c:v>
                </c:pt>
                <c:pt idx="86">
                  <c:v>-0.2756289131593771</c:v>
                </c:pt>
                <c:pt idx="87">
                  <c:v>-0.2756289131593771</c:v>
                </c:pt>
                <c:pt idx="88">
                  <c:v>-0.27673625799931556</c:v>
                </c:pt>
                <c:pt idx="89">
                  <c:v>-0.27673625799931556</c:v>
                </c:pt>
                <c:pt idx="90">
                  <c:v>-0.28530643594235428</c:v>
                </c:pt>
                <c:pt idx="91">
                  <c:v>-0.28646747022907759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9E-429F-8466-B4CFF9C3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886664"/>
        <c:axId val="1"/>
      </c:scatterChart>
      <c:valAx>
        <c:axId val="809886664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084342668175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6158668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886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06451612903226"/>
          <c:y val="0.9204921861831491"/>
          <c:w val="0.675806451612903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0</xdr:row>
      <xdr:rowOff>9524</xdr:rowOff>
    </xdr:from>
    <xdr:to>
      <xdr:col>27</xdr:col>
      <xdr:colOff>85725</xdr:colOff>
      <xdr:row>18</xdr:row>
      <xdr:rowOff>19049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987BAB0D-36A5-E361-B92C-F218D0C2F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0</xdr:row>
      <xdr:rowOff>0</xdr:rowOff>
    </xdr:from>
    <xdr:to>
      <xdr:col>17</xdr:col>
      <xdr:colOff>476250</xdr:colOff>
      <xdr:row>18</xdr:row>
      <xdr:rowOff>47625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67AC875B-8D47-77FE-B15C-301C392F0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4076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960" TargetMode="External"/><Relationship Id="rId42" Type="http://schemas.openxmlformats.org/officeDocument/2006/relationships/hyperlink" Target="http://var.astro.cz/oejv/issues/oejv0162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11" TargetMode="External"/><Relationship Id="rId17" Type="http://schemas.openxmlformats.org/officeDocument/2006/relationships/hyperlink" Target="http://vsolj.cetus-net.org/no42.pdf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4076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3.pdf" TargetMode="External"/><Relationship Id="rId29" Type="http://schemas.openxmlformats.org/officeDocument/2006/relationships/hyperlink" Target="http://vsolj.cetus-net.org/no48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4076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vsolj.cetus-net.org/no38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var.astro.cz/oejv/issues/oejv0142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42.pdf" TargetMode="External"/><Relationship Id="rId31" Type="http://schemas.openxmlformats.org/officeDocument/2006/relationships/hyperlink" Target="http://vsolj.cetus-net.org/no48.pdf" TargetMode="External"/><Relationship Id="rId44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vsolj.cetus-net.org/vsoljno51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3"/>
  <sheetViews>
    <sheetView tabSelected="1" workbookViewId="0">
      <pane xSplit="14" ySplit="22" topLeftCell="O93" activePane="bottomRight" state="frozen"/>
      <selection pane="topRight" activeCell="O1" sqref="O1"/>
      <selection pane="bottomLeft" activeCell="A23" sqref="A23"/>
      <selection pane="bottomRight" activeCell="F1" sqref="F1"/>
    </sheetView>
  </sheetViews>
  <sheetFormatPr defaultColWidth="10.28515625" defaultRowHeight="12.75"/>
  <cols>
    <col min="1" max="1" width="14.8554687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style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34</v>
      </c>
    </row>
    <row r="2" spans="1:7" s="24" customFormat="1" ht="12.95" customHeight="1">
      <c r="A2" s="24" t="s">
        <v>25</v>
      </c>
      <c r="B2" s="25" t="s">
        <v>33</v>
      </c>
      <c r="G2" s="26"/>
    </row>
    <row r="3" spans="1:7" s="24" customFormat="1" ht="12.95" customHeight="1" thickBot="1">
      <c r="G3" s="26"/>
    </row>
    <row r="4" spans="1:7" s="24" customFormat="1" ht="12.95" customHeight="1" thickBot="1">
      <c r="A4" s="27" t="s">
        <v>2</v>
      </c>
      <c r="C4" s="28">
        <v>43449.710299999999</v>
      </c>
      <c r="D4" s="29">
        <v>0.50766489999999997</v>
      </c>
      <c r="G4" s="26"/>
    </row>
    <row r="5" spans="1:7" s="24" customFormat="1" ht="12.95" customHeight="1">
      <c r="A5" s="30" t="s">
        <v>36</v>
      </c>
      <c r="C5" s="31">
        <v>-9.5</v>
      </c>
      <c r="D5" s="24" t="s">
        <v>37</v>
      </c>
      <c r="G5" s="26"/>
    </row>
    <row r="6" spans="1:7" s="24" customFormat="1" ht="12.95" customHeight="1">
      <c r="A6" s="27" t="s">
        <v>3</v>
      </c>
      <c r="G6" s="26"/>
    </row>
    <row r="7" spans="1:7" s="24" customFormat="1" ht="12.95" customHeight="1">
      <c r="A7" s="24" t="s">
        <v>4</v>
      </c>
      <c r="C7" s="32">
        <v>46032.226999999999</v>
      </c>
      <c r="D7" s="33" t="s">
        <v>324</v>
      </c>
      <c r="F7" s="33"/>
      <c r="G7" s="26"/>
    </row>
    <row r="8" spans="1:7" s="24" customFormat="1" ht="12.95" customHeight="1">
      <c r="A8" s="24" t="s">
        <v>5</v>
      </c>
      <c r="C8" s="24">
        <v>0.50766489999999997</v>
      </c>
      <c r="D8" s="33" t="s">
        <v>14</v>
      </c>
      <c r="G8" s="26"/>
    </row>
    <row r="9" spans="1:7" s="24" customFormat="1" ht="12.95" customHeight="1">
      <c r="A9" s="34" t="s">
        <v>40</v>
      </c>
      <c r="B9" s="35">
        <v>33</v>
      </c>
      <c r="C9" s="36" t="str">
        <f>"F"&amp;B9</f>
        <v>F33</v>
      </c>
      <c r="D9" s="37" t="str">
        <f>"G"&amp;B9</f>
        <v>G33</v>
      </c>
      <c r="G9" s="26"/>
    </row>
    <row r="10" spans="1:7" s="24" customFormat="1" ht="12.95" customHeight="1" thickBot="1">
      <c r="C10" s="38" t="s">
        <v>21</v>
      </c>
      <c r="D10" s="38" t="s">
        <v>22</v>
      </c>
      <c r="G10" s="26"/>
    </row>
    <row r="11" spans="1:7" s="24" customFormat="1" ht="12.95" customHeight="1">
      <c r="A11" s="24" t="s">
        <v>17</v>
      </c>
      <c r="C11" s="37">
        <f ca="1">INTERCEPT(INDIRECT($D$9):G980,INDIRECT($C$9):F980)</f>
        <v>8.1358929694233112E-2</v>
      </c>
      <c r="D11" s="39"/>
      <c r="G11" s="26"/>
    </row>
    <row r="12" spans="1:7" s="24" customFormat="1" ht="12.95" customHeight="1">
      <c r="A12" s="24" t="s">
        <v>18</v>
      </c>
      <c r="C12" s="37">
        <f ca="1">SLOPE(INDIRECT($D$9):G980,INDIRECT($C$9):F980)</f>
        <v>-1.3422361696223571E-5</v>
      </c>
      <c r="D12" s="39"/>
      <c r="E12" s="79" t="s">
        <v>320</v>
      </c>
      <c r="F12" s="80" t="s">
        <v>323</v>
      </c>
      <c r="G12" s="26"/>
    </row>
    <row r="13" spans="1:7" s="24" customFormat="1" ht="12.95" customHeight="1">
      <c r="A13" s="24" t="s">
        <v>20</v>
      </c>
      <c r="C13" s="39" t="s">
        <v>28</v>
      </c>
      <c r="E13" s="81" t="s">
        <v>43</v>
      </c>
      <c r="F13" s="82">
        <v>1</v>
      </c>
      <c r="G13" s="26"/>
    </row>
    <row r="14" spans="1:7" s="24" customFormat="1" ht="12.95" customHeight="1">
      <c r="E14" s="81" t="s">
        <v>38</v>
      </c>
      <c r="F14" s="83">
        <f ca="1">NOW()+15018.5+$C$5/24</f>
        <v>60520.856084837964</v>
      </c>
      <c r="G14" s="26"/>
    </row>
    <row r="15" spans="1:7" s="24" customFormat="1" ht="12.95" customHeight="1">
      <c r="A15" s="40" t="s">
        <v>19</v>
      </c>
      <c r="C15" s="41">
        <f ca="1">(C7+C11)+(C8+C12)*INT(MAX(F21:F3521))</f>
        <v>59943.989452129768</v>
      </c>
      <c r="E15" s="81" t="s">
        <v>44</v>
      </c>
      <c r="F15" s="83">
        <f ca="1">ROUND(2*($F$14-$C$7)/$C$8,0)/2+$F$13</f>
        <v>28540.5</v>
      </c>
      <c r="G15" s="26"/>
    </row>
    <row r="16" spans="1:7" s="24" customFormat="1" ht="12.95" customHeight="1">
      <c r="A16" s="27" t="s">
        <v>6</v>
      </c>
      <c r="C16" s="43">
        <f ca="1">+C8+C12</f>
        <v>0.50765147763830376</v>
      </c>
      <c r="E16" s="81" t="s">
        <v>39</v>
      </c>
      <c r="F16" s="83">
        <f ca="1">ROUND(2*($F$14-$C$15)/$C$16,0)/2+$F$13</f>
        <v>1137.5</v>
      </c>
      <c r="G16" s="26"/>
    </row>
    <row r="17" spans="1:17" s="24" customFormat="1" ht="12.95" customHeight="1" thickBot="1">
      <c r="A17" s="42" t="s">
        <v>35</v>
      </c>
      <c r="C17" s="24">
        <f>COUNT(C21:C2179)</f>
        <v>92</v>
      </c>
      <c r="E17" s="81" t="s">
        <v>321</v>
      </c>
      <c r="F17" s="84">
        <f ca="1">+$C$15+$C$16*$F$16-15018.5-$C$5/24</f>
        <v>45503.338841276673</v>
      </c>
      <c r="G17" s="26"/>
    </row>
    <row r="18" spans="1:17" s="24" customFormat="1" ht="12.95" customHeight="1" thickTop="1" thickBot="1">
      <c r="A18" s="27" t="s">
        <v>7</v>
      </c>
      <c r="C18" s="44">
        <f ca="1">+C15</f>
        <v>59943.989452129768</v>
      </c>
      <c r="D18" s="45">
        <f ca="1">+C16</f>
        <v>0.50765147763830376</v>
      </c>
      <c r="E18" s="86" t="s">
        <v>322</v>
      </c>
      <c r="F18" s="85">
        <f ca="1">+($C$15+$C$16*$F$16)-($C$16/2)-15018.5-$C$5/24</f>
        <v>45503.08501553785</v>
      </c>
      <c r="G18" s="26"/>
    </row>
    <row r="19" spans="1:17" s="24" customFormat="1" ht="12.95" customHeight="1" thickTop="1">
      <c r="E19" s="42"/>
      <c r="F19" s="46"/>
      <c r="G19" s="26"/>
    </row>
    <row r="20" spans="1:17" s="24" customFormat="1" ht="12.95" customHeight="1" thickBot="1">
      <c r="A20" s="38" t="s">
        <v>8</v>
      </c>
      <c r="B20" s="38" t="s">
        <v>9</v>
      </c>
      <c r="C20" s="38" t="s">
        <v>10</v>
      </c>
      <c r="D20" s="38" t="s">
        <v>15</v>
      </c>
      <c r="E20" s="38" t="s">
        <v>11</v>
      </c>
      <c r="F20" s="38" t="s">
        <v>12</v>
      </c>
      <c r="G20" s="47" t="s">
        <v>13</v>
      </c>
      <c r="H20" s="48" t="s">
        <v>57</v>
      </c>
      <c r="I20" s="48" t="s">
        <v>60</v>
      </c>
      <c r="J20" s="48" t="s">
        <v>47</v>
      </c>
      <c r="K20" s="48" t="s">
        <v>53</v>
      </c>
      <c r="L20" s="48" t="s">
        <v>318</v>
      </c>
      <c r="M20" s="48" t="s">
        <v>26</v>
      </c>
      <c r="N20" s="48" t="s">
        <v>29</v>
      </c>
      <c r="O20" s="48" t="s">
        <v>24</v>
      </c>
      <c r="P20" s="49" t="s">
        <v>23</v>
      </c>
      <c r="Q20" s="38" t="s">
        <v>16</v>
      </c>
    </row>
    <row r="21" spans="1:17" s="24" customFormat="1" ht="12.95" customHeight="1">
      <c r="A21" s="4" t="s">
        <v>46</v>
      </c>
      <c r="B21" s="5" t="s">
        <v>27</v>
      </c>
      <c r="C21" s="4">
        <v>31052.27</v>
      </c>
      <c r="D21" s="4" t="s">
        <v>47</v>
      </c>
      <c r="E21" s="24">
        <f t="shared" ref="E21:E52" si="0">+(C21-C$7)/C$8</f>
        <v>-29507.56887072555</v>
      </c>
      <c r="F21" s="24">
        <f t="shared" ref="F21:F60" si="1">ROUND(2*E21,0)/2</f>
        <v>-29507.5</v>
      </c>
      <c r="G21" s="26">
        <f t="shared" ref="G21:G52" si="2">+C21-(C$7+F21*C$8)</f>
        <v>-3.4963250000146218E-2</v>
      </c>
      <c r="J21" s="24">
        <f t="shared" ref="J21:J29" si="3">+G21</f>
        <v>-3.4963250000146218E-2</v>
      </c>
      <c r="O21" s="24">
        <f t="shared" ref="O21:O52" ca="1" si="4">+C$11+C$12*$F21</f>
        <v>0.47741926744555019</v>
      </c>
      <c r="Q21" s="50">
        <f t="shared" ref="Q21:Q52" si="5">+C21-15018.5</f>
        <v>16033.77</v>
      </c>
    </row>
    <row r="22" spans="1:17" s="24" customFormat="1" ht="12.95" customHeight="1">
      <c r="A22" s="4" t="s">
        <v>46</v>
      </c>
      <c r="B22" s="5" t="s">
        <v>27</v>
      </c>
      <c r="C22" s="4">
        <v>31180.49</v>
      </c>
      <c r="D22" s="4" t="s">
        <v>47</v>
      </c>
      <c r="E22" s="24">
        <f t="shared" si="0"/>
        <v>-29255.000690416055</v>
      </c>
      <c r="F22" s="24">
        <f t="shared" si="1"/>
        <v>-29255</v>
      </c>
      <c r="G22" s="26">
        <f t="shared" si="2"/>
        <v>-3.504999986034818E-4</v>
      </c>
      <c r="J22" s="24">
        <f t="shared" si="3"/>
        <v>-3.504999986034818E-4</v>
      </c>
      <c r="O22" s="24">
        <f t="shared" ca="1" si="4"/>
        <v>0.47403012111725373</v>
      </c>
      <c r="Q22" s="50">
        <f t="shared" si="5"/>
        <v>16161.990000000002</v>
      </c>
    </row>
    <row r="23" spans="1:17" s="24" customFormat="1" ht="12.95" customHeight="1">
      <c r="A23" s="4" t="s">
        <v>46</v>
      </c>
      <c r="B23" s="5" t="s">
        <v>27</v>
      </c>
      <c r="C23" s="4">
        <v>39059.465300000003</v>
      </c>
      <c r="D23" s="4" t="s">
        <v>47</v>
      </c>
      <c r="E23" s="24">
        <f t="shared" si="0"/>
        <v>-13734.969071133331</v>
      </c>
      <c r="F23" s="24">
        <f t="shared" si="1"/>
        <v>-13735</v>
      </c>
      <c r="G23" s="26">
        <f t="shared" si="2"/>
        <v>1.5701500007708091E-2</v>
      </c>
      <c r="J23" s="24">
        <f t="shared" si="3"/>
        <v>1.5701500007708091E-2</v>
      </c>
      <c r="O23" s="24">
        <f t="shared" ca="1" si="4"/>
        <v>0.26571506759186386</v>
      </c>
      <c r="Q23" s="50">
        <f t="shared" si="5"/>
        <v>24040.965300000003</v>
      </c>
    </row>
    <row r="24" spans="1:17" s="24" customFormat="1" ht="12.95" customHeight="1">
      <c r="A24" s="4" t="s">
        <v>46</v>
      </c>
      <c r="B24" s="5" t="s">
        <v>27</v>
      </c>
      <c r="C24" s="4">
        <v>39767.563199999997</v>
      </c>
      <c r="D24" s="4" t="s">
        <v>47</v>
      </c>
      <c r="E24" s="24">
        <f t="shared" si="0"/>
        <v>-12340.155484454415</v>
      </c>
      <c r="F24" s="24">
        <f t="shared" si="1"/>
        <v>-12340</v>
      </c>
      <c r="G24" s="26">
        <f t="shared" si="2"/>
        <v>-7.8934000004664995E-2</v>
      </c>
      <c r="J24" s="24">
        <f t="shared" si="3"/>
        <v>-7.8934000004664995E-2</v>
      </c>
      <c r="O24" s="24">
        <f t="shared" ca="1" si="4"/>
        <v>0.246990873025632</v>
      </c>
      <c r="Q24" s="50">
        <f t="shared" si="5"/>
        <v>24749.063199999997</v>
      </c>
    </row>
    <row r="25" spans="1:17" s="24" customFormat="1" ht="12.95" customHeight="1">
      <c r="A25" s="4" t="s">
        <v>46</v>
      </c>
      <c r="B25" s="5" t="s">
        <v>27</v>
      </c>
      <c r="C25" s="4">
        <v>40592.116699999999</v>
      </c>
      <c r="D25" s="4" t="s">
        <v>47</v>
      </c>
      <c r="E25" s="24">
        <f t="shared" si="0"/>
        <v>-10715.947271517098</v>
      </c>
      <c r="F25" s="24">
        <f t="shared" si="1"/>
        <v>-10716</v>
      </c>
      <c r="G25" s="26">
        <f t="shared" si="2"/>
        <v>2.6768399999127723E-2</v>
      </c>
      <c r="J25" s="24">
        <f t="shared" si="3"/>
        <v>2.6768399999127723E-2</v>
      </c>
      <c r="O25" s="24">
        <f t="shared" ca="1" si="4"/>
        <v>0.22519295763096489</v>
      </c>
      <c r="Q25" s="50">
        <f t="shared" si="5"/>
        <v>25573.616699999999</v>
      </c>
    </row>
    <row r="26" spans="1:17" s="24" customFormat="1" ht="12.95" customHeight="1">
      <c r="A26" s="4" t="s">
        <v>46</v>
      </c>
      <c r="B26" s="5" t="s">
        <v>27</v>
      </c>
      <c r="C26" s="4">
        <v>41619.052799999998</v>
      </c>
      <c r="D26" s="4" t="s">
        <v>47</v>
      </c>
      <c r="E26" s="24">
        <f t="shared" si="0"/>
        <v>-8693.0851433691823</v>
      </c>
      <c r="F26" s="24">
        <f t="shared" si="1"/>
        <v>-8693</v>
      </c>
      <c r="G26" s="26">
        <f t="shared" si="2"/>
        <v>-4.3224300003203098E-2</v>
      </c>
      <c r="J26" s="24">
        <f t="shared" si="3"/>
        <v>-4.3224300003203098E-2</v>
      </c>
      <c r="O26" s="24">
        <f t="shared" ca="1" si="4"/>
        <v>0.19803951991950464</v>
      </c>
      <c r="Q26" s="50">
        <f t="shared" si="5"/>
        <v>26600.552799999998</v>
      </c>
    </row>
    <row r="27" spans="1:17" s="24" customFormat="1" ht="12.95" customHeight="1">
      <c r="A27" s="4" t="s">
        <v>46</v>
      </c>
      <c r="B27" s="5" t="s">
        <v>27</v>
      </c>
      <c r="C27" s="4">
        <v>41620.043100000003</v>
      </c>
      <c r="D27" s="4" t="s">
        <v>47</v>
      </c>
      <c r="E27" s="24">
        <f t="shared" si="0"/>
        <v>-8691.1344471520424</v>
      </c>
      <c r="F27" s="24">
        <f t="shared" si="1"/>
        <v>-8691</v>
      </c>
      <c r="G27" s="26">
        <f t="shared" si="2"/>
        <v>-6.8254099998739548E-2</v>
      </c>
      <c r="J27" s="24">
        <f t="shared" si="3"/>
        <v>-6.8254099998739548E-2</v>
      </c>
      <c r="O27" s="24">
        <f t="shared" ca="1" si="4"/>
        <v>0.19801267519611215</v>
      </c>
      <c r="Q27" s="50">
        <f t="shared" si="5"/>
        <v>26601.543100000003</v>
      </c>
    </row>
    <row r="28" spans="1:17" s="24" customFormat="1" ht="12.95" customHeight="1">
      <c r="A28" s="4" t="s">
        <v>46</v>
      </c>
      <c r="B28" s="5" t="s">
        <v>27</v>
      </c>
      <c r="C28" s="4">
        <v>42011.991000000002</v>
      </c>
      <c r="D28" s="4" t="s">
        <v>47</v>
      </c>
      <c r="E28" s="24">
        <f t="shared" si="0"/>
        <v>-7919.0741766862302</v>
      </c>
      <c r="F28" s="24">
        <f t="shared" si="1"/>
        <v>-7919</v>
      </c>
      <c r="G28" s="26">
        <f t="shared" si="2"/>
        <v>-3.765690000000177E-2</v>
      </c>
      <c r="J28" s="24">
        <f t="shared" si="3"/>
        <v>-3.765690000000177E-2</v>
      </c>
      <c r="O28" s="24">
        <f t="shared" ca="1" si="4"/>
        <v>0.18765061196662758</v>
      </c>
      <c r="Q28" s="50">
        <f t="shared" si="5"/>
        <v>26993.491000000002</v>
      </c>
    </row>
    <row r="29" spans="1:17" s="24" customFormat="1" ht="12.95" customHeight="1">
      <c r="A29" s="4" t="s">
        <v>46</v>
      </c>
      <c r="B29" s="5" t="s">
        <v>27</v>
      </c>
      <c r="C29" s="4">
        <v>42013.982600000003</v>
      </c>
      <c r="D29" s="4" t="s">
        <v>47</v>
      </c>
      <c r="E29" s="24">
        <f t="shared" si="0"/>
        <v>-7915.1511164155654</v>
      </c>
      <c r="F29" s="24">
        <f t="shared" si="1"/>
        <v>-7915</v>
      </c>
      <c r="G29" s="26">
        <f t="shared" si="2"/>
        <v>-7.6716499999747612E-2</v>
      </c>
      <c r="J29" s="24">
        <f t="shared" si="3"/>
        <v>-7.6716499999747612E-2</v>
      </c>
      <c r="O29" s="24">
        <f t="shared" ca="1" si="4"/>
        <v>0.18759692251984267</v>
      </c>
      <c r="Q29" s="50">
        <f t="shared" si="5"/>
        <v>26995.482600000003</v>
      </c>
    </row>
    <row r="30" spans="1:17" s="24" customFormat="1" ht="12.95" customHeight="1">
      <c r="A30" s="4" t="s">
        <v>14</v>
      </c>
      <c r="B30" s="5" t="s">
        <v>27</v>
      </c>
      <c r="C30" s="4">
        <v>43449.710299999999</v>
      </c>
      <c r="D30" s="4" t="s">
        <v>28</v>
      </c>
      <c r="E30" s="24">
        <f t="shared" si="0"/>
        <v>-5087.0499418021618</v>
      </c>
      <c r="F30" s="24">
        <f t="shared" si="1"/>
        <v>-5087</v>
      </c>
      <c r="G30" s="26">
        <f t="shared" si="2"/>
        <v>-2.5353700002597179E-2</v>
      </c>
      <c r="H30" s="51">
        <f>G30</f>
        <v>-2.5353700002597179E-2</v>
      </c>
      <c r="O30" s="24">
        <f t="shared" ca="1" si="4"/>
        <v>0.14963848364292243</v>
      </c>
      <c r="Q30" s="50">
        <f t="shared" si="5"/>
        <v>28431.210299999999</v>
      </c>
    </row>
    <row r="31" spans="1:17" s="24" customFormat="1" ht="12.95" customHeight="1">
      <c r="A31" s="4" t="s">
        <v>46</v>
      </c>
      <c r="B31" s="5" t="s">
        <v>27</v>
      </c>
      <c r="C31" s="4">
        <v>43449.720699999998</v>
      </c>
      <c r="D31" s="4" t="s">
        <v>47</v>
      </c>
      <c r="E31" s="24">
        <f t="shared" si="0"/>
        <v>-5087.0294558477472</v>
      </c>
      <c r="F31" s="24">
        <f t="shared" si="1"/>
        <v>-5087</v>
      </c>
      <c r="G31" s="26">
        <f t="shared" si="2"/>
        <v>-1.4953700003388803E-2</v>
      </c>
      <c r="J31" s="24">
        <f>+G31</f>
        <v>-1.4953700003388803E-2</v>
      </c>
      <c r="O31" s="24">
        <f t="shared" ca="1" si="4"/>
        <v>0.14963848364292243</v>
      </c>
      <c r="Q31" s="50">
        <f t="shared" si="5"/>
        <v>28431.220699999998</v>
      </c>
    </row>
    <row r="32" spans="1:17" s="24" customFormat="1" ht="12.95" customHeight="1">
      <c r="A32" s="4" t="s">
        <v>46</v>
      </c>
      <c r="B32" s="5" t="s">
        <v>27</v>
      </c>
      <c r="C32" s="4">
        <v>44892.476199999997</v>
      </c>
      <c r="D32" s="4" t="s">
        <v>47</v>
      </c>
      <c r="E32" s="24">
        <f t="shared" si="0"/>
        <v>-2245.0848975377294</v>
      </c>
      <c r="F32" s="24">
        <f t="shared" si="1"/>
        <v>-2245</v>
      </c>
      <c r="G32" s="26">
        <f t="shared" si="2"/>
        <v>-4.3099499998788815E-2</v>
      </c>
      <c r="J32" s="24">
        <f>+G32</f>
        <v>-4.3099499998788815E-2</v>
      </c>
      <c r="O32" s="24">
        <f t="shared" ca="1" si="4"/>
        <v>0.11149213170225503</v>
      </c>
      <c r="Q32" s="50">
        <f t="shared" si="5"/>
        <v>29873.976199999997</v>
      </c>
    </row>
    <row r="33" spans="1:17" s="24" customFormat="1" ht="12.95" customHeight="1">
      <c r="A33" s="55" t="str">
        <f>$D$7</f>
        <v>VSX</v>
      </c>
      <c r="B33" s="55"/>
      <c r="C33" s="4">
        <f>$C$7</f>
        <v>46032.226999999999</v>
      </c>
      <c r="D33" s="4"/>
      <c r="E33" s="24">
        <f t="shared" si="0"/>
        <v>0</v>
      </c>
      <c r="F33" s="24">
        <f t="shared" si="1"/>
        <v>0</v>
      </c>
      <c r="G33" s="26">
        <f t="shared" si="2"/>
        <v>0</v>
      </c>
      <c r="K33" s="24">
        <f>+G33</f>
        <v>0</v>
      </c>
      <c r="O33" s="24">
        <f t="shared" ca="1" si="4"/>
        <v>8.1358929694233112E-2</v>
      </c>
      <c r="Q33" s="50">
        <f t="shared" si="5"/>
        <v>31013.726999999999</v>
      </c>
    </row>
    <row r="34" spans="1:17" s="24" customFormat="1" ht="12.95" customHeight="1">
      <c r="A34" s="4" t="s">
        <v>46</v>
      </c>
      <c r="B34" s="5" t="s">
        <v>27</v>
      </c>
      <c r="C34" s="4">
        <v>46032.242400000003</v>
      </c>
      <c r="D34" s="4" t="s">
        <v>47</v>
      </c>
      <c r="E34" s="24">
        <f t="shared" si="0"/>
        <v>3.0334970969757787E-2</v>
      </c>
      <c r="F34" s="24">
        <f t="shared" si="1"/>
        <v>0</v>
      </c>
      <c r="G34" s="26">
        <f t="shared" si="2"/>
        <v>1.5400000003864989E-2</v>
      </c>
      <c r="J34" s="24">
        <f>+G34</f>
        <v>1.5400000003864989E-2</v>
      </c>
      <c r="O34" s="24">
        <f t="shared" ca="1" si="4"/>
        <v>8.1358929694233112E-2</v>
      </c>
      <c r="Q34" s="50">
        <f t="shared" si="5"/>
        <v>31013.742400000003</v>
      </c>
    </row>
    <row r="35" spans="1:17" s="24" customFormat="1" ht="12.95" customHeight="1">
      <c r="A35" s="4" t="s">
        <v>46</v>
      </c>
      <c r="B35" s="5" t="s">
        <v>27</v>
      </c>
      <c r="C35" s="4">
        <v>46034.272599999997</v>
      </c>
      <c r="D35" s="4" t="s">
        <v>47</v>
      </c>
      <c r="E35" s="24">
        <f t="shared" si="0"/>
        <v>4.0294296493565902</v>
      </c>
      <c r="F35" s="24">
        <f t="shared" si="1"/>
        <v>4</v>
      </c>
      <c r="G35" s="26">
        <f t="shared" si="2"/>
        <v>1.4940399996703491E-2</v>
      </c>
      <c r="J35" s="24">
        <f>+G35</f>
        <v>1.4940399996703491E-2</v>
      </c>
      <c r="O35" s="24">
        <f t="shared" ca="1" si="4"/>
        <v>8.1305240247448216E-2</v>
      </c>
      <c r="Q35" s="50">
        <f t="shared" si="5"/>
        <v>31015.772599999997</v>
      </c>
    </row>
    <row r="36" spans="1:17" s="24" customFormat="1" ht="12.95" customHeight="1">
      <c r="A36" s="4" t="s">
        <v>46</v>
      </c>
      <c r="B36" s="5" t="s">
        <v>27</v>
      </c>
      <c r="C36" s="4">
        <v>46048.233500000002</v>
      </c>
      <c r="D36" s="4" t="s">
        <v>47</v>
      </c>
      <c r="E36" s="24">
        <f t="shared" si="0"/>
        <v>31.529656669198804</v>
      </c>
      <c r="F36" s="24">
        <f t="shared" si="1"/>
        <v>31.5</v>
      </c>
      <c r="G36" s="26">
        <f t="shared" si="2"/>
        <v>1.5055650001158938E-2</v>
      </c>
      <c r="J36" s="24">
        <f>+G36</f>
        <v>1.5055650001158938E-2</v>
      </c>
      <c r="O36" s="24">
        <f t="shared" ca="1" si="4"/>
        <v>8.0936125300802075E-2</v>
      </c>
      <c r="Q36" s="50">
        <f t="shared" si="5"/>
        <v>31029.733500000002</v>
      </c>
    </row>
    <row r="37" spans="1:17" s="24" customFormat="1" ht="12.95" customHeight="1">
      <c r="A37" s="52" t="s">
        <v>118</v>
      </c>
      <c r="B37" s="53" t="s">
        <v>27</v>
      </c>
      <c r="C37" s="54">
        <v>49351.288999999997</v>
      </c>
      <c r="D37" s="54" t="s">
        <v>60</v>
      </c>
      <c r="E37" s="24">
        <f t="shared" si="0"/>
        <v>6537.8993111400814</v>
      </c>
      <c r="F37" s="24">
        <f t="shared" si="1"/>
        <v>6538</v>
      </c>
      <c r="G37" s="26">
        <f t="shared" si="2"/>
        <v>-5.1116200003889389E-2</v>
      </c>
      <c r="I37" s="24">
        <f>+G37</f>
        <v>-5.1116200003889389E-2</v>
      </c>
      <c r="O37" s="24">
        <f t="shared" ca="1" si="4"/>
        <v>-6.3964710756765908E-3</v>
      </c>
      <c r="Q37" s="50">
        <f t="shared" si="5"/>
        <v>34332.788999999997</v>
      </c>
    </row>
    <row r="38" spans="1:17" s="24" customFormat="1" ht="12.95" customHeight="1">
      <c r="A38" s="52" t="s">
        <v>118</v>
      </c>
      <c r="B38" s="53" t="s">
        <v>27</v>
      </c>
      <c r="C38" s="54">
        <v>49351.288999999997</v>
      </c>
      <c r="D38" s="54" t="s">
        <v>60</v>
      </c>
      <c r="E38" s="24">
        <f t="shared" si="0"/>
        <v>6537.8993111400814</v>
      </c>
      <c r="F38" s="24">
        <f t="shared" si="1"/>
        <v>6538</v>
      </c>
      <c r="G38" s="26">
        <f t="shared" si="2"/>
        <v>-5.1116200003889389E-2</v>
      </c>
      <c r="I38" s="24">
        <f>+G38</f>
        <v>-5.1116200003889389E-2</v>
      </c>
      <c r="O38" s="24">
        <f t="shared" ca="1" si="4"/>
        <v>-6.3964710756765908E-3</v>
      </c>
      <c r="Q38" s="50">
        <f t="shared" si="5"/>
        <v>34332.788999999997</v>
      </c>
    </row>
    <row r="39" spans="1:17" s="24" customFormat="1" ht="12.95" customHeight="1">
      <c r="A39" s="6" t="s">
        <v>30</v>
      </c>
      <c r="B39" s="7" t="s">
        <v>31</v>
      </c>
      <c r="C39" s="6">
        <v>49726.192000000003</v>
      </c>
      <c r="D39" s="6">
        <v>4.0000000000000001E-3</v>
      </c>
      <c r="E39" s="24">
        <f t="shared" si="0"/>
        <v>7276.3844811804083</v>
      </c>
      <c r="F39" s="24">
        <f t="shared" si="1"/>
        <v>7276.5</v>
      </c>
      <c r="G39" s="26">
        <f t="shared" si="2"/>
        <v>-5.86448499961989E-2</v>
      </c>
      <c r="J39" s="24">
        <f>+G39</f>
        <v>-5.86448499961989E-2</v>
      </c>
      <c r="O39" s="24">
        <f t="shared" ca="1" si="4"/>
        <v>-1.6308885188337702E-2</v>
      </c>
      <c r="Q39" s="50">
        <f t="shared" si="5"/>
        <v>34707.692000000003</v>
      </c>
    </row>
    <row r="40" spans="1:17" s="24" customFormat="1" ht="12.95" customHeight="1">
      <c r="A40" s="6" t="s">
        <v>30</v>
      </c>
      <c r="B40" s="7" t="s">
        <v>31</v>
      </c>
      <c r="C40" s="6">
        <v>49734.313199999997</v>
      </c>
      <c r="D40" s="6">
        <v>1.1000000000000001E-3</v>
      </c>
      <c r="E40" s="24">
        <f t="shared" si="0"/>
        <v>7292.3816478153167</v>
      </c>
      <c r="F40" s="24">
        <f t="shared" si="1"/>
        <v>7292.5</v>
      </c>
      <c r="G40" s="26">
        <f t="shared" si="2"/>
        <v>-6.0083249998569954E-2</v>
      </c>
      <c r="J40" s="24">
        <f>+G40</f>
        <v>-6.0083249998569954E-2</v>
      </c>
      <c r="O40" s="24">
        <f t="shared" ca="1" si="4"/>
        <v>-1.6523642975477287E-2</v>
      </c>
      <c r="Q40" s="50">
        <f t="shared" si="5"/>
        <v>34715.813199999997</v>
      </c>
    </row>
    <row r="41" spans="1:17" s="24" customFormat="1" ht="12.95" customHeight="1">
      <c r="A41" s="6" t="s">
        <v>30</v>
      </c>
      <c r="B41" s="7" t="s">
        <v>31</v>
      </c>
      <c r="C41" s="6">
        <v>49735.330399999999</v>
      </c>
      <c r="D41" s="6">
        <v>2.5999999999999999E-3</v>
      </c>
      <c r="E41" s="24">
        <f t="shared" si="0"/>
        <v>7294.3853317414696</v>
      </c>
      <c r="F41" s="24">
        <f t="shared" si="1"/>
        <v>7294.5</v>
      </c>
      <c r="G41" s="26">
        <f t="shared" si="2"/>
        <v>-5.8213049996993504E-2</v>
      </c>
      <c r="J41" s="24">
        <f>+G41</f>
        <v>-5.8213049996993504E-2</v>
      </c>
      <c r="O41" s="24">
        <f t="shared" ca="1" si="4"/>
        <v>-1.6550487698869729E-2</v>
      </c>
      <c r="Q41" s="50">
        <f t="shared" si="5"/>
        <v>34716.830399999999</v>
      </c>
    </row>
    <row r="42" spans="1:17" s="24" customFormat="1" ht="12.95" customHeight="1">
      <c r="A42" s="6" t="s">
        <v>30</v>
      </c>
      <c r="B42" s="7"/>
      <c r="C42" s="6">
        <v>49749.288200000003</v>
      </c>
      <c r="D42" s="6">
        <v>5.9999999999999995E-4</v>
      </c>
      <c r="E42" s="24">
        <f t="shared" si="0"/>
        <v>7321.8794523710503</v>
      </c>
      <c r="F42" s="24">
        <f t="shared" si="1"/>
        <v>7322</v>
      </c>
      <c r="G42" s="26">
        <f t="shared" si="2"/>
        <v>-6.1197799994261004E-2</v>
      </c>
      <c r="J42" s="24">
        <f>+G42</f>
        <v>-6.1197799994261004E-2</v>
      </c>
      <c r="O42" s="24">
        <f t="shared" ca="1" si="4"/>
        <v>-1.6919602645515883E-2</v>
      </c>
      <c r="Q42" s="50">
        <f t="shared" si="5"/>
        <v>34730.788200000003</v>
      </c>
    </row>
    <row r="43" spans="1:17" s="24" customFormat="1" ht="12.95" customHeight="1">
      <c r="A43" s="52" t="s">
        <v>138</v>
      </c>
      <c r="B43" s="53" t="s">
        <v>27</v>
      </c>
      <c r="C43" s="54">
        <v>50425.993000000002</v>
      </c>
      <c r="D43" s="54" t="s">
        <v>60</v>
      </c>
      <c r="E43" s="24">
        <f t="shared" si="0"/>
        <v>8654.8548067829852</v>
      </c>
      <c r="F43" s="24">
        <f t="shared" si="1"/>
        <v>8655</v>
      </c>
      <c r="G43" s="26">
        <f t="shared" si="2"/>
        <v>-7.3709499993128702E-2</v>
      </c>
      <c r="I43" s="24">
        <f>+G43</f>
        <v>-7.3709499993128702E-2</v>
      </c>
      <c r="O43" s="24">
        <f t="shared" ca="1" si="4"/>
        <v>-3.4811610786581904E-2</v>
      </c>
      <c r="Q43" s="50">
        <f t="shared" si="5"/>
        <v>35407.493000000002</v>
      </c>
    </row>
    <row r="44" spans="1:17" s="24" customFormat="1" ht="12.95" customHeight="1">
      <c r="A44" s="52" t="s">
        <v>138</v>
      </c>
      <c r="B44" s="53" t="s">
        <v>27</v>
      </c>
      <c r="C44" s="54">
        <v>50430.059000000001</v>
      </c>
      <c r="D44" s="54" t="s">
        <v>60</v>
      </c>
      <c r="E44" s="24">
        <f t="shared" si="0"/>
        <v>8662.864027038313</v>
      </c>
      <c r="F44" s="24">
        <f t="shared" si="1"/>
        <v>8663</v>
      </c>
      <c r="G44" s="26">
        <f t="shared" si="2"/>
        <v>-6.9028699996124487E-2</v>
      </c>
      <c r="I44" s="24">
        <f>+G44</f>
        <v>-6.9028699996124487E-2</v>
      </c>
      <c r="O44" s="24">
        <f t="shared" ca="1" si="4"/>
        <v>-3.4918989680151682E-2</v>
      </c>
      <c r="Q44" s="50">
        <f t="shared" si="5"/>
        <v>35411.559000000001</v>
      </c>
    </row>
    <row r="45" spans="1:17" s="24" customFormat="1" ht="12.95" customHeight="1">
      <c r="A45" s="6" t="s">
        <v>41</v>
      </c>
      <c r="B45" s="7" t="s">
        <v>27</v>
      </c>
      <c r="C45" s="6">
        <v>50840.238700000002</v>
      </c>
      <c r="D45" s="6">
        <v>4.0000000000000002E-4</v>
      </c>
      <c r="E45" s="24">
        <f t="shared" si="0"/>
        <v>9470.8373574773505</v>
      </c>
      <c r="F45" s="24">
        <f t="shared" si="1"/>
        <v>9471</v>
      </c>
      <c r="G45" s="26">
        <f t="shared" si="2"/>
        <v>-8.2567899997229688E-2</v>
      </c>
      <c r="J45" s="24">
        <f>+G45</f>
        <v>-8.2567899997229688E-2</v>
      </c>
      <c r="O45" s="24">
        <f t="shared" ca="1" si="4"/>
        <v>-4.5764257930700325E-2</v>
      </c>
      <c r="Q45" s="50">
        <f t="shared" si="5"/>
        <v>35821.738700000002</v>
      </c>
    </row>
    <row r="46" spans="1:17" s="24" customFormat="1" ht="12.95" customHeight="1">
      <c r="A46" s="52" t="s">
        <v>138</v>
      </c>
      <c r="B46" s="53" t="s">
        <v>27</v>
      </c>
      <c r="C46" s="54">
        <v>51116.150999999998</v>
      </c>
      <c r="D46" s="54" t="s">
        <v>60</v>
      </c>
      <c r="E46" s="24">
        <f t="shared" si="0"/>
        <v>10014.330319074648</v>
      </c>
      <c r="F46" s="24">
        <f t="shared" si="1"/>
        <v>10014.5</v>
      </c>
      <c r="G46" s="26">
        <f t="shared" si="2"/>
        <v>-8.6141050000151154E-2</v>
      </c>
      <c r="I46" s="24">
        <f>+G46</f>
        <v>-8.6141050000151154E-2</v>
      </c>
      <c r="O46" s="24">
        <f t="shared" ca="1" si="4"/>
        <v>-5.3059311512597851E-2</v>
      </c>
      <c r="Q46" s="50">
        <f t="shared" si="5"/>
        <v>36097.650999999998</v>
      </c>
    </row>
    <row r="47" spans="1:17" s="24" customFormat="1" ht="12.95" customHeight="1">
      <c r="A47" s="4" t="s">
        <v>32</v>
      </c>
      <c r="B47" s="5" t="s">
        <v>31</v>
      </c>
      <c r="C47" s="4">
        <v>51165.391300000003</v>
      </c>
      <c r="D47" s="4">
        <v>5.9999999999999995E-4</v>
      </c>
      <c r="E47" s="24">
        <f t="shared" si="0"/>
        <v>10111.324024962143</v>
      </c>
      <c r="F47" s="24">
        <f t="shared" si="1"/>
        <v>10111.5</v>
      </c>
      <c r="G47" s="26">
        <f t="shared" si="2"/>
        <v>-8.93363499926636E-2</v>
      </c>
      <c r="J47" s="24">
        <f>+G47</f>
        <v>-8.93363499926636E-2</v>
      </c>
      <c r="O47" s="24">
        <f t="shared" ca="1" si="4"/>
        <v>-5.4361280597131523E-2</v>
      </c>
      <c r="Q47" s="50">
        <f t="shared" si="5"/>
        <v>36146.891300000003</v>
      </c>
    </row>
    <row r="48" spans="1:17" s="24" customFormat="1" ht="12.95" customHeight="1">
      <c r="A48" s="52" t="s">
        <v>162</v>
      </c>
      <c r="B48" s="53" t="s">
        <v>27</v>
      </c>
      <c r="C48" s="54">
        <v>51546.892</v>
      </c>
      <c r="D48" s="54" t="s">
        <v>60</v>
      </c>
      <c r="E48" s="24">
        <f t="shared" si="0"/>
        <v>10862.805366295761</v>
      </c>
      <c r="F48" s="24">
        <f t="shared" si="1"/>
        <v>10863</v>
      </c>
      <c r="G48" s="26">
        <f t="shared" si="2"/>
        <v>-9.8808700000518002E-2</v>
      </c>
      <c r="I48" s="24">
        <f>+G48</f>
        <v>-9.8808700000518002E-2</v>
      </c>
      <c r="O48" s="24">
        <f t="shared" ca="1" si="4"/>
        <v>-6.444818541184355E-2</v>
      </c>
      <c r="Q48" s="50">
        <f t="shared" si="5"/>
        <v>36528.392</v>
      </c>
    </row>
    <row r="49" spans="1:17" s="24" customFormat="1" ht="12.95" customHeight="1">
      <c r="A49" s="52" t="s">
        <v>167</v>
      </c>
      <c r="B49" s="53" t="s">
        <v>31</v>
      </c>
      <c r="C49" s="54">
        <v>51912.911899999999</v>
      </c>
      <c r="D49" s="54" t="s">
        <v>60</v>
      </c>
      <c r="E49" s="24">
        <f t="shared" si="0"/>
        <v>11583.792576559854</v>
      </c>
      <c r="F49" s="24">
        <f t="shared" si="1"/>
        <v>11584</v>
      </c>
      <c r="G49" s="26">
        <f t="shared" si="2"/>
        <v>-0.10530160000053002</v>
      </c>
      <c r="K49" s="24">
        <f t="shared" ref="K49:K68" si="6">+G49</f>
        <v>-0.10530160000053002</v>
      </c>
      <c r="O49" s="24">
        <f t="shared" ca="1" si="4"/>
        <v>-7.4125708194820727E-2</v>
      </c>
      <c r="Q49" s="50">
        <f t="shared" si="5"/>
        <v>36894.411899999999</v>
      </c>
    </row>
    <row r="50" spans="1:17" s="24" customFormat="1" ht="12.95" customHeight="1">
      <c r="A50" s="52" t="s">
        <v>172</v>
      </c>
      <c r="B50" s="53" t="s">
        <v>27</v>
      </c>
      <c r="C50" s="54">
        <v>52965.026100000003</v>
      </c>
      <c r="D50" s="54" t="s">
        <v>60</v>
      </c>
      <c r="E50" s="24">
        <f t="shared" si="0"/>
        <v>13656.250609407907</v>
      </c>
      <c r="F50" s="24">
        <f t="shared" si="1"/>
        <v>13656.5</v>
      </c>
      <c r="G50" s="26">
        <f t="shared" si="2"/>
        <v>-0.12660684999718796</v>
      </c>
      <c r="K50" s="24">
        <f t="shared" si="6"/>
        <v>-0.12660684999718796</v>
      </c>
      <c r="O50" s="24">
        <f t="shared" ca="1" si="4"/>
        <v>-0.10194355281024409</v>
      </c>
      <c r="Q50" s="50">
        <f t="shared" si="5"/>
        <v>37946.526100000003</v>
      </c>
    </row>
    <row r="51" spans="1:17" s="24" customFormat="1" ht="12.95" customHeight="1">
      <c r="A51" s="52" t="s">
        <v>172</v>
      </c>
      <c r="B51" s="53" t="s">
        <v>27</v>
      </c>
      <c r="C51" s="54">
        <v>52970.103600000002</v>
      </c>
      <c r="D51" s="54" t="s">
        <v>60</v>
      </c>
      <c r="E51" s="24">
        <f t="shared" si="0"/>
        <v>13666.252285710521</v>
      </c>
      <c r="F51" s="24">
        <f t="shared" si="1"/>
        <v>13666.5</v>
      </c>
      <c r="G51" s="26">
        <f t="shared" si="2"/>
        <v>-0.12575584999285638</v>
      </c>
      <c r="K51" s="24">
        <f t="shared" si="6"/>
        <v>-0.12575584999285638</v>
      </c>
      <c r="O51" s="24">
        <f t="shared" ca="1" si="4"/>
        <v>-0.10207777642720633</v>
      </c>
      <c r="Q51" s="50">
        <f t="shared" si="5"/>
        <v>37951.603600000002</v>
      </c>
    </row>
    <row r="52" spans="1:17" s="24" customFormat="1" ht="12.95" customHeight="1">
      <c r="A52" s="52" t="s">
        <v>172</v>
      </c>
      <c r="B52" s="53" t="s">
        <v>31</v>
      </c>
      <c r="C52" s="54">
        <v>52980.002399999998</v>
      </c>
      <c r="D52" s="54" t="s">
        <v>60</v>
      </c>
      <c r="E52" s="24">
        <f t="shared" si="0"/>
        <v>13685.75097470792</v>
      </c>
      <c r="F52" s="24">
        <f t="shared" si="1"/>
        <v>13686</v>
      </c>
      <c r="G52" s="26">
        <f t="shared" si="2"/>
        <v>-0.1264214000038919</v>
      </c>
      <c r="K52" s="24">
        <f t="shared" si="6"/>
        <v>-0.1264214000038919</v>
      </c>
      <c r="O52" s="24">
        <f t="shared" ca="1" si="4"/>
        <v>-0.1023395124802827</v>
      </c>
      <c r="Q52" s="50">
        <f t="shared" si="5"/>
        <v>37961.502399999998</v>
      </c>
    </row>
    <row r="53" spans="1:17" s="24" customFormat="1" ht="12.95" customHeight="1">
      <c r="A53" s="52" t="s">
        <v>186</v>
      </c>
      <c r="B53" s="53" t="s">
        <v>31</v>
      </c>
      <c r="C53" s="54">
        <v>53295.255700000002</v>
      </c>
      <c r="D53" s="54" t="s">
        <v>60</v>
      </c>
      <c r="E53" s="24">
        <f t="shared" ref="E53:E84" si="7">+(C53-C$7)/C$8</f>
        <v>14306.737968293657</v>
      </c>
      <c r="F53" s="24">
        <f t="shared" si="1"/>
        <v>14306.5</v>
      </c>
      <c r="G53" s="26">
        <f t="shared" ref="G53:G84" si="8">+C53-(C$7+F53*C$8)</f>
        <v>0.12080815000081202</v>
      </c>
      <c r="K53" s="24">
        <f t="shared" si="6"/>
        <v>0.12080815000081202</v>
      </c>
      <c r="O53" s="24">
        <f t="shared" ref="O53:O84" ca="1" si="9">+C$11+C$12*$F53</f>
        <v>-0.1106680879127894</v>
      </c>
      <c r="Q53" s="50">
        <f t="shared" ref="Q53:Q84" si="10">+C53-15018.5</f>
        <v>38276.755700000002</v>
      </c>
    </row>
    <row r="54" spans="1:17" s="24" customFormat="1" ht="12.95" customHeight="1">
      <c r="A54" s="55" t="s">
        <v>42</v>
      </c>
      <c r="B54" s="5" t="s">
        <v>27</v>
      </c>
      <c r="C54" s="4">
        <v>53306.681100000002</v>
      </c>
      <c r="D54" s="4">
        <v>1.1000000000000001E-3</v>
      </c>
      <c r="E54" s="24">
        <f t="shared" si="7"/>
        <v>14329.243759022937</v>
      </c>
      <c r="F54" s="24">
        <f t="shared" si="1"/>
        <v>14329</v>
      </c>
      <c r="G54" s="26">
        <f t="shared" si="8"/>
        <v>0.12374790000467328</v>
      </c>
      <c r="K54" s="24">
        <f t="shared" si="6"/>
        <v>0.12374790000467328</v>
      </c>
      <c r="O54" s="24">
        <f t="shared" ca="1" si="9"/>
        <v>-0.11097009105095446</v>
      </c>
      <c r="Q54" s="50">
        <f t="shared" si="10"/>
        <v>38288.181100000002</v>
      </c>
    </row>
    <row r="55" spans="1:17" s="24" customFormat="1" ht="12.95" customHeight="1">
      <c r="A55" s="52" t="s">
        <v>197</v>
      </c>
      <c r="B55" s="53" t="s">
        <v>27</v>
      </c>
      <c r="C55" s="54">
        <v>53697.063699999999</v>
      </c>
      <c r="D55" s="54" t="s">
        <v>60</v>
      </c>
      <c r="E55" s="24">
        <f t="shared" si="7"/>
        <v>15098.220696368806</v>
      </c>
      <c r="F55" s="24">
        <f t="shared" si="1"/>
        <v>15098</v>
      </c>
      <c r="G55" s="26">
        <f t="shared" si="8"/>
        <v>0.11203979999845615</v>
      </c>
      <c r="K55" s="24">
        <f t="shared" si="6"/>
        <v>0.11203979999845615</v>
      </c>
      <c r="O55" s="24">
        <f t="shared" ca="1" si="9"/>
        <v>-0.12129188719535036</v>
      </c>
      <c r="Q55" s="50">
        <f t="shared" si="10"/>
        <v>38678.563699999999</v>
      </c>
    </row>
    <row r="56" spans="1:17" s="24" customFormat="1" ht="12.95" customHeight="1">
      <c r="A56" s="52" t="s">
        <v>197</v>
      </c>
      <c r="B56" s="53" t="s">
        <v>31</v>
      </c>
      <c r="C56" s="54">
        <v>53711.023300000001</v>
      </c>
      <c r="D56" s="54" t="s">
        <v>60</v>
      </c>
      <c r="E56" s="24">
        <f t="shared" si="7"/>
        <v>15125.718362644338</v>
      </c>
      <c r="F56" s="24">
        <f t="shared" si="1"/>
        <v>15125.5</v>
      </c>
      <c r="G56" s="26">
        <f t="shared" si="8"/>
        <v>0.11085504999937257</v>
      </c>
      <c r="K56" s="24">
        <f t="shared" si="6"/>
        <v>0.11085504999937257</v>
      </c>
      <c r="O56" s="24">
        <f t="shared" ca="1" si="9"/>
        <v>-0.12166100214199652</v>
      </c>
      <c r="Q56" s="50">
        <f t="shared" si="10"/>
        <v>38692.523300000001</v>
      </c>
    </row>
    <row r="57" spans="1:17" s="24" customFormat="1" ht="12.95" customHeight="1">
      <c r="A57" s="52" t="s">
        <v>207</v>
      </c>
      <c r="B57" s="53" t="s">
        <v>31</v>
      </c>
      <c r="C57" s="54">
        <v>54023.230100000001</v>
      </c>
      <c r="D57" s="54" t="s">
        <v>60</v>
      </c>
      <c r="E57" s="24">
        <f t="shared" si="7"/>
        <v>15740.704350448499</v>
      </c>
      <c r="F57" s="24">
        <f t="shared" si="1"/>
        <v>15740.5</v>
      </c>
      <c r="G57" s="26">
        <f t="shared" si="8"/>
        <v>0.10374155000317842</v>
      </c>
      <c r="K57" s="24">
        <f t="shared" si="6"/>
        <v>0.10374155000317842</v>
      </c>
      <c r="O57" s="24">
        <f t="shared" ca="1" si="9"/>
        <v>-0.12991575458517401</v>
      </c>
      <c r="Q57" s="50">
        <f t="shared" si="10"/>
        <v>39004.730100000001</v>
      </c>
    </row>
    <row r="58" spans="1:17" s="24" customFormat="1" ht="12.95" customHeight="1">
      <c r="A58" s="55" t="s">
        <v>42</v>
      </c>
      <c r="B58" s="5" t="s">
        <v>27</v>
      </c>
      <c r="C58" s="4">
        <v>54039.728300000002</v>
      </c>
      <c r="D58" s="4">
        <v>8.0000000000000004E-4</v>
      </c>
      <c r="E58" s="24">
        <f t="shared" si="7"/>
        <v>15773.202559404843</v>
      </c>
      <c r="F58" s="24">
        <f t="shared" si="1"/>
        <v>15773</v>
      </c>
      <c r="G58" s="26">
        <f t="shared" si="8"/>
        <v>0.10283230000641197</v>
      </c>
      <c r="K58" s="24">
        <f t="shared" si="6"/>
        <v>0.10283230000641197</v>
      </c>
      <c r="O58" s="24">
        <f t="shared" ca="1" si="9"/>
        <v>-0.13035198134030129</v>
      </c>
      <c r="Q58" s="50">
        <f t="shared" si="10"/>
        <v>39021.228300000002</v>
      </c>
    </row>
    <row r="59" spans="1:17" s="24" customFormat="1" ht="12.95" customHeight="1">
      <c r="A59" s="55" t="s">
        <v>42</v>
      </c>
      <c r="B59" s="5" t="s">
        <v>27</v>
      </c>
      <c r="C59" s="4">
        <v>54051.658799999997</v>
      </c>
      <c r="D59" s="4">
        <v>1E-4</v>
      </c>
      <c r="E59" s="24">
        <f t="shared" si="7"/>
        <v>15796.703297785603</v>
      </c>
      <c r="F59" s="24">
        <f t="shared" si="1"/>
        <v>15796.5</v>
      </c>
      <c r="G59" s="26">
        <f t="shared" si="8"/>
        <v>0.10320715000125347</v>
      </c>
      <c r="K59" s="24">
        <f t="shared" si="6"/>
        <v>0.10320715000125347</v>
      </c>
      <c r="O59" s="24">
        <f t="shared" ca="1" si="9"/>
        <v>-0.13066740684016254</v>
      </c>
      <c r="Q59" s="50">
        <f t="shared" si="10"/>
        <v>39033.158799999997</v>
      </c>
    </row>
    <row r="60" spans="1:17" s="24" customFormat="1" ht="12.95" customHeight="1">
      <c r="A60" s="55" t="s">
        <v>42</v>
      </c>
      <c r="B60" s="5" t="s">
        <v>27</v>
      </c>
      <c r="C60" s="4">
        <v>54052.673900000002</v>
      </c>
      <c r="D60" s="4">
        <v>5.0000000000000001E-4</v>
      </c>
      <c r="E60" s="24">
        <f t="shared" si="7"/>
        <v>15798.702845124812</v>
      </c>
      <c r="F60" s="24">
        <f t="shared" si="1"/>
        <v>15798.5</v>
      </c>
      <c r="G60" s="26">
        <f t="shared" si="8"/>
        <v>0.10297735000494868</v>
      </c>
      <c r="K60" s="24">
        <f t="shared" si="6"/>
        <v>0.10297735000494868</v>
      </c>
      <c r="O60" s="24">
        <f t="shared" ca="1" si="9"/>
        <v>-0.13069425156355499</v>
      </c>
      <c r="Q60" s="50">
        <f t="shared" si="10"/>
        <v>39034.173900000002</v>
      </c>
    </row>
    <row r="61" spans="1:17" s="24" customFormat="1" ht="12.95" customHeight="1">
      <c r="A61" s="52" t="s">
        <v>226</v>
      </c>
      <c r="B61" s="53" t="s">
        <v>27</v>
      </c>
      <c r="C61" s="54">
        <v>54483.922899999998</v>
      </c>
      <c r="D61" s="54" t="s">
        <v>60</v>
      </c>
      <c r="E61" s="24">
        <f t="shared" si="7"/>
        <v>16648.178552427002</v>
      </c>
      <c r="F61" s="56">
        <f t="shared" ref="F61:F92" si="11">ROUND(2*E61,0)/2+0.5</f>
        <v>16648.5</v>
      </c>
      <c r="G61" s="26">
        <f t="shared" si="8"/>
        <v>-0.16318765000323765</v>
      </c>
      <c r="K61" s="24">
        <f t="shared" si="6"/>
        <v>-0.16318765000323765</v>
      </c>
      <c r="O61" s="24">
        <f t="shared" ca="1" si="9"/>
        <v>-0.14210325900534501</v>
      </c>
      <c r="Q61" s="50">
        <f t="shared" si="10"/>
        <v>39465.422899999998</v>
      </c>
    </row>
    <row r="62" spans="1:17" s="24" customFormat="1" ht="12.95" customHeight="1">
      <c r="A62" s="52" t="s">
        <v>226</v>
      </c>
      <c r="B62" s="53" t="s">
        <v>27</v>
      </c>
      <c r="C62" s="54">
        <v>54791.053599999999</v>
      </c>
      <c r="D62" s="54" t="s">
        <v>60</v>
      </c>
      <c r="E62" s="24">
        <f t="shared" si="7"/>
        <v>17253.165621653181</v>
      </c>
      <c r="F62" s="56">
        <f t="shared" si="11"/>
        <v>17253.5</v>
      </c>
      <c r="G62" s="26">
        <f t="shared" si="8"/>
        <v>-0.16975215000275057</v>
      </c>
      <c r="K62" s="24">
        <f t="shared" si="6"/>
        <v>-0.16975215000275057</v>
      </c>
      <c r="O62" s="24">
        <f t="shared" ca="1" si="9"/>
        <v>-0.15022378783156029</v>
      </c>
      <c r="Q62" s="50">
        <f t="shared" si="10"/>
        <v>39772.553599999999</v>
      </c>
    </row>
    <row r="63" spans="1:17" s="24" customFormat="1" ht="12.95" customHeight="1">
      <c r="A63" s="52" t="s">
        <v>226</v>
      </c>
      <c r="B63" s="53" t="s">
        <v>27</v>
      </c>
      <c r="C63" s="54">
        <v>54791.056799999998</v>
      </c>
      <c r="D63" s="54" t="s">
        <v>60</v>
      </c>
      <c r="E63" s="24">
        <f t="shared" si="7"/>
        <v>17253.171925023769</v>
      </c>
      <c r="F63" s="56">
        <f t="shared" si="11"/>
        <v>17253.5</v>
      </c>
      <c r="G63" s="26">
        <f t="shared" si="8"/>
        <v>-0.16655215000355383</v>
      </c>
      <c r="K63" s="24">
        <f t="shared" si="6"/>
        <v>-0.16655215000355383</v>
      </c>
      <c r="O63" s="24">
        <f t="shared" ca="1" si="9"/>
        <v>-0.15022378783156029</v>
      </c>
      <c r="Q63" s="50">
        <f t="shared" si="10"/>
        <v>39772.556799999998</v>
      </c>
    </row>
    <row r="64" spans="1:17" s="24" customFormat="1" ht="12.95" customHeight="1">
      <c r="A64" s="52" t="s">
        <v>226</v>
      </c>
      <c r="B64" s="53" t="s">
        <v>27</v>
      </c>
      <c r="C64" s="54">
        <v>54792.073100000001</v>
      </c>
      <c r="D64" s="54" t="s">
        <v>60</v>
      </c>
      <c r="E64" s="24">
        <f t="shared" si="7"/>
        <v>17255.173836126945</v>
      </c>
      <c r="F64" s="56">
        <f t="shared" si="11"/>
        <v>17255.5</v>
      </c>
      <c r="G64" s="26">
        <f t="shared" si="8"/>
        <v>-0.16558194999379339</v>
      </c>
      <c r="K64" s="24">
        <f t="shared" si="6"/>
        <v>-0.16558194999379339</v>
      </c>
      <c r="O64" s="24">
        <f t="shared" ca="1" si="9"/>
        <v>-0.15025063255495272</v>
      </c>
      <c r="Q64" s="50">
        <f t="shared" si="10"/>
        <v>39773.573100000001</v>
      </c>
    </row>
    <row r="65" spans="1:17" s="24" customFormat="1" ht="12.95" customHeight="1">
      <c r="A65" s="52" t="s">
        <v>243</v>
      </c>
      <c r="B65" s="53" t="s">
        <v>27</v>
      </c>
      <c r="C65" s="54">
        <v>55154.0242</v>
      </c>
      <c r="D65" s="54" t="s">
        <v>60</v>
      </c>
      <c r="E65" s="24">
        <f t="shared" si="7"/>
        <v>17968.146310686443</v>
      </c>
      <c r="F65" s="56">
        <f t="shared" si="11"/>
        <v>17968.5</v>
      </c>
      <c r="G65" s="26">
        <f t="shared" si="8"/>
        <v>-0.1795556500001112</v>
      </c>
      <c r="K65" s="24">
        <f t="shared" si="6"/>
        <v>-0.1795556500001112</v>
      </c>
      <c r="O65" s="24">
        <f t="shared" ca="1" si="9"/>
        <v>-0.15982077644436013</v>
      </c>
      <c r="Q65" s="50">
        <f t="shared" si="10"/>
        <v>40135.5242</v>
      </c>
    </row>
    <row r="66" spans="1:17" s="24" customFormat="1" ht="12.95" customHeight="1">
      <c r="A66" s="52" t="s">
        <v>243</v>
      </c>
      <c r="B66" s="53" t="s">
        <v>27</v>
      </c>
      <c r="C66" s="54">
        <v>55182.962599999999</v>
      </c>
      <c r="D66" s="54" t="s">
        <v>60</v>
      </c>
      <c r="E66" s="24">
        <f t="shared" si="7"/>
        <v>18025.149266770266</v>
      </c>
      <c r="F66" s="56">
        <f t="shared" si="11"/>
        <v>18025.5</v>
      </c>
      <c r="G66" s="26">
        <f t="shared" si="8"/>
        <v>-0.17805494999629445</v>
      </c>
      <c r="K66" s="24">
        <f t="shared" si="6"/>
        <v>-0.17805494999629445</v>
      </c>
      <c r="O66" s="24">
        <f t="shared" ca="1" si="9"/>
        <v>-0.16058585106104487</v>
      </c>
      <c r="Q66" s="50">
        <f t="shared" si="10"/>
        <v>40164.462599999999</v>
      </c>
    </row>
    <row r="67" spans="1:17" s="24" customFormat="1" ht="12.95" customHeight="1">
      <c r="A67" s="55" t="s">
        <v>45</v>
      </c>
      <c r="B67" s="5" t="s">
        <v>27</v>
      </c>
      <c r="C67" s="4">
        <v>55545.678099999997</v>
      </c>
      <c r="D67" s="4">
        <v>6.9999999999999999E-4</v>
      </c>
      <c r="E67" s="24">
        <f t="shared" si="7"/>
        <v>18739.627458979336</v>
      </c>
      <c r="F67" s="24">
        <f t="shared" si="11"/>
        <v>18740</v>
      </c>
      <c r="G67" s="26">
        <f t="shared" si="8"/>
        <v>-0.18912600000476232</v>
      </c>
      <c r="K67" s="24">
        <f t="shared" si="6"/>
        <v>-0.18912600000476232</v>
      </c>
      <c r="O67" s="24">
        <f t="shared" ca="1" si="9"/>
        <v>-0.1701761284929966</v>
      </c>
      <c r="Q67" s="50">
        <f t="shared" si="10"/>
        <v>40527.178099999997</v>
      </c>
    </row>
    <row r="68" spans="1:17" s="24" customFormat="1" ht="12.95" customHeight="1">
      <c r="A68" s="52" t="s">
        <v>258</v>
      </c>
      <c r="B68" s="53" t="s">
        <v>27</v>
      </c>
      <c r="C68" s="54">
        <v>55548.976900000001</v>
      </c>
      <c r="D68" s="54" t="s">
        <v>60</v>
      </c>
      <c r="E68" s="24">
        <f t="shared" si="7"/>
        <v>18746.125446135833</v>
      </c>
      <c r="F68" s="56">
        <f t="shared" si="11"/>
        <v>18746.5</v>
      </c>
      <c r="G68" s="26">
        <f t="shared" si="8"/>
        <v>-0.19014785000035772</v>
      </c>
      <c r="K68" s="24">
        <f t="shared" si="6"/>
        <v>-0.19014785000035772</v>
      </c>
      <c r="O68" s="24">
        <f t="shared" ca="1" si="9"/>
        <v>-0.17026337384402204</v>
      </c>
      <c r="Q68" s="50">
        <f t="shared" si="10"/>
        <v>40530.476900000001</v>
      </c>
    </row>
    <row r="69" spans="1:17" s="24" customFormat="1" ht="12.95" customHeight="1">
      <c r="A69" s="4" t="s">
        <v>49</v>
      </c>
      <c r="B69" s="5" t="s">
        <v>31</v>
      </c>
      <c r="C69" s="4">
        <v>55855.597999999998</v>
      </c>
      <c r="D69" s="4">
        <v>0.01</v>
      </c>
      <c r="E69" s="24">
        <f t="shared" si="7"/>
        <v>19350.108703595619</v>
      </c>
      <c r="F69" s="24">
        <f t="shared" si="11"/>
        <v>19350.5</v>
      </c>
      <c r="G69" s="26">
        <f t="shared" si="8"/>
        <v>-0.19864745000086259</v>
      </c>
      <c r="I69" s="24">
        <f>+G69</f>
        <v>-0.19864745000086259</v>
      </c>
      <c r="O69" s="24">
        <f t="shared" ca="1" si="9"/>
        <v>-0.17837048030854111</v>
      </c>
      <c r="Q69" s="50">
        <f t="shared" si="10"/>
        <v>40837.097999999998</v>
      </c>
    </row>
    <row r="70" spans="1:17" s="24" customFormat="1" ht="12.95" customHeight="1">
      <c r="A70" s="4" t="s">
        <v>48</v>
      </c>
      <c r="B70" s="5" t="s">
        <v>31</v>
      </c>
      <c r="C70" s="4">
        <v>55874.879800000002</v>
      </c>
      <c r="D70" s="4">
        <v>1.1999999999999999E-3</v>
      </c>
      <c r="E70" s="24">
        <f t="shared" si="7"/>
        <v>19388.090057043541</v>
      </c>
      <c r="F70" s="24">
        <f t="shared" si="11"/>
        <v>19388.5</v>
      </c>
      <c r="G70" s="26">
        <f t="shared" si="8"/>
        <v>-0.20811364999826765</v>
      </c>
      <c r="K70" s="24">
        <f>+G70</f>
        <v>-0.20811364999826765</v>
      </c>
      <c r="O70" s="24">
        <f t="shared" ca="1" si="9"/>
        <v>-0.17888053005299762</v>
      </c>
      <c r="Q70" s="50">
        <f t="shared" si="10"/>
        <v>40856.379800000002</v>
      </c>
    </row>
    <row r="71" spans="1:17" s="24" customFormat="1" ht="12.95" customHeight="1">
      <c r="A71" s="52" t="s">
        <v>274</v>
      </c>
      <c r="B71" s="53" t="s">
        <v>31</v>
      </c>
      <c r="C71" s="54">
        <v>55924.888599999998</v>
      </c>
      <c r="D71" s="54" t="s">
        <v>60</v>
      </c>
      <c r="E71" s="24">
        <f t="shared" si="7"/>
        <v>19486.597556774163</v>
      </c>
      <c r="F71" s="56">
        <f t="shared" si="11"/>
        <v>19487</v>
      </c>
      <c r="G71" s="26">
        <f t="shared" si="8"/>
        <v>-0.20430630000191741</v>
      </c>
      <c r="K71" s="24">
        <f>+G71</f>
        <v>-0.20430630000191741</v>
      </c>
      <c r="O71" s="24">
        <f t="shared" ca="1" si="9"/>
        <v>-0.18020263268007561</v>
      </c>
      <c r="Q71" s="50">
        <f t="shared" si="10"/>
        <v>40906.388599999998</v>
      </c>
    </row>
    <row r="72" spans="1:17" s="24" customFormat="1" ht="12.95" customHeight="1">
      <c r="A72" s="57" t="s">
        <v>50</v>
      </c>
      <c r="B72" s="58" t="s">
        <v>27</v>
      </c>
      <c r="C72" s="59">
        <v>56285.324399999998</v>
      </c>
      <c r="D72" s="59">
        <v>5.0000000000000001E-4</v>
      </c>
      <c r="E72" s="24">
        <f t="shared" si="7"/>
        <v>20196.585188379184</v>
      </c>
      <c r="F72" s="24">
        <f t="shared" si="11"/>
        <v>20197</v>
      </c>
      <c r="G72" s="26">
        <f t="shared" si="8"/>
        <v>-0.21058530000300379</v>
      </c>
      <c r="K72" s="24">
        <f>+G72</f>
        <v>-0.21058530000300379</v>
      </c>
      <c r="O72" s="24">
        <f t="shared" ca="1" si="9"/>
        <v>-0.18973250948439438</v>
      </c>
      <c r="Q72" s="50">
        <f t="shared" si="10"/>
        <v>41266.824399999998</v>
      </c>
    </row>
    <row r="73" spans="1:17" s="24" customFormat="1" ht="12.95" customHeight="1">
      <c r="A73" s="52" t="s">
        <v>285</v>
      </c>
      <c r="B73" s="53"/>
      <c r="C73" s="54">
        <v>56616.059400000006</v>
      </c>
      <c r="D73" s="54"/>
      <c r="E73" s="24">
        <f t="shared" si="7"/>
        <v>20848.068085857438</v>
      </c>
      <c r="F73" s="24">
        <f t="shared" si="11"/>
        <v>20848.5</v>
      </c>
      <c r="G73" s="26">
        <f t="shared" si="8"/>
        <v>-0.21926764999079751</v>
      </c>
      <c r="K73" s="24">
        <f>+G73</f>
        <v>-0.21926764999079751</v>
      </c>
      <c r="O73" s="24">
        <f t="shared" ca="1" si="9"/>
        <v>-0.19847717812948404</v>
      </c>
      <c r="Q73" s="50">
        <f t="shared" si="10"/>
        <v>41597.559400000006</v>
      </c>
    </row>
    <row r="74" spans="1:17" s="24" customFormat="1" ht="12.95" customHeight="1">
      <c r="A74" s="52" t="s">
        <v>306</v>
      </c>
      <c r="B74" s="53" t="s">
        <v>31</v>
      </c>
      <c r="C74" s="54">
        <v>56622.402999999998</v>
      </c>
      <c r="D74" s="54" t="s">
        <v>60</v>
      </c>
      <c r="E74" s="24">
        <f t="shared" si="7"/>
        <v>20860.563730129856</v>
      </c>
      <c r="F74" s="56">
        <f t="shared" si="11"/>
        <v>20861</v>
      </c>
      <c r="G74" s="26">
        <f t="shared" si="8"/>
        <v>-0.22147889999905601</v>
      </c>
      <c r="I74" s="24">
        <f>+G74</f>
        <v>-0.22147889999905601</v>
      </c>
      <c r="O74" s="24">
        <f t="shared" ca="1" si="9"/>
        <v>-0.19864495765068682</v>
      </c>
      <c r="Q74" s="50">
        <f t="shared" si="10"/>
        <v>41603.902999999998</v>
      </c>
    </row>
    <row r="75" spans="1:17" s="24" customFormat="1" ht="12.95" customHeight="1">
      <c r="A75" s="60" t="s">
        <v>1</v>
      </c>
      <c r="B75" s="61" t="s">
        <v>31</v>
      </c>
      <c r="C75" s="60">
        <v>56976.999199999962</v>
      </c>
      <c r="D75" s="60" t="s">
        <v>224</v>
      </c>
      <c r="E75" s="24">
        <f t="shared" si="7"/>
        <v>21559.048498330223</v>
      </c>
      <c r="F75" s="56">
        <f t="shared" si="11"/>
        <v>21559.5</v>
      </c>
      <c r="G75" s="26">
        <f t="shared" si="8"/>
        <v>-0.22921155003859894</v>
      </c>
      <c r="K75" s="24">
        <f t="shared" ref="K75:K96" si="12">+G75</f>
        <v>-0.22921155003859894</v>
      </c>
      <c r="O75" s="24">
        <f t="shared" ca="1" si="9"/>
        <v>-0.20802047729549897</v>
      </c>
      <c r="Q75" s="50">
        <f t="shared" si="10"/>
        <v>41958.499199999962</v>
      </c>
    </row>
    <row r="76" spans="1:17" s="24" customFormat="1" ht="12.95" customHeight="1">
      <c r="A76" s="52" t="s">
        <v>301</v>
      </c>
      <c r="B76" s="53" t="s">
        <v>27</v>
      </c>
      <c r="C76" s="54">
        <v>56976.999199999998</v>
      </c>
      <c r="D76" s="54" t="s">
        <v>60</v>
      </c>
      <c r="E76" s="24">
        <f t="shared" si="7"/>
        <v>21559.048498330296</v>
      </c>
      <c r="F76" s="56">
        <f t="shared" si="11"/>
        <v>21559.5</v>
      </c>
      <c r="G76" s="26">
        <f t="shared" si="8"/>
        <v>-0.22921155000221916</v>
      </c>
      <c r="K76" s="24">
        <f t="shared" si="12"/>
        <v>-0.22921155000221916</v>
      </c>
      <c r="O76" s="24">
        <f t="shared" ca="1" si="9"/>
        <v>-0.20802047729549897</v>
      </c>
      <c r="Q76" s="50">
        <f t="shared" si="10"/>
        <v>41958.499199999998</v>
      </c>
    </row>
    <row r="77" spans="1:17" s="24" customFormat="1" ht="12.95" customHeight="1">
      <c r="A77" s="60" t="s">
        <v>1</v>
      </c>
      <c r="B77" s="61" t="s">
        <v>27</v>
      </c>
      <c r="C77" s="60">
        <v>56994.00549999997</v>
      </c>
      <c r="D77" s="60" t="s">
        <v>224</v>
      </c>
      <c r="E77" s="24">
        <f t="shared" si="7"/>
        <v>21592.547564348002</v>
      </c>
      <c r="F77" s="56">
        <f t="shared" si="11"/>
        <v>21593</v>
      </c>
      <c r="G77" s="26">
        <f t="shared" si="8"/>
        <v>-0.22968570002558408</v>
      </c>
      <c r="K77" s="24">
        <f t="shared" si="12"/>
        <v>-0.22968570002558408</v>
      </c>
      <c r="O77" s="24">
        <f t="shared" ca="1" si="9"/>
        <v>-0.20847012641232246</v>
      </c>
      <c r="Q77" s="50">
        <f t="shared" si="10"/>
        <v>41975.50549999997</v>
      </c>
    </row>
    <row r="78" spans="1:17" s="24" customFormat="1" ht="12.95" customHeight="1">
      <c r="A78" s="52" t="s">
        <v>301</v>
      </c>
      <c r="B78" s="53" t="s">
        <v>31</v>
      </c>
      <c r="C78" s="54">
        <v>56994.005499999999</v>
      </c>
      <c r="D78" s="54" t="s">
        <v>60</v>
      </c>
      <c r="E78" s="24">
        <f t="shared" si="7"/>
        <v>21592.54756434806</v>
      </c>
      <c r="F78" s="56">
        <f t="shared" si="11"/>
        <v>21593</v>
      </c>
      <c r="G78" s="26">
        <f t="shared" si="8"/>
        <v>-0.22968569999648025</v>
      </c>
      <c r="K78" s="24">
        <f t="shared" si="12"/>
        <v>-0.22968569999648025</v>
      </c>
      <c r="O78" s="24">
        <f t="shared" ca="1" si="9"/>
        <v>-0.20847012641232246</v>
      </c>
      <c r="Q78" s="50">
        <f t="shared" si="10"/>
        <v>41975.505499999999</v>
      </c>
    </row>
    <row r="79" spans="1:17" s="24" customFormat="1" ht="12.95" customHeight="1">
      <c r="A79" s="62" t="s">
        <v>307</v>
      </c>
      <c r="B79" s="5"/>
      <c r="C79" s="4">
        <v>57356.976666666706</v>
      </c>
      <c r="D79" s="54" t="s">
        <v>60</v>
      </c>
      <c r="E79" s="24">
        <f t="shared" si="7"/>
        <v>22307.529369603271</v>
      </c>
      <c r="F79" s="56">
        <f t="shared" si="11"/>
        <v>22308</v>
      </c>
      <c r="G79" s="26">
        <f t="shared" si="8"/>
        <v>-0.23892253329540836</v>
      </c>
      <c r="K79" s="24">
        <f t="shared" si="12"/>
        <v>-0.23892253329540836</v>
      </c>
      <c r="O79" s="24">
        <f t="shared" ca="1" si="9"/>
        <v>-0.2180671150251223</v>
      </c>
      <c r="Q79" s="50">
        <f t="shared" si="10"/>
        <v>42338.476666666706</v>
      </c>
    </row>
    <row r="80" spans="1:17" s="24" customFormat="1" ht="12.95" customHeight="1">
      <c r="A80" s="60" t="s">
        <v>0</v>
      </c>
      <c r="B80" s="61" t="s">
        <v>27</v>
      </c>
      <c r="C80" s="60">
        <v>57696.084000000003</v>
      </c>
      <c r="D80" s="60" t="s">
        <v>224</v>
      </c>
      <c r="E80" s="24">
        <f t="shared" si="7"/>
        <v>22975.504116987413</v>
      </c>
      <c r="F80" s="56">
        <f t="shared" si="11"/>
        <v>22976</v>
      </c>
      <c r="G80" s="26">
        <f t="shared" si="8"/>
        <v>-0.25174239999614656</v>
      </c>
      <c r="K80" s="24">
        <f t="shared" si="12"/>
        <v>-0.25174239999614656</v>
      </c>
      <c r="O80" s="24">
        <f t="shared" ca="1" si="9"/>
        <v>-0.22703325263819965</v>
      </c>
      <c r="Q80" s="50">
        <f t="shared" si="10"/>
        <v>42677.584000000003</v>
      </c>
    </row>
    <row r="81" spans="1:17" s="24" customFormat="1" ht="12.95" customHeight="1">
      <c r="A81" s="60" t="s">
        <v>0</v>
      </c>
      <c r="B81" s="61" t="s">
        <v>31</v>
      </c>
      <c r="C81" s="60">
        <v>57740.0003</v>
      </c>
      <c r="D81" s="60" t="s">
        <v>224</v>
      </c>
      <c r="E81" s="24">
        <f t="shared" si="7"/>
        <v>23062.010590056554</v>
      </c>
      <c r="F81" s="56">
        <f t="shared" si="11"/>
        <v>23062.5</v>
      </c>
      <c r="G81" s="26">
        <f t="shared" si="8"/>
        <v>-0.24845625000307336</v>
      </c>
      <c r="K81" s="24">
        <f t="shared" si="12"/>
        <v>-0.24845625000307336</v>
      </c>
      <c r="O81" s="24">
        <f t="shared" ca="1" si="9"/>
        <v>-0.22819428692492302</v>
      </c>
      <c r="Q81" s="50">
        <f t="shared" si="10"/>
        <v>42721.5003</v>
      </c>
    </row>
    <row r="82" spans="1:17" s="24" customFormat="1" ht="12.95" customHeight="1">
      <c r="A82" s="60" t="s">
        <v>0</v>
      </c>
      <c r="B82" s="61" t="s">
        <v>31</v>
      </c>
      <c r="C82" s="60">
        <v>57740.000899999999</v>
      </c>
      <c r="D82" s="60" t="s">
        <v>119</v>
      </c>
      <c r="E82" s="24">
        <f t="shared" si="7"/>
        <v>23062.011771938538</v>
      </c>
      <c r="F82" s="56">
        <f t="shared" si="11"/>
        <v>23062.5</v>
      </c>
      <c r="G82" s="26">
        <f t="shared" si="8"/>
        <v>-0.24785625000367872</v>
      </c>
      <c r="K82" s="24">
        <f t="shared" si="12"/>
        <v>-0.24785625000367872</v>
      </c>
      <c r="O82" s="24">
        <f t="shared" ca="1" si="9"/>
        <v>-0.22819428692492302</v>
      </c>
      <c r="Q82" s="50">
        <f t="shared" si="10"/>
        <v>42721.500899999999</v>
      </c>
    </row>
    <row r="83" spans="1:17" s="24" customFormat="1" ht="12.95" customHeight="1">
      <c r="A83" s="60" t="s">
        <v>0</v>
      </c>
      <c r="B83" s="61" t="s">
        <v>31</v>
      </c>
      <c r="C83" s="60">
        <v>57740.000999999997</v>
      </c>
      <c r="D83" s="60" t="s">
        <v>59</v>
      </c>
      <c r="E83" s="24">
        <f t="shared" si="7"/>
        <v>23062.011968918865</v>
      </c>
      <c r="F83" s="56">
        <f t="shared" si="11"/>
        <v>23062.5</v>
      </c>
      <c r="G83" s="26">
        <f t="shared" si="8"/>
        <v>-0.24775625000620494</v>
      </c>
      <c r="K83" s="24">
        <f t="shared" si="12"/>
        <v>-0.24775625000620494</v>
      </c>
      <c r="O83" s="24">
        <f t="shared" ca="1" si="9"/>
        <v>-0.22819428692492302</v>
      </c>
      <c r="Q83" s="50">
        <f t="shared" si="10"/>
        <v>42721.500999999997</v>
      </c>
    </row>
    <row r="84" spans="1:17" s="24" customFormat="1" ht="12.95" customHeight="1">
      <c r="A84" s="60" t="s">
        <v>0</v>
      </c>
      <c r="B84" s="61" t="s">
        <v>27</v>
      </c>
      <c r="C84" s="60">
        <v>57750.916499999999</v>
      </c>
      <c r="D84" s="60" t="s">
        <v>224</v>
      </c>
      <c r="E84" s="24">
        <f t="shared" si="7"/>
        <v>23083.51335694077</v>
      </c>
      <c r="F84" s="56">
        <f t="shared" si="11"/>
        <v>23084</v>
      </c>
      <c r="G84" s="26">
        <f t="shared" si="8"/>
        <v>-0.24705159999575699</v>
      </c>
      <c r="K84" s="24">
        <f t="shared" si="12"/>
        <v>-0.24705159999575699</v>
      </c>
      <c r="O84" s="24">
        <f t="shared" ca="1" si="9"/>
        <v>-0.22848286770139178</v>
      </c>
      <c r="Q84" s="50">
        <f t="shared" si="10"/>
        <v>42732.416499999999</v>
      </c>
    </row>
    <row r="85" spans="1:17" s="24" customFormat="1" ht="12.95" customHeight="1">
      <c r="A85" s="63" t="s">
        <v>308</v>
      </c>
      <c r="B85" s="64" t="s">
        <v>27</v>
      </c>
      <c r="C85" s="65">
        <v>58115.9159</v>
      </c>
      <c r="D85" s="66" t="s">
        <v>309</v>
      </c>
      <c r="E85" s="24">
        <f t="shared" ref="E85:E112" si="13">+(C85-C$7)/C$8</f>
        <v>23802.490382927797</v>
      </c>
      <c r="F85" s="56">
        <f t="shared" si="11"/>
        <v>23803</v>
      </c>
      <c r="G85" s="26">
        <f t="shared" ref="G85:G116" si="14">+C85-(C$7+F85*C$8)</f>
        <v>-0.25871469999401597</v>
      </c>
      <c r="K85" s="24">
        <f t="shared" si="12"/>
        <v>-0.25871469999401597</v>
      </c>
      <c r="O85" s="24">
        <f t="shared" ref="O85:O112" ca="1" si="15">+C$11+C$12*$F85</f>
        <v>-0.23813354576097653</v>
      </c>
      <c r="Q85" s="50">
        <f t="shared" ref="Q85:Q112" si="16">+C85-15018.5</f>
        <v>43097.4159</v>
      </c>
    </row>
    <row r="86" spans="1:17" s="24" customFormat="1" ht="12.95" customHeight="1">
      <c r="A86" s="63" t="s">
        <v>308</v>
      </c>
      <c r="B86" s="64" t="s">
        <v>27</v>
      </c>
      <c r="C86" s="65">
        <v>58115.9159</v>
      </c>
      <c r="D86" s="66" t="s">
        <v>119</v>
      </c>
      <c r="E86" s="24">
        <f t="shared" si="13"/>
        <v>23802.490382927797</v>
      </c>
      <c r="F86" s="56">
        <f t="shared" si="11"/>
        <v>23803</v>
      </c>
      <c r="G86" s="26">
        <f t="shared" si="14"/>
        <v>-0.25871469999401597</v>
      </c>
      <c r="K86" s="24">
        <f t="shared" si="12"/>
        <v>-0.25871469999401597</v>
      </c>
      <c r="O86" s="24">
        <f t="shared" ca="1" si="15"/>
        <v>-0.23813354576097653</v>
      </c>
      <c r="Q86" s="50">
        <f t="shared" si="16"/>
        <v>43097.4159</v>
      </c>
    </row>
    <row r="87" spans="1:17" s="24" customFormat="1" ht="12.95" customHeight="1">
      <c r="A87" s="63" t="s">
        <v>308</v>
      </c>
      <c r="B87" s="64" t="s">
        <v>27</v>
      </c>
      <c r="C87" s="65">
        <v>58115.915999999997</v>
      </c>
      <c r="D87" s="66" t="s">
        <v>59</v>
      </c>
      <c r="E87" s="24">
        <f t="shared" si="13"/>
        <v>23802.490579908124</v>
      </c>
      <c r="F87" s="56">
        <f t="shared" si="11"/>
        <v>23803</v>
      </c>
      <c r="G87" s="26">
        <f t="shared" si="14"/>
        <v>-0.25861469999654219</v>
      </c>
      <c r="K87" s="24">
        <f t="shared" si="12"/>
        <v>-0.25861469999654219</v>
      </c>
      <c r="O87" s="24">
        <f t="shared" ca="1" si="15"/>
        <v>-0.23813354576097653</v>
      </c>
      <c r="Q87" s="50">
        <f t="shared" si="16"/>
        <v>43097.415999999997</v>
      </c>
    </row>
    <row r="88" spans="1:17" s="24" customFormat="1" ht="12.95" customHeight="1">
      <c r="A88" s="63" t="s">
        <v>308</v>
      </c>
      <c r="B88" s="64" t="s">
        <v>27</v>
      </c>
      <c r="C88" s="65">
        <v>58115.917000000001</v>
      </c>
      <c r="D88" s="66" t="s">
        <v>224</v>
      </c>
      <c r="E88" s="24">
        <f t="shared" si="13"/>
        <v>23802.492549711438</v>
      </c>
      <c r="F88" s="56">
        <f t="shared" si="11"/>
        <v>23803</v>
      </c>
      <c r="G88" s="26">
        <f t="shared" si="14"/>
        <v>-0.25761469999270048</v>
      </c>
      <c r="K88" s="24">
        <f t="shared" si="12"/>
        <v>-0.25761469999270048</v>
      </c>
      <c r="O88" s="24">
        <f t="shared" ca="1" si="15"/>
        <v>-0.23813354576097653</v>
      </c>
      <c r="Q88" s="50">
        <f t="shared" si="16"/>
        <v>43097.417000000001</v>
      </c>
    </row>
    <row r="89" spans="1:17" s="24" customFormat="1" ht="12.95" customHeight="1">
      <c r="A89" s="57" t="s">
        <v>310</v>
      </c>
      <c r="B89" s="58" t="s">
        <v>31</v>
      </c>
      <c r="C89" s="59">
        <v>58497.925199999998</v>
      </c>
      <c r="D89" s="59" t="s">
        <v>311</v>
      </c>
      <c r="E89" s="24">
        <f t="shared" si="13"/>
        <v>24554.973566224489</v>
      </c>
      <c r="F89" s="67">
        <f t="shared" si="11"/>
        <v>24555.5</v>
      </c>
      <c r="G89" s="26">
        <f t="shared" si="14"/>
        <v>-0.26725195000472013</v>
      </c>
      <c r="K89" s="24">
        <f t="shared" si="12"/>
        <v>-0.26725195000472013</v>
      </c>
      <c r="O89" s="24">
        <f t="shared" ca="1" si="15"/>
        <v>-0.24823387293738478</v>
      </c>
      <c r="Q89" s="50">
        <f t="shared" si="16"/>
        <v>43479.425199999998</v>
      </c>
    </row>
    <row r="90" spans="1:17" s="24" customFormat="1" ht="12.95" customHeight="1">
      <c r="A90" s="57" t="s">
        <v>310</v>
      </c>
      <c r="B90" s="58" t="s">
        <v>31</v>
      </c>
      <c r="C90" s="59">
        <v>58750.2281</v>
      </c>
      <c r="D90" s="59" t="s">
        <v>224</v>
      </c>
      <c r="E90" s="24">
        <f t="shared" si="13"/>
        <v>25051.960653572864</v>
      </c>
      <c r="F90" s="67">
        <f t="shared" si="11"/>
        <v>25052.5</v>
      </c>
      <c r="G90" s="26">
        <f t="shared" si="14"/>
        <v>-0.27380724999966333</v>
      </c>
      <c r="K90" s="24">
        <f t="shared" si="12"/>
        <v>-0.27380724999966333</v>
      </c>
      <c r="O90" s="24">
        <f t="shared" ca="1" si="15"/>
        <v>-0.25490478670040795</v>
      </c>
      <c r="Q90" s="50">
        <f t="shared" si="16"/>
        <v>43731.7281</v>
      </c>
    </row>
    <row r="91" spans="1:17" s="24" customFormat="1" ht="12.95" customHeight="1">
      <c r="A91" s="57" t="s">
        <v>310</v>
      </c>
      <c r="B91" s="58" t="s">
        <v>27</v>
      </c>
      <c r="C91" s="59">
        <v>58790.088000000003</v>
      </c>
      <c r="D91" s="59" t="s">
        <v>224</v>
      </c>
      <c r="E91" s="24">
        <f t="shared" si="13"/>
        <v>25130.476816498453</v>
      </c>
      <c r="F91" s="67">
        <f t="shared" si="11"/>
        <v>25131</v>
      </c>
      <c r="G91" s="26">
        <f t="shared" si="14"/>
        <v>-0.26560189999872819</v>
      </c>
      <c r="K91" s="24">
        <f t="shared" si="12"/>
        <v>-0.26560189999872819</v>
      </c>
      <c r="O91" s="24">
        <f t="shared" ca="1" si="15"/>
        <v>-0.25595844209356144</v>
      </c>
      <c r="Q91" s="50">
        <f t="shared" si="16"/>
        <v>43771.588000000003</v>
      </c>
    </row>
    <row r="92" spans="1:17" s="24" customFormat="1" ht="12.95" customHeight="1">
      <c r="A92" s="57" t="s">
        <v>310</v>
      </c>
      <c r="B92" s="58" t="s">
        <v>27</v>
      </c>
      <c r="C92" s="59">
        <v>58790.089</v>
      </c>
      <c r="D92" s="59" t="s">
        <v>59</v>
      </c>
      <c r="E92" s="24">
        <f t="shared" si="13"/>
        <v>25130.478786301755</v>
      </c>
      <c r="F92" s="67">
        <f t="shared" si="11"/>
        <v>25131</v>
      </c>
      <c r="G92" s="26">
        <f t="shared" si="14"/>
        <v>-0.26460190000216244</v>
      </c>
      <c r="K92" s="24">
        <f t="shared" si="12"/>
        <v>-0.26460190000216244</v>
      </c>
      <c r="O92" s="24">
        <f t="shared" ca="1" si="15"/>
        <v>-0.25595844209356144</v>
      </c>
      <c r="Q92" s="50">
        <f t="shared" si="16"/>
        <v>43771.589</v>
      </c>
    </row>
    <row r="93" spans="1:17" s="24" customFormat="1" ht="12.95" customHeight="1">
      <c r="A93" s="57" t="s">
        <v>310</v>
      </c>
      <c r="B93" s="58" t="s">
        <v>31</v>
      </c>
      <c r="C93" s="59">
        <v>58804.031600000002</v>
      </c>
      <c r="D93" s="59" t="s">
        <v>119</v>
      </c>
      <c r="E93" s="24">
        <f t="shared" si="13"/>
        <v>25157.942965921033</v>
      </c>
      <c r="F93" s="67">
        <f t="shared" ref="F93:F124" si="17">ROUND(2*E93,0)/2+0.5</f>
        <v>25158.5</v>
      </c>
      <c r="G93" s="26">
        <f t="shared" si="14"/>
        <v>-0.28278664999379544</v>
      </c>
      <c r="K93" s="24">
        <f t="shared" si="12"/>
        <v>-0.28278664999379544</v>
      </c>
      <c r="O93" s="24">
        <f t="shared" ca="1" si="15"/>
        <v>-0.2563275570402076</v>
      </c>
      <c r="Q93" s="50">
        <f t="shared" si="16"/>
        <v>43785.531600000002</v>
      </c>
    </row>
    <row r="94" spans="1:17" s="24" customFormat="1" ht="12.95" customHeight="1">
      <c r="A94" s="57" t="s">
        <v>310</v>
      </c>
      <c r="B94" s="58" t="s">
        <v>31</v>
      </c>
      <c r="C94" s="59">
        <v>58804.035900000003</v>
      </c>
      <c r="D94" s="59" t="s">
        <v>59</v>
      </c>
      <c r="E94" s="24">
        <f t="shared" si="13"/>
        <v>25157.951436075262</v>
      </c>
      <c r="F94" s="67">
        <f t="shared" si="17"/>
        <v>25158.5</v>
      </c>
      <c r="G94" s="26">
        <f t="shared" si="14"/>
        <v>-0.27848664999328321</v>
      </c>
      <c r="K94" s="24">
        <f t="shared" si="12"/>
        <v>-0.27848664999328321</v>
      </c>
      <c r="O94" s="24">
        <f t="shared" ca="1" si="15"/>
        <v>-0.2563275570402076</v>
      </c>
      <c r="Q94" s="50">
        <f t="shared" si="16"/>
        <v>43785.535900000003</v>
      </c>
    </row>
    <row r="95" spans="1:17" s="24" customFormat="1" ht="12.95" customHeight="1">
      <c r="A95" s="57" t="s">
        <v>310</v>
      </c>
      <c r="B95" s="58" t="s">
        <v>31</v>
      </c>
      <c r="C95" s="59">
        <v>58804.036800000002</v>
      </c>
      <c r="D95" s="59" t="s">
        <v>224</v>
      </c>
      <c r="E95" s="24">
        <f t="shared" si="13"/>
        <v>25157.953208898238</v>
      </c>
      <c r="F95" s="67">
        <f t="shared" si="17"/>
        <v>25158.5</v>
      </c>
      <c r="G95" s="26">
        <f t="shared" si="14"/>
        <v>-0.27758664999419125</v>
      </c>
      <c r="K95" s="24">
        <f t="shared" si="12"/>
        <v>-0.27758664999419125</v>
      </c>
      <c r="O95" s="24">
        <f t="shared" ca="1" si="15"/>
        <v>-0.2563275570402076</v>
      </c>
      <c r="Q95" s="50">
        <f t="shared" si="16"/>
        <v>43785.536800000002</v>
      </c>
    </row>
    <row r="96" spans="1:17" s="24" customFormat="1" ht="12.95" customHeight="1">
      <c r="A96" s="57" t="s">
        <v>314</v>
      </c>
      <c r="B96" s="58" t="s">
        <v>27</v>
      </c>
      <c r="C96" s="59">
        <v>59137.059520000003</v>
      </c>
      <c r="D96" s="59">
        <v>1.7799999999999999E-3</v>
      </c>
      <c r="E96" s="24">
        <f t="shared" si="13"/>
        <v>25813.942464803069</v>
      </c>
      <c r="F96" s="33">
        <f t="shared" si="17"/>
        <v>25814.5</v>
      </c>
      <c r="G96" s="26">
        <f t="shared" si="14"/>
        <v>-0.28304104999551782</v>
      </c>
      <c r="K96" s="24">
        <f t="shared" si="12"/>
        <v>-0.28304104999551782</v>
      </c>
      <c r="O96" s="24">
        <f t="shared" ca="1" si="15"/>
        <v>-0.26513262631293022</v>
      </c>
      <c r="Q96" s="50">
        <f t="shared" si="16"/>
        <v>44118.559520000003</v>
      </c>
    </row>
    <row r="97" spans="1:20" s="24" customFormat="1" ht="12.95" customHeight="1">
      <c r="A97" s="68" t="s">
        <v>317</v>
      </c>
      <c r="B97" s="69" t="s">
        <v>27</v>
      </c>
      <c r="C97" s="74">
        <v>59145.942852782551</v>
      </c>
      <c r="D97" s="75">
        <v>1.588E-3</v>
      </c>
      <c r="E97" s="24">
        <f t="shared" si="13"/>
        <v>25831.440883115127</v>
      </c>
      <c r="F97" s="33">
        <f t="shared" si="17"/>
        <v>25832</v>
      </c>
      <c r="G97" s="26">
        <f t="shared" si="14"/>
        <v>-0.28384401744551724</v>
      </c>
      <c r="L97" s="24">
        <f t="shared" ref="L97:L102" si="18">+G97</f>
        <v>-0.28384401744551724</v>
      </c>
      <c r="O97" s="24">
        <f t="shared" ca="1" si="15"/>
        <v>-0.26536751764261424</v>
      </c>
      <c r="Q97" s="50">
        <f t="shared" si="16"/>
        <v>44127.442852782551</v>
      </c>
      <c r="T97" s="70" t="s">
        <v>319</v>
      </c>
    </row>
    <row r="98" spans="1:20" s="24" customFormat="1" ht="12.95" customHeight="1">
      <c r="A98" s="68" t="s">
        <v>317</v>
      </c>
      <c r="B98" s="69" t="s">
        <v>31</v>
      </c>
      <c r="C98" s="74">
        <v>59146.197382804006</v>
      </c>
      <c r="D98" s="75">
        <v>3.2780000000000001E-3</v>
      </c>
      <c r="E98" s="24">
        <f t="shared" si="13"/>
        <v>25831.942257193688</v>
      </c>
      <c r="F98" s="33">
        <f t="shared" si="17"/>
        <v>25832.5</v>
      </c>
      <c r="G98" s="26">
        <f t="shared" si="14"/>
        <v>-0.28314644598867744</v>
      </c>
      <c r="L98" s="24">
        <f t="shared" si="18"/>
        <v>-0.28314644598867744</v>
      </c>
      <c r="O98" s="24">
        <f t="shared" ca="1" si="15"/>
        <v>-0.26537422882346229</v>
      </c>
      <c r="Q98" s="50">
        <f t="shared" si="16"/>
        <v>44127.697382804006</v>
      </c>
      <c r="T98" s="70" t="s">
        <v>319</v>
      </c>
    </row>
    <row r="99" spans="1:20" s="24" customFormat="1" ht="12.95" customHeight="1">
      <c r="A99" s="68" t="s">
        <v>317</v>
      </c>
      <c r="B99" s="69" t="s">
        <v>27</v>
      </c>
      <c r="C99" s="74">
        <v>59155.080653466284</v>
      </c>
      <c r="D99" s="75">
        <v>1.4890000000000001E-3</v>
      </c>
      <c r="E99" s="24">
        <f t="shared" si="13"/>
        <v>25849.44055314103</v>
      </c>
      <c r="F99" s="33">
        <f t="shared" si="17"/>
        <v>25850</v>
      </c>
      <c r="G99" s="26">
        <f t="shared" si="14"/>
        <v>-0.28401153371669352</v>
      </c>
      <c r="L99" s="24">
        <f t="shared" si="18"/>
        <v>-0.28401153371669352</v>
      </c>
      <c r="O99" s="24">
        <f t="shared" ca="1" si="15"/>
        <v>-0.26560912015314619</v>
      </c>
      <c r="Q99" s="50">
        <f t="shared" si="16"/>
        <v>44136.580653466284</v>
      </c>
      <c r="T99" s="70" t="s">
        <v>319</v>
      </c>
    </row>
    <row r="100" spans="1:20" s="24" customFormat="1" ht="12.95" customHeight="1">
      <c r="A100" s="68" t="s">
        <v>317</v>
      </c>
      <c r="B100" s="69" t="s">
        <v>31</v>
      </c>
      <c r="C100" s="74">
        <v>59155.334933480248</v>
      </c>
      <c r="D100" s="75">
        <v>2.8519999999999999E-3</v>
      </c>
      <c r="E100" s="24">
        <f t="shared" si="13"/>
        <v>25849.941434754008</v>
      </c>
      <c r="F100" s="33">
        <f t="shared" si="17"/>
        <v>25850.5</v>
      </c>
      <c r="G100" s="26">
        <f t="shared" si="14"/>
        <v>-0.28356396975141251</v>
      </c>
      <c r="L100" s="24">
        <f t="shared" si="18"/>
        <v>-0.28356396975141251</v>
      </c>
      <c r="O100" s="24">
        <f t="shared" ca="1" si="15"/>
        <v>-0.26561583133399436</v>
      </c>
      <c r="Q100" s="50">
        <f t="shared" si="16"/>
        <v>44136.834933480248</v>
      </c>
      <c r="T100" s="70" t="s">
        <v>319</v>
      </c>
    </row>
    <row r="101" spans="1:20" s="24" customFormat="1" ht="12.95" customHeight="1">
      <c r="A101" s="68" t="s">
        <v>317</v>
      </c>
      <c r="B101" s="69" t="s">
        <v>27</v>
      </c>
      <c r="C101" s="74">
        <v>59168.787573820446</v>
      </c>
      <c r="D101" s="75">
        <v>1.003E-3</v>
      </c>
      <c r="E101" s="24">
        <f t="shared" si="13"/>
        <v>25876.440490214012</v>
      </c>
      <c r="F101" s="33">
        <f t="shared" si="17"/>
        <v>25877</v>
      </c>
      <c r="G101" s="26">
        <f t="shared" si="14"/>
        <v>-0.28404347955074627</v>
      </c>
      <c r="L101" s="24">
        <f t="shared" si="18"/>
        <v>-0.28404347955074627</v>
      </c>
      <c r="O101" s="24">
        <f t="shared" ca="1" si="15"/>
        <v>-0.2659715239189443</v>
      </c>
      <c r="Q101" s="50">
        <f t="shared" si="16"/>
        <v>44150.287573820446</v>
      </c>
      <c r="T101" s="70" t="s">
        <v>319</v>
      </c>
    </row>
    <row r="102" spans="1:20" s="24" customFormat="1" ht="12.95" customHeight="1">
      <c r="A102" s="68" t="s">
        <v>317</v>
      </c>
      <c r="B102" s="69" t="s">
        <v>31</v>
      </c>
      <c r="C102" s="74">
        <v>59169.041213834193</v>
      </c>
      <c r="D102" s="75">
        <v>1.534E-3</v>
      </c>
      <c r="E102" s="24">
        <f t="shared" si="13"/>
        <v>25876.940111152442</v>
      </c>
      <c r="F102" s="33">
        <f t="shared" si="17"/>
        <v>25877.5</v>
      </c>
      <c r="G102" s="26">
        <f t="shared" si="14"/>
        <v>-0.2842359158094041</v>
      </c>
      <c r="L102" s="24">
        <f t="shared" si="18"/>
        <v>-0.2842359158094041</v>
      </c>
      <c r="O102" s="24">
        <f t="shared" ca="1" si="15"/>
        <v>-0.26597823509979235</v>
      </c>
      <c r="Q102" s="50">
        <f t="shared" si="16"/>
        <v>44150.541213834193</v>
      </c>
      <c r="T102" s="70" t="s">
        <v>319</v>
      </c>
    </row>
    <row r="103" spans="1:20" s="24" customFormat="1" ht="12.95" customHeight="1">
      <c r="A103" s="71" t="s">
        <v>312</v>
      </c>
      <c r="B103" s="61" t="s">
        <v>27</v>
      </c>
      <c r="C103" s="60">
        <v>59211.937100000003</v>
      </c>
      <c r="D103" s="60" t="s">
        <v>59</v>
      </c>
      <c r="E103" s="24">
        <f t="shared" si="13"/>
        <v>25961.436569674217</v>
      </c>
      <c r="F103" s="67">
        <f t="shared" si="17"/>
        <v>25962</v>
      </c>
      <c r="G103" s="26">
        <f t="shared" si="14"/>
        <v>-0.28603379999549361</v>
      </c>
      <c r="K103" s="24">
        <f t="shared" ref="K103:K112" si="19">+G103</f>
        <v>-0.28603379999549361</v>
      </c>
      <c r="O103" s="24">
        <f t="shared" ca="1" si="15"/>
        <v>-0.26711242466312324</v>
      </c>
      <c r="Q103" s="50">
        <f t="shared" si="16"/>
        <v>44193.437100000003</v>
      </c>
    </row>
    <row r="104" spans="1:20" s="24" customFormat="1" ht="12.95" customHeight="1">
      <c r="A104" s="71" t="s">
        <v>312</v>
      </c>
      <c r="B104" s="61" t="s">
        <v>27</v>
      </c>
      <c r="C104" s="60">
        <v>59211.9378</v>
      </c>
      <c r="D104" s="60" t="s">
        <v>313</v>
      </c>
      <c r="E104" s="24">
        <f t="shared" si="13"/>
        <v>25961.437948536528</v>
      </c>
      <c r="F104" s="67">
        <f t="shared" si="17"/>
        <v>25962</v>
      </c>
      <c r="G104" s="26">
        <f t="shared" si="14"/>
        <v>-0.28533379999862518</v>
      </c>
      <c r="K104" s="24">
        <f t="shared" si="19"/>
        <v>-0.28533379999862518</v>
      </c>
      <c r="O104" s="24">
        <f t="shared" ca="1" si="15"/>
        <v>-0.26711242466312324</v>
      </c>
      <c r="Q104" s="50">
        <f t="shared" si="16"/>
        <v>44193.4378</v>
      </c>
    </row>
    <row r="105" spans="1:20" s="24" customFormat="1" ht="12.95" customHeight="1">
      <c r="A105" s="71" t="s">
        <v>312</v>
      </c>
      <c r="B105" s="61" t="s">
        <v>27</v>
      </c>
      <c r="C105" s="60">
        <v>59211.938000000002</v>
      </c>
      <c r="D105" s="60" t="s">
        <v>224</v>
      </c>
      <c r="E105" s="24">
        <f t="shared" si="13"/>
        <v>25961.438342497193</v>
      </c>
      <c r="F105" s="67">
        <f t="shared" si="17"/>
        <v>25962</v>
      </c>
      <c r="G105" s="26">
        <f t="shared" si="14"/>
        <v>-0.28513379999640165</v>
      </c>
      <c r="K105" s="24">
        <f t="shared" si="19"/>
        <v>-0.28513379999640165</v>
      </c>
      <c r="O105" s="24">
        <f t="shared" ca="1" si="15"/>
        <v>-0.26711242466312324</v>
      </c>
      <c r="Q105" s="50">
        <f t="shared" si="16"/>
        <v>44193.438000000002</v>
      </c>
    </row>
    <row r="106" spans="1:20" s="24" customFormat="1" ht="12.95" customHeight="1">
      <c r="A106" s="22" t="s">
        <v>315</v>
      </c>
      <c r="B106" s="23" t="s">
        <v>27</v>
      </c>
      <c r="C106" s="76">
        <v>59492.162500000093</v>
      </c>
      <c r="D106" s="77" t="s">
        <v>313</v>
      </c>
      <c r="E106" s="24">
        <f t="shared" si="13"/>
        <v>26513.425489924743</v>
      </c>
      <c r="F106" s="67">
        <f t="shared" si="17"/>
        <v>26514</v>
      </c>
      <c r="G106" s="26">
        <f t="shared" si="14"/>
        <v>-0.29165859990462195</v>
      </c>
      <c r="K106" s="24">
        <f t="shared" si="19"/>
        <v>-0.29165859990462195</v>
      </c>
      <c r="O106" s="24">
        <f t="shared" ca="1" si="15"/>
        <v>-0.27452156831943864</v>
      </c>
      <c r="Q106" s="50">
        <f t="shared" si="16"/>
        <v>44473.662500000093</v>
      </c>
    </row>
    <row r="107" spans="1:20" s="24" customFormat="1" ht="12.95" customHeight="1">
      <c r="A107" s="22" t="s">
        <v>315</v>
      </c>
      <c r="B107" s="23" t="s">
        <v>27</v>
      </c>
      <c r="C107" s="76">
        <v>59534.042400000151</v>
      </c>
      <c r="D107" s="77" t="s">
        <v>224</v>
      </c>
      <c r="E107" s="24">
        <f t="shared" si="13"/>
        <v>26595.920655535083</v>
      </c>
      <c r="F107" s="67">
        <f t="shared" si="17"/>
        <v>26596.5</v>
      </c>
      <c r="G107" s="26">
        <f t="shared" si="14"/>
        <v>-0.29411284984962549</v>
      </c>
      <c r="K107" s="24">
        <f t="shared" si="19"/>
        <v>-0.29411284984962549</v>
      </c>
      <c r="O107" s="24">
        <f t="shared" ca="1" si="15"/>
        <v>-0.2756289131593771</v>
      </c>
      <c r="Q107" s="50">
        <f t="shared" si="16"/>
        <v>44515.542400000151</v>
      </c>
    </row>
    <row r="108" spans="1:20" s="24" customFormat="1" ht="12.95" customHeight="1">
      <c r="A108" s="22" t="s">
        <v>315</v>
      </c>
      <c r="B108" s="23" t="s">
        <v>27</v>
      </c>
      <c r="C108" s="76">
        <v>59534.042700000107</v>
      </c>
      <c r="D108" s="77" t="s">
        <v>224</v>
      </c>
      <c r="E108" s="24">
        <f t="shared" si="13"/>
        <v>26595.921246475991</v>
      </c>
      <c r="F108" s="67">
        <f t="shared" si="17"/>
        <v>26596.5</v>
      </c>
      <c r="G108" s="26">
        <f t="shared" si="14"/>
        <v>-0.29381284989358392</v>
      </c>
      <c r="K108" s="24">
        <f t="shared" si="19"/>
        <v>-0.29381284989358392</v>
      </c>
      <c r="O108" s="24">
        <f t="shared" ca="1" si="15"/>
        <v>-0.2756289131593771</v>
      </c>
      <c r="Q108" s="50">
        <f t="shared" si="16"/>
        <v>44515.542700000107</v>
      </c>
    </row>
    <row r="109" spans="1:20" s="24" customFormat="1" ht="12.95" customHeight="1">
      <c r="A109" s="22" t="s">
        <v>315</v>
      </c>
      <c r="B109" s="23" t="s">
        <v>27</v>
      </c>
      <c r="C109" s="76">
        <v>59575.921699999832</v>
      </c>
      <c r="D109" s="77" t="s">
        <v>59</v>
      </c>
      <c r="E109" s="24">
        <f t="shared" si="13"/>
        <v>26678.414639262697</v>
      </c>
      <c r="F109" s="67">
        <f t="shared" si="17"/>
        <v>26679</v>
      </c>
      <c r="G109" s="26">
        <f t="shared" si="14"/>
        <v>-0.29716710016509751</v>
      </c>
      <c r="K109" s="24">
        <f t="shared" si="19"/>
        <v>-0.29716710016509751</v>
      </c>
      <c r="O109" s="24">
        <f t="shared" ca="1" si="15"/>
        <v>-0.27673625799931556</v>
      </c>
      <c r="Q109" s="50">
        <f t="shared" si="16"/>
        <v>44557.421699999832</v>
      </c>
    </row>
    <row r="110" spans="1:20" s="24" customFormat="1" ht="12.95" customHeight="1">
      <c r="A110" s="22" t="s">
        <v>315</v>
      </c>
      <c r="B110" s="23" t="s">
        <v>27</v>
      </c>
      <c r="C110" s="76">
        <v>59575.924099999946</v>
      </c>
      <c r="D110" s="77" t="s">
        <v>224</v>
      </c>
      <c r="E110" s="24">
        <f t="shared" si="13"/>
        <v>26678.419366790866</v>
      </c>
      <c r="F110" s="67">
        <f t="shared" si="17"/>
        <v>26679</v>
      </c>
      <c r="G110" s="26">
        <f t="shared" si="14"/>
        <v>-0.29476710005110363</v>
      </c>
      <c r="K110" s="24">
        <f t="shared" si="19"/>
        <v>-0.29476710005110363</v>
      </c>
      <c r="O110" s="24">
        <f t="shared" ca="1" si="15"/>
        <v>-0.27673625799931556</v>
      </c>
      <c r="Q110" s="50">
        <f t="shared" si="16"/>
        <v>44557.424099999946</v>
      </c>
    </row>
    <row r="111" spans="1:20" s="24" customFormat="1" ht="12.95" customHeight="1">
      <c r="A111" s="72" t="s">
        <v>316</v>
      </c>
      <c r="B111" s="73" t="s">
        <v>31</v>
      </c>
      <c r="C111" s="78">
        <v>59900.060800000094</v>
      </c>
      <c r="D111" s="4"/>
      <c r="E111" s="24">
        <f t="shared" si="13"/>
        <v>27316.904911094101</v>
      </c>
      <c r="F111" s="67">
        <f t="shared" si="17"/>
        <v>27317.5</v>
      </c>
      <c r="G111" s="26">
        <f t="shared" si="14"/>
        <v>-0.30210574990633177</v>
      </c>
      <c r="K111" s="24">
        <f t="shared" si="19"/>
        <v>-0.30210574990633177</v>
      </c>
      <c r="O111" s="24">
        <f t="shared" ca="1" si="15"/>
        <v>-0.28530643594235428</v>
      </c>
      <c r="Q111" s="50">
        <f t="shared" si="16"/>
        <v>44881.560800000094</v>
      </c>
    </row>
    <row r="112" spans="1:20" s="24" customFormat="1" ht="12.95" customHeight="1">
      <c r="A112" s="72" t="s">
        <v>316</v>
      </c>
      <c r="B112" s="73" t="s">
        <v>27</v>
      </c>
      <c r="C112" s="78">
        <v>59943.972800000105</v>
      </c>
      <c r="D112" s="4"/>
      <c r="E112" s="24">
        <f t="shared" si="13"/>
        <v>27403.402914009039</v>
      </c>
      <c r="F112" s="67">
        <f t="shared" si="17"/>
        <v>27404</v>
      </c>
      <c r="G112" s="26">
        <f t="shared" si="14"/>
        <v>-0.30311959989194293</v>
      </c>
      <c r="K112" s="24">
        <f t="shared" si="19"/>
        <v>-0.30311959989194293</v>
      </c>
      <c r="O112" s="24">
        <f t="shared" ca="1" si="15"/>
        <v>-0.28646747022907759</v>
      </c>
      <c r="Q112" s="50">
        <f t="shared" si="16"/>
        <v>44925.472800000105</v>
      </c>
    </row>
    <row r="113" spans="1:7" s="24" customFormat="1" ht="12.95" customHeight="1">
      <c r="A113" s="55"/>
      <c r="B113" s="55"/>
      <c r="C113" s="4"/>
      <c r="D113" s="4"/>
      <c r="G113" s="26"/>
    </row>
    <row r="114" spans="1:7" s="24" customFormat="1" ht="12.95" customHeight="1">
      <c r="A114" s="55"/>
      <c r="B114" s="55"/>
      <c r="C114" s="4"/>
      <c r="D114" s="4"/>
      <c r="G114" s="26"/>
    </row>
    <row r="115" spans="1:7" s="24" customFormat="1" ht="12.95" customHeight="1">
      <c r="A115" s="55"/>
      <c r="B115" s="55"/>
      <c r="C115" s="4"/>
      <c r="D115" s="4"/>
      <c r="G115" s="26"/>
    </row>
    <row r="116" spans="1:7" s="24" customFormat="1" ht="12.95" customHeight="1">
      <c r="A116" s="55"/>
      <c r="B116" s="55"/>
      <c r="C116" s="4"/>
      <c r="D116" s="4"/>
      <c r="G116" s="26"/>
    </row>
    <row r="117" spans="1:7" s="24" customFormat="1" ht="12.95" customHeight="1">
      <c r="A117" s="55"/>
      <c r="B117" s="55"/>
      <c r="C117" s="4"/>
      <c r="D117" s="4"/>
      <c r="G117" s="26"/>
    </row>
    <row r="118" spans="1:7" s="24" customFormat="1" ht="12.95" customHeight="1">
      <c r="A118" s="55"/>
      <c r="B118" s="55"/>
      <c r="C118" s="4"/>
      <c r="D118" s="4"/>
      <c r="G118" s="26"/>
    </row>
    <row r="119" spans="1:7" s="24" customFormat="1" ht="12.95" customHeight="1">
      <c r="A119" s="55"/>
      <c r="B119" s="55"/>
      <c r="C119" s="4"/>
      <c r="D119" s="4"/>
      <c r="G119" s="26"/>
    </row>
    <row r="120" spans="1:7" s="24" customFormat="1" ht="12.95" customHeight="1">
      <c r="A120" s="55"/>
      <c r="B120" s="55"/>
      <c r="C120" s="4"/>
      <c r="D120" s="4"/>
      <c r="G120" s="26"/>
    </row>
    <row r="121" spans="1:7" s="24" customFormat="1" ht="12.95" customHeight="1">
      <c r="A121" s="55"/>
      <c r="B121" s="55"/>
      <c r="C121" s="4"/>
      <c r="D121" s="4"/>
      <c r="G121" s="26"/>
    </row>
    <row r="122" spans="1:7" s="24" customFormat="1" ht="12.95" customHeight="1">
      <c r="A122" s="55"/>
      <c r="B122" s="55"/>
      <c r="C122" s="4"/>
      <c r="D122" s="4"/>
      <c r="G122" s="26"/>
    </row>
    <row r="123" spans="1:7" s="24" customFormat="1" ht="12.95" customHeight="1">
      <c r="A123" s="55"/>
      <c r="B123" s="55"/>
      <c r="C123" s="4"/>
      <c r="D123" s="4"/>
      <c r="G123" s="26"/>
    </row>
    <row r="124" spans="1:7" s="24" customFormat="1" ht="12.95" customHeight="1">
      <c r="A124" s="55"/>
      <c r="B124" s="55"/>
      <c r="C124" s="4"/>
      <c r="D124" s="4"/>
      <c r="G124" s="26"/>
    </row>
    <row r="125" spans="1:7" s="24" customFormat="1" ht="12.95" customHeight="1">
      <c r="A125" s="55"/>
      <c r="B125" s="55"/>
      <c r="C125" s="4"/>
      <c r="D125" s="4"/>
      <c r="G125" s="26"/>
    </row>
    <row r="126" spans="1:7" s="24" customFormat="1" ht="12.95" customHeight="1">
      <c r="A126" s="55"/>
      <c r="B126" s="55"/>
      <c r="C126" s="4"/>
      <c r="D126" s="4"/>
      <c r="G126" s="26"/>
    </row>
    <row r="127" spans="1:7" s="24" customFormat="1" ht="12.95" customHeight="1">
      <c r="A127" s="55"/>
      <c r="B127" s="55"/>
      <c r="C127" s="4"/>
      <c r="D127" s="4"/>
      <c r="G127" s="26"/>
    </row>
    <row r="128" spans="1:7" s="24" customFormat="1" ht="12.95" customHeight="1">
      <c r="A128" s="55"/>
      <c r="B128" s="55"/>
      <c r="C128" s="4"/>
      <c r="D128" s="4"/>
      <c r="G128" s="26"/>
    </row>
    <row r="129" spans="1:7" s="24" customFormat="1" ht="12.95" customHeight="1">
      <c r="A129" s="55"/>
      <c r="B129" s="55"/>
      <c r="C129" s="4"/>
      <c r="D129" s="4"/>
      <c r="G129" s="26"/>
    </row>
    <row r="130" spans="1:7" s="24" customFormat="1" ht="12.95" customHeight="1">
      <c r="A130" s="55"/>
      <c r="B130" s="55"/>
      <c r="C130" s="4"/>
      <c r="D130" s="4"/>
      <c r="G130" s="26"/>
    </row>
    <row r="131" spans="1:7" s="24" customFormat="1" ht="12.95" customHeight="1">
      <c r="A131" s="55"/>
      <c r="B131" s="55"/>
      <c r="C131" s="4"/>
      <c r="D131" s="4"/>
      <c r="G131" s="26"/>
    </row>
    <row r="132" spans="1:7" s="24" customFormat="1" ht="12.95" customHeight="1">
      <c r="A132" s="55"/>
      <c r="B132" s="55"/>
      <c r="C132" s="4"/>
      <c r="D132" s="4"/>
      <c r="G132" s="26"/>
    </row>
    <row r="133" spans="1:7" s="24" customFormat="1" ht="12.95" customHeight="1">
      <c r="A133" s="55"/>
      <c r="B133" s="55"/>
      <c r="C133" s="4"/>
      <c r="D133" s="4"/>
      <c r="G133" s="26"/>
    </row>
    <row r="134" spans="1:7" s="24" customFormat="1" ht="12.95" customHeight="1">
      <c r="A134" s="55"/>
      <c r="B134" s="55"/>
      <c r="C134" s="4"/>
      <c r="D134" s="4"/>
      <c r="G134" s="26"/>
    </row>
    <row r="135" spans="1:7" s="24" customFormat="1" ht="12.95" customHeight="1">
      <c r="A135" s="55"/>
      <c r="B135" s="55"/>
      <c r="C135" s="4"/>
      <c r="D135" s="4"/>
      <c r="G135" s="26"/>
    </row>
    <row r="136" spans="1:7" s="24" customFormat="1" ht="12.95" customHeight="1">
      <c r="A136" s="55"/>
      <c r="B136" s="55"/>
      <c r="C136" s="4"/>
      <c r="D136" s="4"/>
      <c r="G136" s="26"/>
    </row>
    <row r="137" spans="1:7" s="24" customFormat="1" ht="12.95" customHeight="1">
      <c r="A137" s="55"/>
      <c r="B137" s="55"/>
      <c r="C137" s="4"/>
      <c r="D137" s="4"/>
      <c r="G137" s="26"/>
    </row>
    <row r="138" spans="1:7" s="24" customFormat="1" ht="12.95" customHeight="1">
      <c r="A138" s="55"/>
      <c r="B138" s="55"/>
      <c r="C138" s="4"/>
      <c r="D138" s="4"/>
      <c r="G138" s="26"/>
    </row>
    <row r="139" spans="1:7" s="24" customFormat="1" ht="12.95" customHeight="1">
      <c r="A139" s="55"/>
      <c r="B139" s="55"/>
      <c r="C139" s="4"/>
      <c r="D139" s="4"/>
      <c r="G139" s="26"/>
    </row>
    <row r="140" spans="1:7" s="24" customFormat="1" ht="12.95" customHeight="1">
      <c r="A140" s="55"/>
      <c r="B140" s="55"/>
      <c r="C140" s="4"/>
      <c r="D140" s="4"/>
      <c r="G140" s="26"/>
    </row>
    <row r="141" spans="1:7" s="24" customFormat="1" ht="12.95" customHeight="1">
      <c r="A141" s="55"/>
      <c r="B141" s="55"/>
      <c r="C141" s="4"/>
      <c r="D141" s="4"/>
      <c r="G141" s="26"/>
    </row>
    <row r="142" spans="1:7" s="24" customFormat="1" ht="12.95" customHeight="1">
      <c r="A142" s="55"/>
      <c r="B142" s="55"/>
      <c r="C142" s="4"/>
      <c r="D142" s="4"/>
      <c r="G142" s="26"/>
    </row>
    <row r="143" spans="1:7" s="24" customFormat="1" ht="12.95" customHeight="1">
      <c r="A143" s="55"/>
      <c r="B143" s="55"/>
      <c r="C143" s="4"/>
      <c r="D143" s="4"/>
      <c r="G143" s="26"/>
    </row>
    <row r="144" spans="1:7" s="24" customFormat="1" ht="12.95" customHeight="1">
      <c r="A144" s="55"/>
      <c r="B144" s="55"/>
      <c r="C144" s="4"/>
      <c r="D144" s="4"/>
      <c r="G144" s="26"/>
    </row>
    <row r="145" spans="1:7" s="24" customFormat="1" ht="12.95" customHeight="1">
      <c r="A145" s="55"/>
      <c r="B145" s="55"/>
      <c r="C145" s="4"/>
      <c r="D145" s="4"/>
      <c r="G145" s="26"/>
    </row>
    <row r="146" spans="1:7" s="24" customFormat="1" ht="12.95" customHeight="1">
      <c r="A146" s="55"/>
      <c r="B146" s="55"/>
      <c r="C146" s="4"/>
      <c r="D146" s="4"/>
      <c r="G146" s="26"/>
    </row>
    <row r="147" spans="1:7" s="24" customFormat="1" ht="12.95" customHeight="1">
      <c r="A147" s="55"/>
      <c r="B147" s="55"/>
      <c r="C147" s="4"/>
      <c r="D147" s="4"/>
      <c r="G147" s="26"/>
    </row>
    <row r="148" spans="1:7" s="24" customFormat="1" ht="12.95" customHeight="1">
      <c r="A148" s="55"/>
      <c r="B148" s="55"/>
      <c r="C148" s="4"/>
      <c r="D148" s="4"/>
      <c r="G148" s="26"/>
    </row>
    <row r="149" spans="1:7" s="24" customFormat="1" ht="12.95" customHeight="1">
      <c r="A149" s="55"/>
      <c r="B149" s="55"/>
      <c r="C149" s="4"/>
      <c r="D149" s="4"/>
      <c r="G149" s="26"/>
    </row>
    <row r="150" spans="1:7" s="24" customFormat="1" ht="12.95" customHeight="1">
      <c r="C150" s="26"/>
      <c r="D150" s="26"/>
      <c r="G150" s="26"/>
    </row>
    <row r="151" spans="1:7" s="24" customFormat="1" ht="12.95" customHeight="1">
      <c r="C151" s="26"/>
      <c r="D151" s="26"/>
      <c r="G151" s="26"/>
    </row>
    <row r="152" spans="1:7" s="24" customFormat="1" ht="12.95" customHeight="1">
      <c r="C152" s="26"/>
      <c r="D152" s="26"/>
      <c r="G152" s="26"/>
    </row>
    <row r="153" spans="1:7" s="24" customFormat="1" ht="12.95" customHeight="1">
      <c r="C153" s="26"/>
      <c r="D153" s="26"/>
      <c r="G153" s="26"/>
    </row>
    <row r="154" spans="1:7" s="24" customFormat="1" ht="12.95" customHeight="1">
      <c r="C154" s="26"/>
      <c r="D154" s="26"/>
      <c r="G154" s="26"/>
    </row>
    <row r="155" spans="1:7" s="24" customFormat="1" ht="12.95" customHeight="1">
      <c r="C155" s="26"/>
      <c r="D155" s="26"/>
      <c r="G155" s="26"/>
    </row>
    <row r="156" spans="1:7" s="24" customFormat="1" ht="12.95" customHeight="1">
      <c r="C156" s="26"/>
      <c r="D156" s="26"/>
      <c r="G156" s="26"/>
    </row>
    <row r="157" spans="1:7" s="24" customFormat="1" ht="12.95" customHeight="1">
      <c r="C157" s="26"/>
      <c r="D157" s="26"/>
      <c r="G157" s="26"/>
    </row>
    <row r="158" spans="1:7" s="24" customFormat="1" ht="12.95" customHeight="1">
      <c r="C158" s="26"/>
      <c r="D158" s="26"/>
      <c r="G158" s="26"/>
    </row>
    <row r="159" spans="1:7" s="24" customFormat="1" ht="12.95" customHeight="1">
      <c r="C159" s="26"/>
      <c r="D159" s="26"/>
      <c r="G159" s="26"/>
    </row>
    <row r="160" spans="1:7" s="24" customFormat="1" ht="12.95" customHeight="1">
      <c r="C160" s="26"/>
      <c r="D160" s="26"/>
      <c r="G160" s="26"/>
    </row>
    <row r="161" spans="3:7" s="24" customFormat="1" ht="12.95" customHeight="1">
      <c r="C161" s="26"/>
      <c r="D161" s="26"/>
      <c r="G161" s="26"/>
    </row>
    <row r="162" spans="3:7" s="24" customFormat="1" ht="12.95" customHeight="1">
      <c r="C162" s="26"/>
      <c r="D162" s="26"/>
      <c r="G162" s="26"/>
    </row>
    <row r="163" spans="3:7" s="24" customFormat="1" ht="12.95" customHeight="1">
      <c r="C163" s="26"/>
      <c r="D163" s="26"/>
      <c r="G163" s="26"/>
    </row>
    <row r="164" spans="3:7" s="24" customFormat="1" ht="12.95" customHeight="1">
      <c r="C164" s="26"/>
      <c r="D164" s="26"/>
      <c r="G164" s="26"/>
    </row>
    <row r="165" spans="3:7" s="24" customFormat="1" ht="12.95" customHeight="1">
      <c r="C165" s="26"/>
      <c r="D165" s="26"/>
      <c r="G165" s="26"/>
    </row>
    <row r="166" spans="3:7" s="24" customFormat="1" ht="12.95" customHeight="1">
      <c r="C166" s="26"/>
      <c r="D166" s="26"/>
      <c r="G166" s="26"/>
    </row>
    <row r="167" spans="3:7" s="24" customFormat="1" ht="12.95" customHeight="1">
      <c r="C167" s="26"/>
      <c r="D167" s="26"/>
      <c r="G167" s="26"/>
    </row>
    <row r="168" spans="3:7" s="24" customFormat="1" ht="12.95" customHeight="1">
      <c r="C168" s="26"/>
      <c r="D168" s="26"/>
      <c r="G168" s="26"/>
    </row>
    <row r="169" spans="3:7" s="24" customFormat="1" ht="12.95" customHeight="1">
      <c r="C169" s="26"/>
      <c r="D169" s="26"/>
      <c r="G169" s="26"/>
    </row>
    <row r="170" spans="3:7" s="24" customFormat="1" ht="12.95" customHeight="1">
      <c r="C170" s="26"/>
      <c r="D170" s="26"/>
      <c r="G170" s="26"/>
    </row>
    <row r="171" spans="3:7" s="24" customFormat="1" ht="12.95" customHeight="1">
      <c r="C171" s="26"/>
      <c r="D171" s="26"/>
      <c r="G171" s="26"/>
    </row>
    <row r="172" spans="3:7" s="24" customFormat="1" ht="12.95" customHeight="1">
      <c r="C172" s="26"/>
      <c r="D172" s="26"/>
      <c r="G172" s="26"/>
    </row>
    <row r="173" spans="3:7" s="24" customFormat="1" ht="12.95" customHeight="1">
      <c r="C173" s="26"/>
      <c r="D173" s="26"/>
      <c r="G173" s="26"/>
    </row>
    <row r="174" spans="3:7" s="24" customFormat="1" ht="12.95" customHeight="1">
      <c r="C174" s="26"/>
      <c r="D174" s="26"/>
      <c r="G174" s="26"/>
    </row>
    <row r="175" spans="3:7" s="24" customFormat="1" ht="12.95" customHeight="1">
      <c r="C175" s="26"/>
      <c r="D175" s="26"/>
      <c r="G175" s="26"/>
    </row>
    <row r="176" spans="3:7" s="24" customFormat="1" ht="12.95" customHeight="1">
      <c r="C176" s="26"/>
      <c r="D176" s="26"/>
      <c r="G176" s="26"/>
    </row>
    <row r="177" spans="3:7" s="24" customFormat="1" ht="12.95" customHeight="1">
      <c r="C177" s="26"/>
      <c r="D177" s="26"/>
      <c r="G177" s="26"/>
    </row>
    <row r="178" spans="3:7" s="24" customFormat="1" ht="12.95" customHeight="1">
      <c r="C178" s="26"/>
      <c r="D178" s="26"/>
      <c r="G178" s="26"/>
    </row>
    <row r="179" spans="3:7" s="24" customFormat="1" ht="12.95" customHeight="1">
      <c r="C179" s="26"/>
      <c r="D179" s="26"/>
      <c r="G179" s="26"/>
    </row>
    <row r="180" spans="3:7" s="24" customFormat="1" ht="12.95" customHeight="1">
      <c r="C180" s="26"/>
      <c r="D180" s="26"/>
      <c r="G180" s="26"/>
    </row>
    <row r="181" spans="3:7" s="24" customFormat="1" ht="12.95" customHeight="1">
      <c r="C181" s="26"/>
      <c r="D181" s="26"/>
      <c r="G181" s="26"/>
    </row>
    <row r="182" spans="3:7" s="24" customFormat="1" ht="12.95" customHeight="1">
      <c r="C182" s="26"/>
      <c r="D182" s="26"/>
      <c r="G182" s="26"/>
    </row>
    <row r="183" spans="3:7" s="24" customFormat="1" ht="12.95" customHeight="1">
      <c r="C183" s="26"/>
      <c r="D183" s="26"/>
      <c r="G183" s="26"/>
    </row>
    <row r="184" spans="3:7" s="24" customFormat="1" ht="12.95" customHeight="1">
      <c r="C184" s="26"/>
      <c r="D184" s="26"/>
      <c r="G184" s="26"/>
    </row>
    <row r="185" spans="3:7" s="24" customFormat="1" ht="12.95" customHeight="1">
      <c r="C185" s="26"/>
      <c r="D185" s="26"/>
      <c r="G185" s="26"/>
    </row>
    <row r="186" spans="3:7" s="24" customFormat="1" ht="12.95" customHeight="1">
      <c r="C186" s="26"/>
      <c r="D186" s="26"/>
      <c r="G186" s="26"/>
    </row>
    <row r="187" spans="3:7" s="24" customFormat="1" ht="12.95" customHeight="1">
      <c r="C187" s="26"/>
      <c r="D187" s="26"/>
      <c r="G187" s="26"/>
    </row>
    <row r="188" spans="3:7" s="24" customFormat="1" ht="12.95" customHeight="1">
      <c r="C188" s="26"/>
      <c r="D188" s="26"/>
      <c r="G188" s="26"/>
    </row>
    <row r="189" spans="3:7" s="24" customFormat="1" ht="12.95" customHeight="1">
      <c r="C189" s="26"/>
      <c r="D189" s="26"/>
      <c r="G189" s="26"/>
    </row>
    <row r="190" spans="3:7" s="24" customFormat="1" ht="12.95" customHeight="1">
      <c r="C190" s="26"/>
      <c r="D190" s="26"/>
      <c r="G190" s="26"/>
    </row>
    <row r="191" spans="3:7" s="24" customFormat="1" ht="12.95" customHeight="1">
      <c r="C191" s="26"/>
      <c r="D191" s="26"/>
      <c r="G191" s="26"/>
    </row>
    <row r="192" spans="3:7" s="24" customFormat="1" ht="12.95" customHeight="1">
      <c r="C192" s="26"/>
      <c r="D192" s="26"/>
      <c r="G192" s="26"/>
    </row>
    <row r="193" spans="3:7" s="24" customFormat="1" ht="12.95" customHeight="1">
      <c r="C193" s="26"/>
      <c r="D193" s="26"/>
      <c r="G193" s="26"/>
    </row>
    <row r="194" spans="3:7" s="24" customFormat="1" ht="12.95" customHeight="1">
      <c r="C194" s="26"/>
      <c r="D194" s="26"/>
      <c r="G194" s="26"/>
    </row>
    <row r="195" spans="3:7" s="24" customFormat="1" ht="12.95" customHeight="1">
      <c r="C195" s="26"/>
      <c r="D195" s="26"/>
      <c r="G195" s="26"/>
    </row>
    <row r="196" spans="3:7" s="24" customFormat="1" ht="12.95" customHeight="1">
      <c r="C196" s="26"/>
      <c r="D196" s="26"/>
      <c r="G196" s="26"/>
    </row>
    <row r="197" spans="3:7" s="24" customFormat="1" ht="12.95" customHeight="1">
      <c r="C197" s="26"/>
      <c r="D197" s="26"/>
      <c r="G197" s="26"/>
    </row>
    <row r="198" spans="3:7" s="24" customFormat="1" ht="12.95" customHeight="1">
      <c r="C198" s="26"/>
      <c r="D198" s="26"/>
      <c r="G198" s="26"/>
    </row>
    <row r="199" spans="3:7" s="24" customFormat="1" ht="12.95" customHeight="1">
      <c r="C199" s="26"/>
      <c r="D199" s="26"/>
      <c r="G199" s="26"/>
    </row>
    <row r="200" spans="3:7" s="24" customFormat="1" ht="12.95" customHeight="1">
      <c r="C200" s="26"/>
      <c r="D200" s="26"/>
      <c r="G200" s="26"/>
    </row>
    <row r="201" spans="3:7" s="24" customFormat="1" ht="12.95" customHeight="1">
      <c r="C201" s="26"/>
      <c r="D201" s="26"/>
      <c r="G201" s="26"/>
    </row>
    <row r="202" spans="3:7" s="24" customFormat="1" ht="12.95" customHeight="1">
      <c r="C202" s="26"/>
      <c r="D202" s="26"/>
      <c r="G202" s="26"/>
    </row>
    <row r="203" spans="3:7" s="24" customFormat="1" ht="12.95" customHeight="1">
      <c r="C203" s="26"/>
      <c r="D203" s="26"/>
      <c r="G203" s="26"/>
    </row>
    <row r="204" spans="3:7" s="24" customFormat="1" ht="12.95" customHeight="1">
      <c r="C204" s="26"/>
      <c r="D204" s="26"/>
      <c r="G204" s="26"/>
    </row>
    <row r="205" spans="3:7" s="24" customFormat="1" ht="12.95" customHeight="1">
      <c r="C205" s="26"/>
      <c r="D205" s="26"/>
      <c r="G205" s="26"/>
    </row>
    <row r="206" spans="3:7" s="24" customFormat="1" ht="12.95" customHeight="1">
      <c r="C206" s="26"/>
      <c r="D206" s="26"/>
      <c r="G206" s="26"/>
    </row>
    <row r="207" spans="3:7" s="24" customFormat="1" ht="12.95" customHeight="1">
      <c r="C207" s="26"/>
      <c r="D207" s="26"/>
      <c r="G207" s="26"/>
    </row>
    <row r="208" spans="3:7" s="24" customFormat="1" ht="12.95" customHeight="1">
      <c r="C208" s="26"/>
      <c r="D208" s="26"/>
      <c r="G208" s="26"/>
    </row>
    <row r="209" spans="3:7" s="24" customFormat="1" ht="12.95" customHeight="1">
      <c r="C209" s="26"/>
      <c r="D209" s="26"/>
      <c r="G209" s="26"/>
    </row>
    <row r="210" spans="3:7" s="24" customFormat="1" ht="12.95" customHeight="1">
      <c r="C210" s="26"/>
      <c r="D210" s="26"/>
      <c r="G210" s="26"/>
    </row>
    <row r="211" spans="3:7" s="24" customFormat="1" ht="12.95" customHeight="1">
      <c r="C211" s="26"/>
      <c r="D211" s="26"/>
      <c r="G211" s="26"/>
    </row>
    <row r="212" spans="3:7" s="24" customFormat="1" ht="12.95" customHeight="1">
      <c r="C212" s="26"/>
      <c r="D212" s="26"/>
      <c r="G212" s="26"/>
    </row>
    <row r="213" spans="3:7" s="24" customFormat="1" ht="12.95" customHeight="1">
      <c r="C213" s="26"/>
      <c r="D213" s="26"/>
      <c r="G213" s="26"/>
    </row>
    <row r="214" spans="3:7" s="24" customFormat="1" ht="12.95" customHeight="1">
      <c r="C214" s="26"/>
      <c r="D214" s="26"/>
      <c r="G214" s="26"/>
    </row>
    <row r="215" spans="3:7" s="24" customFormat="1" ht="12.95" customHeight="1">
      <c r="C215" s="26"/>
      <c r="D215" s="26"/>
      <c r="G215" s="26"/>
    </row>
    <row r="216" spans="3:7" s="24" customFormat="1" ht="12.95" customHeight="1">
      <c r="C216" s="26"/>
      <c r="D216" s="26"/>
      <c r="G216" s="26"/>
    </row>
    <row r="217" spans="3:7" s="24" customFormat="1" ht="12.95" customHeight="1">
      <c r="C217" s="26"/>
      <c r="D217" s="26"/>
      <c r="G217" s="26"/>
    </row>
    <row r="218" spans="3:7" s="24" customFormat="1" ht="12.95" customHeight="1">
      <c r="C218" s="26"/>
      <c r="D218" s="26"/>
      <c r="G218" s="26"/>
    </row>
    <row r="219" spans="3:7" s="24" customFormat="1" ht="12.95" customHeight="1">
      <c r="C219" s="26"/>
      <c r="D219" s="26"/>
      <c r="G219" s="26"/>
    </row>
    <row r="220" spans="3:7" s="24" customFormat="1" ht="12.95" customHeight="1">
      <c r="C220" s="26"/>
      <c r="D220" s="26"/>
      <c r="G220" s="26"/>
    </row>
    <row r="221" spans="3:7" s="24" customFormat="1" ht="12.95" customHeight="1">
      <c r="C221" s="26"/>
      <c r="D221" s="26"/>
      <c r="G221" s="26"/>
    </row>
    <row r="222" spans="3:7" s="24" customFormat="1" ht="12.95" customHeight="1">
      <c r="C222" s="26"/>
      <c r="D222" s="26"/>
      <c r="G222" s="26"/>
    </row>
    <row r="223" spans="3:7" s="24" customFormat="1" ht="12.95" customHeight="1">
      <c r="C223" s="26"/>
      <c r="D223" s="26"/>
      <c r="G223" s="26"/>
    </row>
    <row r="224" spans="3:7" s="24" customFormat="1" ht="12.95" customHeight="1">
      <c r="C224" s="26"/>
      <c r="D224" s="26"/>
      <c r="G224" s="26"/>
    </row>
    <row r="225" spans="3:7" s="24" customFormat="1" ht="12.95" customHeight="1">
      <c r="C225" s="26"/>
      <c r="D225" s="26"/>
      <c r="G225" s="26"/>
    </row>
    <row r="226" spans="3:7" s="24" customFormat="1" ht="12.95" customHeight="1">
      <c r="C226" s="26"/>
      <c r="D226" s="26"/>
      <c r="G226" s="26"/>
    </row>
    <row r="227" spans="3:7" s="24" customFormat="1" ht="12.95" customHeight="1">
      <c r="C227" s="26"/>
      <c r="D227" s="26"/>
      <c r="G227" s="26"/>
    </row>
    <row r="228" spans="3:7" s="24" customFormat="1" ht="12.95" customHeight="1">
      <c r="C228" s="26"/>
      <c r="D228" s="26"/>
      <c r="G228" s="26"/>
    </row>
    <row r="229" spans="3:7" s="24" customFormat="1" ht="12.95" customHeight="1">
      <c r="C229" s="26"/>
      <c r="D229" s="26"/>
      <c r="G229" s="26"/>
    </row>
    <row r="230" spans="3:7" s="24" customFormat="1" ht="12.95" customHeight="1">
      <c r="C230" s="26"/>
      <c r="D230" s="26"/>
      <c r="G230" s="26"/>
    </row>
    <row r="231" spans="3:7" s="24" customFormat="1" ht="12.95" customHeight="1">
      <c r="C231" s="26"/>
      <c r="D231" s="26"/>
      <c r="G231" s="26"/>
    </row>
    <row r="232" spans="3:7" s="24" customFormat="1" ht="12.95" customHeight="1">
      <c r="C232" s="26"/>
      <c r="D232" s="26"/>
      <c r="G232" s="26"/>
    </row>
    <row r="233" spans="3:7" s="24" customFormat="1" ht="12.95" customHeight="1">
      <c r="C233" s="26"/>
      <c r="D233" s="26"/>
      <c r="G233" s="26"/>
    </row>
    <row r="234" spans="3:7" s="24" customFormat="1" ht="12.95" customHeight="1">
      <c r="C234" s="26"/>
      <c r="D234" s="26"/>
      <c r="G234" s="26"/>
    </row>
    <row r="235" spans="3:7" s="24" customFormat="1" ht="12.95" customHeight="1">
      <c r="C235" s="26"/>
      <c r="D235" s="26"/>
      <c r="G235" s="26"/>
    </row>
    <row r="236" spans="3:7" s="24" customFormat="1" ht="12.95" customHeight="1">
      <c r="C236" s="26"/>
      <c r="D236" s="26"/>
      <c r="G236" s="26"/>
    </row>
    <row r="237" spans="3:7" s="24" customFormat="1" ht="12.95" customHeight="1">
      <c r="C237" s="26"/>
      <c r="D237" s="26"/>
      <c r="G237" s="26"/>
    </row>
    <row r="238" spans="3:7" s="24" customFormat="1" ht="12.95" customHeight="1">
      <c r="C238" s="26"/>
      <c r="D238" s="26"/>
      <c r="G238" s="26"/>
    </row>
    <row r="239" spans="3:7" s="24" customFormat="1" ht="12.95" customHeight="1">
      <c r="C239" s="26"/>
      <c r="D239" s="26"/>
      <c r="G239" s="26"/>
    </row>
    <row r="240" spans="3:7" s="24" customFormat="1" ht="12.95" customHeight="1">
      <c r="C240" s="26"/>
      <c r="D240" s="26"/>
      <c r="G240" s="26"/>
    </row>
    <row r="241" spans="3:7" s="24" customFormat="1" ht="12.95" customHeight="1">
      <c r="C241" s="26"/>
      <c r="D241" s="26"/>
      <c r="G241" s="26"/>
    </row>
    <row r="242" spans="3:7" s="24" customFormat="1" ht="12.95" customHeight="1">
      <c r="C242" s="26"/>
      <c r="D242" s="26"/>
      <c r="G242" s="26"/>
    </row>
    <row r="243" spans="3:7" s="24" customFormat="1" ht="12.95" customHeight="1">
      <c r="C243" s="26"/>
      <c r="D243" s="26"/>
      <c r="G243" s="26"/>
    </row>
    <row r="244" spans="3:7" s="24" customFormat="1" ht="12.95" customHeight="1">
      <c r="C244" s="26"/>
      <c r="D244" s="26"/>
      <c r="G244" s="26"/>
    </row>
    <row r="245" spans="3:7" s="24" customFormat="1" ht="12.95" customHeight="1">
      <c r="C245" s="26"/>
      <c r="D245" s="26"/>
      <c r="G245" s="26"/>
    </row>
    <row r="246" spans="3:7" s="24" customFormat="1" ht="12.95" customHeight="1">
      <c r="C246" s="26"/>
      <c r="D246" s="26"/>
      <c r="G246" s="26"/>
    </row>
    <row r="247" spans="3:7" s="24" customFormat="1" ht="12.95" customHeight="1">
      <c r="C247" s="26"/>
      <c r="D247" s="26"/>
      <c r="G247" s="26"/>
    </row>
    <row r="248" spans="3:7" s="24" customFormat="1" ht="12.95" customHeight="1">
      <c r="C248" s="26"/>
      <c r="D248" s="26"/>
      <c r="G248" s="26"/>
    </row>
    <row r="249" spans="3:7" s="24" customFormat="1" ht="12.95" customHeight="1">
      <c r="C249" s="26"/>
      <c r="D249" s="26"/>
      <c r="G249" s="26"/>
    </row>
    <row r="250" spans="3:7">
      <c r="C250" s="9"/>
      <c r="D250" s="9"/>
    </row>
    <row r="251" spans="3:7">
      <c r="C251" s="9"/>
      <c r="D251" s="9"/>
    </row>
    <row r="252" spans="3:7">
      <c r="C252" s="9"/>
      <c r="D252" s="9"/>
    </row>
    <row r="253" spans="3:7">
      <c r="C253" s="9"/>
      <c r="D253" s="9"/>
    </row>
    <row r="254" spans="3:7">
      <c r="C254" s="9"/>
      <c r="D254" s="9"/>
    </row>
    <row r="255" spans="3:7">
      <c r="C255" s="9"/>
      <c r="D255" s="9"/>
    </row>
    <row r="256" spans="3:7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</sheetData>
  <protectedRanges>
    <protectedRange sqref="A88:D96" name="Range1"/>
  </protectedRanges>
  <sortState xmlns:xlrd2="http://schemas.microsoft.com/office/spreadsheetml/2017/richdata2" ref="A21:Z116">
    <sortCondition ref="C21:C116"/>
  </sortState>
  <phoneticPr fontId="8" type="noConversion"/>
  <hyperlinks>
    <hyperlink ref="H531" r:id="rId1" display="http://vsolj.cetus-net.org/bulletin.html" xr:uid="{00000000-0004-0000-0000-000000000000}"/>
    <hyperlink ref="H64324" r:id="rId2" display="http://vsolj.cetus-net.org/bulletin.html" xr:uid="{00000000-0004-0000-0000-000001000000}"/>
    <hyperlink ref="H64317" r:id="rId3" display="https://www.aavso.org/ejaavso" xr:uid="{00000000-0004-0000-0000-000002000000}"/>
    <hyperlink ref="I64324" r:id="rId4" display="http://vsolj.cetus-net.org/bulletin.html" xr:uid="{00000000-0004-0000-0000-000003000000}"/>
    <hyperlink ref="AQ57975" r:id="rId5" display="http://cdsbib.u-strasbg.fr/cgi-bin/cdsbib?1990RMxAA..21..381G" xr:uid="{00000000-0004-0000-0000-000004000000}"/>
    <hyperlink ref="H64321" r:id="rId6" display="https://www.aavso.org/ejaavso" xr:uid="{00000000-0004-0000-0000-000005000000}"/>
    <hyperlink ref="AP5339" r:id="rId7" display="http://cdsbib.u-strasbg.fr/cgi-bin/cdsbib?1990RMxAA..21..381G" xr:uid="{00000000-0004-0000-0000-000006000000}"/>
    <hyperlink ref="AP5342" r:id="rId8" display="http://cdsbib.u-strasbg.fr/cgi-bin/cdsbib?1990RMxAA..21..381G" xr:uid="{00000000-0004-0000-0000-000007000000}"/>
    <hyperlink ref="AP5340" r:id="rId9" display="http://cdsbib.u-strasbg.fr/cgi-bin/cdsbib?1990RMxAA..21..381G" xr:uid="{00000000-0004-0000-0000-000008000000}"/>
    <hyperlink ref="AP5324" r:id="rId10" display="http://cdsbib.u-strasbg.fr/cgi-bin/cdsbib?1990RMxAA..21..381G" xr:uid="{00000000-0004-0000-0000-000009000000}"/>
    <hyperlink ref="AQ5553" r:id="rId11" display="http://cdsbib.u-strasbg.fr/cgi-bin/cdsbib?1990RMxAA..21..381G" xr:uid="{00000000-0004-0000-0000-00000A000000}"/>
    <hyperlink ref="AQ5557" r:id="rId12" display="http://cdsbib.u-strasbg.fr/cgi-bin/cdsbib?1990RMxAA..21..381G" xr:uid="{00000000-0004-0000-0000-00000B000000}"/>
    <hyperlink ref="AQ65237" r:id="rId13" display="http://cdsbib.u-strasbg.fr/cgi-bin/cdsbib?1990RMxAA..21..381G" xr:uid="{00000000-0004-0000-0000-00000C000000}"/>
    <hyperlink ref="I2445" r:id="rId14" display="http://vsolj.cetus-net.org/bulletin.html" xr:uid="{00000000-0004-0000-0000-00000D000000}"/>
    <hyperlink ref="H2445" r:id="rId15" display="http://vsolj.cetus-net.org/bulletin.html" xr:uid="{00000000-0004-0000-0000-00000E000000}"/>
    <hyperlink ref="AQ362" r:id="rId16" display="http://cdsbib.u-strasbg.fr/cgi-bin/cdsbib?1990RMxAA..21..381G" xr:uid="{00000000-0004-0000-0000-00000F000000}"/>
    <hyperlink ref="AQ361" r:id="rId17" display="http://cdsbib.u-strasbg.fr/cgi-bin/cdsbib?1990RMxAA..21..381G" xr:uid="{00000000-0004-0000-0000-000010000000}"/>
    <hyperlink ref="AP3615" r:id="rId18" display="http://cdsbib.u-strasbg.fr/cgi-bin/cdsbib?1990RMxAA..21..381G" xr:uid="{00000000-0004-0000-0000-000011000000}"/>
    <hyperlink ref="AP3633" r:id="rId19" display="http://cdsbib.u-strasbg.fr/cgi-bin/cdsbib?1990RMxAA..21..381G" xr:uid="{00000000-0004-0000-0000-000012000000}"/>
    <hyperlink ref="AP3634" r:id="rId20" display="http://cdsbib.u-strasbg.fr/cgi-bin/cdsbib?1990RMxAA..21..381G" xr:uid="{00000000-0004-0000-0000-000013000000}"/>
    <hyperlink ref="AP363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2"/>
  <sheetViews>
    <sheetView topLeftCell="A17" workbookViewId="0">
      <selection activeCell="A31" sqref="A31:D66"/>
    </sheetView>
  </sheetViews>
  <sheetFormatPr defaultRowHeight="12.75"/>
  <cols>
    <col min="1" max="1" width="19.7109375" style="9" customWidth="1"/>
    <col min="2" max="2" width="4.42578125" style="2" customWidth="1"/>
    <col min="3" max="3" width="12.7109375" style="9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9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8" t="s">
        <v>51</v>
      </c>
      <c r="I1" s="10" t="s">
        <v>52</v>
      </c>
      <c r="J1" s="11" t="s">
        <v>53</v>
      </c>
    </row>
    <row r="2" spans="1:16">
      <c r="I2" s="12" t="s">
        <v>54</v>
      </c>
      <c r="J2" s="13" t="s">
        <v>47</v>
      </c>
    </row>
    <row r="3" spans="1:16">
      <c r="A3" s="14" t="s">
        <v>55</v>
      </c>
      <c r="I3" s="12" t="s">
        <v>56</v>
      </c>
      <c r="J3" s="13" t="s">
        <v>57</v>
      </c>
    </row>
    <row r="4" spans="1:16">
      <c r="I4" s="12" t="s">
        <v>58</v>
      </c>
      <c r="J4" s="13" t="s">
        <v>57</v>
      </c>
    </row>
    <row r="5" spans="1:16" ht="13.5" thickBot="1">
      <c r="I5" s="15" t="s">
        <v>59</v>
      </c>
      <c r="J5" s="16" t="s">
        <v>60</v>
      </c>
    </row>
    <row r="10" spans="1:16" ht="13.5" thickBot="1"/>
    <row r="11" spans="1:16" ht="12.75" customHeight="1" thickBot="1">
      <c r="A11" s="9" t="str">
        <f t="shared" ref="A11:A42" si="0">P11</f>
        <v> AC 149.20 </v>
      </c>
      <c r="B11" s="3" t="str">
        <f t="shared" ref="B11:B42" si="1">IF(H11=INT(H11),"I","II")</f>
        <v>I</v>
      </c>
      <c r="C11" s="9">
        <f t="shared" ref="C11:C42" si="2">1*G11</f>
        <v>31052.27</v>
      </c>
      <c r="D11" s="2" t="str">
        <f t="shared" ref="D11:D42" si="3">VLOOKUP(F11,I$1:J$5,2,FALSE)</f>
        <v>vis</v>
      </c>
      <c r="E11" s="17">
        <f>VLOOKUP(C11,Active!C$21:E$961,3,FALSE)</f>
        <v>-29507.56887072555</v>
      </c>
      <c r="F11" s="3" t="s">
        <v>59</v>
      </c>
      <c r="G11" s="2" t="str">
        <f t="shared" ref="G11:G42" si="4">MID(I11,3,LEN(I11)-3)</f>
        <v>31052.27</v>
      </c>
      <c r="H11" s="9">
        <f t="shared" ref="H11:H42" si="5">1*K11</f>
        <v>-24421</v>
      </c>
      <c r="I11" s="18" t="s">
        <v>62</v>
      </c>
      <c r="J11" s="19" t="s">
        <v>63</v>
      </c>
      <c r="K11" s="18">
        <v>-24421</v>
      </c>
      <c r="L11" s="18" t="s">
        <v>64</v>
      </c>
      <c r="M11" s="19" t="s">
        <v>65</v>
      </c>
      <c r="N11" s="19"/>
      <c r="O11" s="20" t="s">
        <v>66</v>
      </c>
      <c r="P11" s="20" t="s">
        <v>67</v>
      </c>
    </row>
    <row r="12" spans="1:16" ht="12.75" customHeight="1" thickBot="1">
      <c r="A12" s="9" t="str">
        <f t="shared" si="0"/>
        <v> AC 149.20 </v>
      </c>
      <c r="B12" s="3" t="str">
        <f t="shared" si="1"/>
        <v>II</v>
      </c>
      <c r="C12" s="9">
        <f t="shared" si="2"/>
        <v>31180.49</v>
      </c>
      <c r="D12" s="2" t="str">
        <f t="shared" si="3"/>
        <v>vis</v>
      </c>
      <c r="E12" s="17">
        <f>VLOOKUP(C12,Active!C$21:E$961,3,FALSE)</f>
        <v>-29255.000690416055</v>
      </c>
      <c r="F12" s="3" t="s">
        <v>59</v>
      </c>
      <c r="G12" s="2" t="str">
        <f t="shared" si="4"/>
        <v>31180.49</v>
      </c>
      <c r="H12" s="9">
        <f t="shared" si="5"/>
        <v>-24168.5</v>
      </c>
      <c r="I12" s="18" t="s">
        <v>68</v>
      </c>
      <c r="J12" s="19" t="s">
        <v>69</v>
      </c>
      <c r="K12" s="18">
        <v>-24168.5</v>
      </c>
      <c r="L12" s="18" t="s">
        <v>70</v>
      </c>
      <c r="M12" s="19" t="s">
        <v>65</v>
      </c>
      <c r="N12" s="19"/>
      <c r="O12" s="20" t="s">
        <v>66</v>
      </c>
      <c r="P12" s="20" t="s">
        <v>67</v>
      </c>
    </row>
    <row r="13" spans="1:16" ht="12.75" customHeight="1" thickBot="1">
      <c r="A13" s="9" t="str">
        <f t="shared" si="0"/>
        <v> ASS 93.74 </v>
      </c>
      <c r="B13" s="3" t="str">
        <f t="shared" si="1"/>
        <v>I</v>
      </c>
      <c r="C13" s="9">
        <f t="shared" si="2"/>
        <v>42011.991000000002</v>
      </c>
      <c r="D13" s="2" t="str">
        <f t="shared" si="3"/>
        <v>vis</v>
      </c>
      <c r="E13" s="17">
        <f>VLOOKUP(C13,Active!C$21:E$961,3,FALSE)</f>
        <v>-7919.0741766862302</v>
      </c>
      <c r="F13" s="3" t="s">
        <v>59</v>
      </c>
      <c r="G13" s="2" t="str">
        <f t="shared" si="4"/>
        <v>42011.991</v>
      </c>
      <c r="H13" s="9">
        <f t="shared" si="5"/>
        <v>-2832</v>
      </c>
      <c r="I13" s="18" t="s">
        <v>88</v>
      </c>
      <c r="J13" s="19" t="s">
        <v>89</v>
      </c>
      <c r="K13" s="18">
        <v>-2832</v>
      </c>
      <c r="L13" s="18" t="s">
        <v>90</v>
      </c>
      <c r="M13" s="19" t="s">
        <v>65</v>
      </c>
      <c r="N13" s="19"/>
      <c r="O13" s="20" t="s">
        <v>74</v>
      </c>
      <c r="P13" s="20" t="s">
        <v>75</v>
      </c>
    </row>
    <row r="14" spans="1:16" ht="12.75" customHeight="1" thickBot="1">
      <c r="A14" s="9" t="str">
        <f t="shared" si="0"/>
        <v> ASS 93.74 </v>
      </c>
      <c r="B14" s="3" t="str">
        <f t="shared" si="1"/>
        <v>I</v>
      </c>
      <c r="C14" s="9">
        <f t="shared" si="2"/>
        <v>43449.720699999998</v>
      </c>
      <c r="D14" s="2" t="str">
        <f t="shared" si="3"/>
        <v>vis</v>
      </c>
      <c r="E14" s="17">
        <f>VLOOKUP(C14,Active!C$21:E$961,3,FALSE)</f>
        <v>-5087.0294558477472</v>
      </c>
      <c r="F14" s="3" t="s">
        <v>59</v>
      </c>
      <c r="G14" s="2" t="str">
        <f t="shared" si="4"/>
        <v>43449.7207</v>
      </c>
      <c r="H14" s="9">
        <f t="shared" si="5"/>
        <v>0</v>
      </c>
      <c r="I14" s="18" t="s">
        <v>94</v>
      </c>
      <c r="J14" s="19" t="s">
        <v>95</v>
      </c>
      <c r="K14" s="18">
        <v>0</v>
      </c>
      <c r="L14" s="18" t="s">
        <v>96</v>
      </c>
      <c r="M14" s="19" t="s">
        <v>97</v>
      </c>
      <c r="N14" s="19" t="s">
        <v>98</v>
      </c>
      <c r="O14" s="20" t="s">
        <v>99</v>
      </c>
      <c r="P14" s="20" t="s">
        <v>75</v>
      </c>
    </row>
    <row r="15" spans="1:16" ht="12.75" customHeight="1" thickBot="1">
      <c r="A15" s="9" t="str">
        <f t="shared" si="0"/>
        <v>IBVS 4076 </v>
      </c>
      <c r="B15" s="3" t="str">
        <f t="shared" si="1"/>
        <v>I</v>
      </c>
      <c r="C15" s="9">
        <f t="shared" si="2"/>
        <v>46032.242400000003</v>
      </c>
      <c r="D15" s="2" t="str">
        <f t="shared" si="3"/>
        <v>vis</v>
      </c>
      <c r="E15" s="17">
        <f>VLOOKUP(C15,Active!C$21:E$961,3,FALSE)</f>
        <v>3.0334970969757787E-2</v>
      </c>
      <c r="F15" s="3" t="s">
        <v>59</v>
      </c>
      <c r="G15" s="2" t="str">
        <f t="shared" si="4"/>
        <v>46032.2424</v>
      </c>
      <c r="H15" s="9">
        <f t="shared" si="5"/>
        <v>5087</v>
      </c>
      <c r="I15" s="18" t="s">
        <v>102</v>
      </c>
      <c r="J15" s="19" t="s">
        <v>103</v>
      </c>
      <c r="K15" s="18">
        <v>5087</v>
      </c>
      <c r="L15" s="18" t="s">
        <v>104</v>
      </c>
      <c r="M15" s="19" t="s">
        <v>97</v>
      </c>
      <c r="N15" s="19" t="s">
        <v>98</v>
      </c>
      <c r="O15" s="20" t="s">
        <v>105</v>
      </c>
      <c r="P15" s="21" t="s">
        <v>106</v>
      </c>
    </row>
    <row r="16" spans="1:16" ht="12.75" customHeight="1" thickBot="1">
      <c r="A16" s="9" t="str">
        <f t="shared" si="0"/>
        <v>IBVS 4076 </v>
      </c>
      <c r="B16" s="3" t="str">
        <f t="shared" si="1"/>
        <v>I</v>
      </c>
      <c r="C16" s="9">
        <f t="shared" si="2"/>
        <v>46034.272599999997</v>
      </c>
      <c r="D16" s="2" t="str">
        <f t="shared" si="3"/>
        <v>vis</v>
      </c>
      <c r="E16" s="17">
        <f>VLOOKUP(C16,Active!C$21:E$961,3,FALSE)</f>
        <v>4.0294296493565902</v>
      </c>
      <c r="F16" s="3" t="s">
        <v>59</v>
      </c>
      <c r="G16" s="2" t="str">
        <f t="shared" si="4"/>
        <v>46034.2726</v>
      </c>
      <c r="H16" s="9">
        <f t="shared" si="5"/>
        <v>5091</v>
      </c>
      <c r="I16" s="18" t="s">
        <v>107</v>
      </c>
      <c r="J16" s="19" t="s">
        <v>108</v>
      </c>
      <c r="K16" s="18">
        <v>5091</v>
      </c>
      <c r="L16" s="18" t="s">
        <v>109</v>
      </c>
      <c r="M16" s="19" t="s">
        <v>97</v>
      </c>
      <c r="N16" s="19" t="s">
        <v>98</v>
      </c>
      <c r="O16" s="20" t="s">
        <v>105</v>
      </c>
      <c r="P16" s="21" t="s">
        <v>106</v>
      </c>
    </row>
    <row r="17" spans="1:16" ht="12.75" customHeight="1" thickBot="1">
      <c r="A17" s="9" t="str">
        <f t="shared" si="0"/>
        <v>IBVS 4076 </v>
      </c>
      <c r="B17" s="3" t="str">
        <f t="shared" si="1"/>
        <v>II</v>
      </c>
      <c r="C17" s="9">
        <f t="shared" si="2"/>
        <v>46048.233500000002</v>
      </c>
      <c r="D17" s="2" t="str">
        <f t="shared" si="3"/>
        <v>vis</v>
      </c>
      <c r="E17" s="17">
        <f>VLOOKUP(C17,Active!C$21:E$961,3,FALSE)</f>
        <v>31.529656669198804</v>
      </c>
      <c r="F17" s="3" t="s">
        <v>59</v>
      </c>
      <c r="G17" s="2" t="str">
        <f t="shared" si="4"/>
        <v>46048.2335</v>
      </c>
      <c r="H17" s="9">
        <f t="shared" si="5"/>
        <v>5118.5</v>
      </c>
      <c r="I17" s="18" t="s">
        <v>110</v>
      </c>
      <c r="J17" s="19" t="s">
        <v>111</v>
      </c>
      <c r="K17" s="18">
        <v>5118.5</v>
      </c>
      <c r="L17" s="18" t="s">
        <v>112</v>
      </c>
      <c r="M17" s="19" t="s">
        <v>97</v>
      </c>
      <c r="N17" s="19" t="s">
        <v>98</v>
      </c>
      <c r="O17" s="20" t="s">
        <v>105</v>
      </c>
      <c r="P17" s="21" t="s">
        <v>106</v>
      </c>
    </row>
    <row r="18" spans="1:16" ht="12.75" customHeight="1" thickBot="1">
      <c r="A18" s="9" t="str">
        <f t="shared" si="0"/>
        <v>BAVM 91 </v>
      </c>
      <c r="B18" s="3" t="str">
        <f t="shared" si="1"/>
        <v>I</v>
      </c>
      <c r="C18" s="9">
        <f t="shared" si="2"/>
        <v>49726.192000000003</v>
      </c>
      <c r="D18" s="2" t="str">
        <f t="shared" si="3"/>
        <v>vis</v>
      </c>
      <c r="E18" s="17">
        <f>VLOOKUP(C18,Active!C$21:E$961,3,FALSE)</f>
        <v>7276.3844811804083</v>
      </c>
      <c r="F18" s="3" t="s">
        <v>59</v>
      </c>
      <c r="G18" s="2" t="str">
        <f t="shared" si="4"/>
        <v>49726.192</v>
      </c>
      <c r="H18" s="9">
        <f t="shared" si="5"/>
        <v>12363</v>
      </c>
      <c r="I18" s="18" t="s">
        <v>120</v>
      </c>
      <c r="J18" s="19" t="s">
        <v>121</v>
      </c>
      <c r="K18" s="18">
        <v>12363</v>
      </c>
      <c r="L18" s="18" t="s">
        <v>122</v>
      </c>
      <c r="M18" s="19" t="s">
        <v>97</v>
      </c>
      <c r="N18" s="19" t="s">
        <v>59</v>
      </c>
      <c r="O18" s="20" t="s">
        <v>117</v>
      </c>
      <c r="P18" s="21" t="s">
        <v>123</v>
      </c>
    </row>
    <row r="19" spans="1:16" ht="12.75" customHeight="1" thickBot="1">
      <c r="A19" s="9" t="str">
        <f t="shared" si="0"/>
        <v>BAVM 91 </v>
      </c>
      <c r="B19" s="3" t="str">
        <f t="shared" si="1"/>
        <v>I</v>
      </c>
      <c r="C19" s="9">
        <f t="shared" si="2"/>
        <v>49734.313199999997</v>
      </c>
      <c r="D19" s="2" t="str">
        <f t="shared" si="3"/>
        <v>vis</v>
      </c>
      <c r="E19" s="17">
        <f>VLOOKUP(C19,Active!C$21:E$961,3,FALSE)</f>
        <v>7292.3816478153167</v>
      </c>
      <c r="F19" s="3" t="s">
        <v>59</v>
      </c>
      <c r="G19" s="2" t="str">
        <f t="shared" si="4"/>
        <v>49734.3132</v>
      </c>
      <c r="H19" s="9">
        <f t="shared" si="5"/>
        <v>12379</v>
      </c>
      <c r="I19" s="18" t="s">
        <v>124</v>
      </c>
      <c r="J19" s="19" t="s">
        <v>125</v>
      </c>
      <c r="K19" s="18">
        <v>12379</v>
      </c>
      <c r="L19" s="18" t="s">
        <v>126</v>
      </c>
      <c r="M19" s="19" t="s">
        <v>97</v>
      </c>
      <c r="N19" s="19" t="s">
        <v>59</v>
      </c>
      <c r="O19" s="20" t="s">
        <v>117</v>
      </c>
      <c r="P19" s="21" t="s">
        <v>123</v>
      </c>
    </row>
    <row r="20" spans="1:16" ht="12.75" customHeight="1" thickBot="1">
      <c r="A20" s="9" t="str">
        <f t="shared" si="0"/>
        <v>BAVM 91 </v>
      </c>
      <c r="B20" s="3" t="str">
        <f t="shared" si="1"/>
        <v>I</v>
      </c>
      <c r="C20" s="9">
        <f t="shared" si="2"/>
        <v>49735.330399999999</v>
      </c>
      <c r="D20" s="2" t="str">
        <f t="shared" si="3"/>
        <v>vis</v>
      </c>
      <c r="E20" s="17">
        <f>VLOOKUP(C20,Active!C$21:E$961,3,FALSE)</f>
        <v>7294.3853317414696</v>
      </c>
      <c r="F20" s="3" t="s">
        <v>59</v>
      </c>
      <c r="G20" s="2" t="str">
        <f t="shared" si="4"/>
        <v>49735.3304</v>
      </c>
      <c r="H20" s="9">
        <f t="shared" si="5"/>
        <v>12381</v>
      </c>
      <c r="I20" s="18" t="s">
        <v>127</v>
      </c>
      <c r="J20" s="19" t="s">
        <v>128</v>
      </c>
      <c r="K20" s="18">
        <v>12381</v>
      </c>
      <c r="L20" s="18" t="s">
        <v>129</v>
      </c>
      <c r="M20" s="19" t="s">
        <v>97</v>
      </c>
      <c r="N20" s="19" t="s">
        <v>59</v>
      </c>
      <c r="O20" s="20" t="s">
        <v>117</v>
      </c>
      <c r="P20" s="21" t="s">
        <v>123</v>
      </c>
    </row>
    <row r="21" spans="1:16" ht="12.75" customHeight="1" thickBot="1">
      <c r="A21" s="9" t="str">
        <f t="shared" si="0"/>
        <v>BAVM 91 </v>
      </c>
      <c r="B21" s="3" t="str">
        <f t="shared" si="1"/>
        <v>I</v>
      </c>
      <c r="C21" s="9">
        <f t="shared" si="2"/>
        <v>49749.288200000003</v>
      </c>
      <c r="D21" s="2" t="str">
        <f t="shared" si="3"/>
        <v>vis</v>
      </c>
      <c r="E21" s="17">
        <f>VLOOKUP(C21,Active!C$21:E$961,3,FALSE)</f>
        <v>7321.8794523710503</v>
      </c>
      <c r="F21" s="3" t="s">
        <v>59</v>
      </c>
      <c r="G21" s="2" t="str">
        <f t="shared" si="4"/>
        <v>49749.2882</v>
      </c>
      <c r="H21" s="9">
        <f t="shared" si="5"/>
        <v>12409</v>
      </c>
      <c r="I21" s="18" t="s">
        <v>130</v>
      </c>
      <c r="J21" s="19" t="s">
        <v>131</v>
      </c>
      <c r="K21" s="18">
        <v>12409</v>
      </c>
      <c r="L21" s="18" t="s">
        <v>132</v>
      </c>
      <c r="M21" s="19" t="s">
        <v>97</v>
      </c>
      <c r="N21" s="19" t="s">
        <v>59</v>
      </c>
      <c r="O21" s="20" t="s">
        <v>117</v>
      </c>
      <c r="P21" s="21" t="s">
        <v>123</v>
      </c>
    </row>
    <row r="22" spans="1:16" ht="12.75" customHeight="1" thickBot="1">
      <c r="A22" s="9" t="str">
        <f t="shared" si="0"/>
        <v>BAVM 111 </v>
      </c>
      <c r="B22" s="3" t="str">
        <f t="shared" si="1"/>
        <v>I</v>
      </c>
      <c r="C22" s="9">
        <f t="shared" si="2"/>
        <v>50840.238700000002</v>
      </c>
      <c r="D22" s="2" t="str">
        <f t="shared" si="3"/>
        <v>vis</v>
      </c>
      <c r="E22" s="17">
        <f>VLOOKUP(C22,Active!C$21:E$961,3,FALSE)</f>
        <v>9470.8373574773505</v>
      </c>
      <c r="F22" s="3" t="s">
        <v>59</v>
      </c>
      <c r="G22" s="2" t="str">
        <f t="shared" si="4"/>
        <v>50840.2387</v>
      </c>
      <c r="H22" s="9">
        <f t="shared" si="5"/>
        <v>14558</v>
      </c>
      <c r="I22" s="18" t="s">
        <v>142</v>
      </c>
      <c r="J22" s="19" t="s">
        <v>143</v>
      </c>
      <c r="K22" s="18">
        <v>14558</v>
      </c>
      <c r="L22" s="18" t="s">
        <v>144</v>
      </c>
      <c r="M22" s="19" t="s">
        <v>97</v>
      </c>
      <c r="N22" s="19" t="s">
        <v>145</v>
      </c>
      <c r="O22" s="20" t="s">
        <v>146</v>
      </c>
      <c r="P22" s="21" t="s">
        <v>147</v>
      </c>
    </row>
    <row r="23" spans="1:16" ht="12.75" customHeight="1" thickBot="1">
      <c r="A23" s="9" t="str">
        <f t="shared" si="0"/>
        <v>BAVM 117 </v>
      </c>
      <c r="B23" s="3" t="str">
        <f t="shared" si="1"/>
        <v>I</v>
      </c>
      <c r="C23" s="9">
        <f t="shared" si="2"/>
        <v>51165.391300000003</v>
      </c>
      <c r="D23" s="2" t="str">
        <f t="shared" si="3"/>
        <v>vis</v>
      </c>
      <c r="E23" s="17">
        <f>VLOOKUP(C23,Active!C$21:E$961,3,FALSE)</f>
        <v>10111.324024962143</v>
      </c>
      <c r="F23" s="3" t="s">
        <v>59</v>
      </c>
      <c r="G23" s="2" t="str">
        <f t="shared" si="4"/>
        <v>51165.3913</v>
      </c>
      <c r="H23" s="9">
        <f t="shared" si="5"/>
        <v>15198</v>
      </c>
      <c r="I23" s="18" t="s">
        <v>153</v>
      </c>
      <c r="J23" s="19" t="s">
        <v>154</v>
      </c>
      <c r="K23" s="18">
        <v>15198</v>
      </c>
      <c r="L23" s="18" t="s">
        <v>155</v>
      </c>
      <c r="M23" s="19" t="s">
        <v>97</v>
      </c>
      <c r="N23" s="19" t="s">
        <v>156</v>
      </c>
      <c r="O23" s="20" t="s">
        <v>146</v>
      </c>
      <c r="P23" s="21" t="s">
        <v>157</v>
      </c>
    </row>
    <row r="24" spans="1:16" ht="12.75" customHeight="1" thickBot="1">
      <c r="A24" s="9" t="str">
        <f t="shared" si="0"/>
        <v>IBVS 5843 </v>
      </c>
      <c r="B24" s="3" t="str">
        <f t="shared" si="1"/>
        <v>I</v>
      </c>
      <c r="C24" s="9">
        <f t="shared" si="2"/>
        <v>53306.681100000002</v>
      </c>
      <c r="D24" s="2" t="str">
        <f t="shared" si="3"/>
        <v>vis</v>
      </c>
      <c r="E24" s="17">
        <f>VLOOKUP(C24,Active!C$21:E$961,3,FALSE)</f>
        <v>14329.243759022937</v>
      </c>
      <c r="F24" s="3" t="s">
        <v>59</v>
      </c>
      <c r="G24" s="2" t="str">
        <f t="shared" si="4"/>
        <v>53306.6811</v>
      </c>
      <c r="H24" s="9">
        <f t="shared" si="5"/>
        <v>19416</v>
      </c>
      <c r="I24" s="18" t="s">
        <v>187</v>
      </c>
      <c r="J24" s="19" t="s">
        <v>188</v>
      </c>
      <c r="K24" s="18" t="s">
        <v>189</v>
      </c>
      <c r="L24" s="18" t="s">
        <v>190</v>
      </c>
      <c r="M24" s="19" t="s">
        <v>136</v>
      </c>
      <c r="N24" s="19" t="s">
        <v>156</v>
      </c>
      <c r="O24" s="20" t="s">
        <v>191</v>
      </c>
      <c r="P24" s="21" t="s">
        <v>192</v>
      </c>
    </row>
    <row r="25" spans="1:16" ht="12.75" customHeight="1" thickBot="1">
      <c r="A25" s="9" t="str">
        <f t="shared" si="0"/>
        <v>IBVS 5843 </v>
      </c>
      <c r="B25" s="3" t="str">
        <f t="shared" si="1"/>
        <v>I</v>
      </c>
      <c r="C25" s="9">
        <f t="shared" si="2"/>
        <v>54039.728300000002</v>
      </c>
      <c r="D25" s="2" t="str">
        <f t="shared" si="3"/>
        <v>vis</v>
      </c>
      <c r="E25" s="17">
        <f>VLOOKUP(C25,Active!C$21:E$961,3,FALSE)</f>
        <v>15773.202559404843</v>
      </c>
      <c r="F25" s="3" t="s">
        <v>59</v>
      </c>
      <c r="G25" s="2" t="str">
        <f t="shared" si="4"/>
        <v>54039.7283</v>
      </c>
      <c r="H25" s="9">
        <f t="shared" si="5"/>
        <v>20860</v>
      </c>
      <c r="I25" s="18" t="s">
        <v>208</v>
      </c>
      <c r="J25" s="19" t="s">
        <v>209</v>
      </c>
      <c r="K25" s="18" t="s">
        <v>210</v>
      </c>
      <c r="L25" s="18" t="s">
        <v>211</v>
      </c>
      <c r="M25" s="19" t="s">
        <v>136</v>
      </c>
      <c r="N25" s="19" t="s">
        <v>156</v>
      </c>
      <c r="O25" s="20" t="s">
        <v>191</v>
      </c>
      <c r="P25" s="21" t="s">
        <v>192</v>
      </c>
    </row>
    <row r="26" spans="1:16" ht="12.75" customHeight="1" thickBot="1">
      <c r="A26" s="9" t="str">
        <f t="shared" si="0"/>
        <v>IBVS 5843 </v>
      </c>
      <c r="B26" s="3" t="str">
        <f t="shared" si="1"/>
        <v>II</v>
      </c>
      <c r="C26" s="9">
        <f t="shared" si="2"/>
        <v>54051.658799999997</v>
      </c>
      <c r="D26" s="2" t="str">
        <f t="shared" si="3"/>
        <v>vis</v>
      </c>
      <c r="E26" s="17">
        <f>VLOOKUP(C26,Active!C$21:E$961,3,FALSE)</f>
        <v>15796.703297785603</v>
      </c>
      <c r="F26" s="3" t="s">
        <v>59</v>
      </c>
      <c r="G26" s="2" t="str">
        <f t="shared" si="4"/>
        <v>54051.6588</v>
      </c>
      <c r="H26" s="9">
        <f t="shared" si="5"/>
        <v>20883.5</v>
      </c>
      <c r="I26" s="18" t="s">
        <v>212</v>
      </c>
      <c r="J26" s="19" t="s">
        <v>213</v>
      </c>
      <c r="K26" s="18" t="s">
        <v>214</v>
      </c>
      <c r="L26" s="18" t="s">
        <v>215</v>
      </c>
      <c r="M26" s="19" t="s">
        <v>136</v>
      </c>
      <c r="N26" s="19" t="s">
        <v>156</v>
      </c>
      <c r="O26" s="20" t="s">
        <v>191</v>
      </c>
      <c r="P26" s="21" t="s">
        <v>192</v>
      </c>
    </row>
    <row r="27" spans="1:16" ht="12.75" customHeight="1" thickBot="1">
      <c r="A27" s="9" t="str">
        <f t="shared" si="0"/>
        <v>IBVS 5843 </v>
      </c>
      <c r="B27" s="3" t="str">
        <f t="shared" si="1"/>
        <v>II</v>
      </c>
      <c r="C27" s="9">
        <f t="shared" si="2"/>
        <v>54052.673900000002</v>
      </c>
      <c r="D27" s="2" t="str">
        <f t="shared" si="3"/>
        <v>vis</v>
      </c>
      <c r="E27" s="17">
        <f>VLOOKUP(C27,Active!C$21:E$961,3,FALSE)</f>
        <v>15798.702845124812</v>
      </c>
      <c r="F27" s="3" t="s">
        <v>59</v>
      </c>
      <c r="G27" s="2" t="str">
        <f t="shared" si="4"/>
        <v>54052.6739</v>
      </c>
      <c r="H27" s="9">
        <f t="shared" si="5"/>
        <v>20885.5</v>
      </c>
      <c r="I27" s="18" t="s">
        <v>216</v>
      </c>
      <c r="J27" s="19" t="s">
        <v>217</v>
      </c>
      <c r="K27" s="18" t="s">
        <v>218</v>
      </c>
      <c r="L27" s="18" t="s">
        <v>219</v>
      </c>
      <c r="M27" s="19" t="s">
        <v>136</v>
      </c>
      <c r="N27" s="19" t="s">
        <v>156</v>
      </c>
      <c r="O27" s="20" t="s">
        <v>191</v>
      </c>
      <c r="P27" s="21" t="s">
        <v>192</v>
      </c>
    </row>
    <row r="28" spans="1:16" ht="12.75" customHeight="1" thickBot="1">
      <c r="A28" s="9" t="str">
        <f t="shared" si="0"/>
        <v>IBVS 5960 </v>
      </c>
      <c r="B28" s="3" t="str">
        <f t="shared" si="1"/>
        <v>II</v>
      </c>
      <c r="C28" s="9">
        <f t="shared" si="2"/>
        <v>55545.678099999997</v>
      </c>
      <c r="D28" s="2" t="str">
        <f t="shared" si="3"/>
        <v>vis</v>
      </c>
      <c r="E28" s="17">
        <f>VLOOKUP(C28,Active!C$21:E$961,3,FALSE)</f>
        <v>18739.627458979336</v>
      </c>
      <c r="F28" s="3" t="s">
        <v>59</v>
      </c>
      <c r="G28" s="2" t="str">
        <f t="shared" si="4"/>
        <v>55545.6781</v>
      </c>
      <c r="H28" s="9">
        <f t="shared" si="5"/>
        <v>23826.5</v>
      </c>
      <c r="I28" s="18" t="s">
        <v>248</v>
      </c>
      <c r="J28" s="19" t="s">
        <v>249</v>
      </c>
      <c r="K28" s="18" t="s">
        <v>250</v>
      </c>
      <c r="L28" s="18" t="s">
        <v>251</v>
      </c>
      <c r="M28" s="19" t="s">
        <v>136</v>
      </c>
      <c r="N28" s="19" t="s">
        <v>59</v>
      </c>
      <c r="O28" s="20" t="s">
        <v>252</v>
      </c>
      <c r="P28" s="21" t="s">
        <v>253</v>
      </c>
    </row>
    <row r="29" spans="1:16" ht="12.75" customHeight="1" thickBot="1">
      <c r="A29" s="9" t="str">
        <f t="shared" si="0"/>
        <v>IBVS 6011 </v>
      </c>
      <c r="B29" s="3" t="str">
        <f t="shared" si="1"/>
        <v>I</v>
      </c>
      <c r="C29" s="9">
        <f t="shared" si="2"/>
        <v>55874.879800000002</v>
      </c>
      <c r="D29" s="2" t="str">
        <f t="shared" si="3"/>
        <v>vis</v>
      </c>
      <c r="E29" s="17">
        <f>VLOOKUP(C29,Active!C$21:E$961,3,FALSE)</f>
        <v>19388.090057043541</v>
      </c>
      <c r="F29" s="3" t="s">
        <v>59</v>
      </c>
      <c r="G29" s="2" t="str">
        <f t="shared" si="4"/>
        <v>55874.8798</v>
      </c>
      <c r="H29" s="9">
        <f t="shared" si="5"/>
        <v>24475</v>
      </c>
      <c r="I29" s="18" t="s">
        <v>265</v>
      </c>
      <c r="J29" s="19" t="s">
        <v>266</v>
      </c>
      <c r="K29" s="18" t="s">
        <v>267</v>
      </c>
      <c r="L29" s="18" t="s">
        <v>268</v>
      </c>
      <c r="M29" s="19" t="s">
        <v>136</v>
      </c>
      <c r="N29" s="19" t="s">
        <v>59</v>
      </c>
      <c r="O29" s="20" t="s">
        <v>252</v>
      </c>
      <c r="P29" s="21" t="s">
        <v>269</v>
      </c>
    </row>
    <row r="30" spans="1:16" ht="12.75" customHeight="1" thickBot="1">
      <c r="A30" s="9" t="str">
        <f t="shared" si="0"/>
        <v> JAAVSO 41;328 </v>
      </c>
      <c r="B30" s="3" t="str">
        <f t="shared" si="1"/>
        <v>II</v>
      </c>
      <c r="C30" s="9">
        <f t="shared" si="2"/>
        <v>56285.324399999998</v>
      </c>
      <c r="D30" s="2" t="str">
        <f t="shared" si="3"/>
        <v>vis</v>
      </c>
      <c r="E30" s="17">
        <f>VLOOKUP(C30,Active!C$21:E$961,3,FALSE)</f>
        <v>20196.585188379184</v>
      </c>
      <c r="F30" s="3" t="s">
        <v>59</v>
      </c>
      <c r="G30" s="2" t="str">
        <f t="shared" si="4"/>
        <v>56285.3244</v>
      </c>
      <c r="H30" s="9">
        <f t="shared" si="5"/>
        <v>25283.5</v>
      </c>
      <c r="I30" s="18" t="s">
        <v>275</v>
      </c>
      <c r="J30" s="19" t="s">
        <v>276</v>
      </c>
      <c r="K30" s="18" t="s">
        <v>277</v>
      </c>
      <c r="L30" s="18" t="s">
        <v>278</v>
      </c>
      <c r="M30" s="19" t="s">
        <v>136</v>
      </c>
      <c r="N30" s="19" t="s">
        <v>59</v>
      </c>
      <c r="O30" s="20" t="s">
        <v>279</v>
      </c>
      <c r="P30" s="20" t="s">
        <v>280</v>
      </c>
    </row>
    <row r="31" spans="1:16" ht="12.75" customHeight="1" thickBot="1">
      <c r="A31" s="9" t="str">
        <f t="shared" si="0"/>
        <v> ASS 93.74 </v>
      </c>
      <c r="B31" s="3" t="str">
        <f t="shared" si="1"/>
        <v>I</v>
      </c>
      <c r="C31" s="9">
        <f t="shared" si="2"/>
        <v>39059.464999999997</v>
      </c>
      <c r="D31" s="2" t="str">
        <f t="shared" si="3"/>
        <v>vis</v>
      </c>
      <c r="E31" s="17" t="e">
        <f>VLOOKUP(C31,Active!C$21:E$961,3,FALSE)</f>
        <v>#N/A</v>
      </c>
      <c r="F31" s="3" t="s">
        <v>59</v>
      </c>
      <c r="G31" s="2" t="str">
        <f t="shared" si="4"/>
        <v>39059.465</v>
      </c>
      <c r="H31" s="9">
        <f t="shared" si="5"/>
        <v>-8648</v>
      </c>
      <c r="I31" s="18" t="s">
        <v>71</v>
      </c>
      <c r="J31" s="19" t="s">
        <v>72</v>
      </c>
      <c r="K31" s="18">
        <v>-8648</v>
      </c>
      <c r="L31" s="18" t="s">
        <v>73</v>
      </c>
      <c r="M31" s="19" t="s">
        <v>65</v>
      </c>
      <c r="N31" s="19"/>
      <c r="O31" s="20" t="s">
        <v>74</v>
      </c>
      <c r="P31" s="20" t="s">
        <v>75</v>
      </c>
    </row>
    <row r="32" spans="1:16" ht="12.75" customHeight="1" thickBot="1">
      <c r="A32" s="9" t="str">
        <f t="shared" si="0"/>
        <v> ASS 93.74 </v>
      </c>
      <c r="B32" s="3" t="str">
        <f t="shared" si="1"/>
        <v>I</v>
      </c>
      <c r="C32" s="9">
        <f t="shared" si="2"/>
        <v>39767.563000000002</v>
      </c>
      <c r="D32" s="2" t="str">
        <f t="shared" si="3"/>
        <v>vis</v>
      </c>
      <c r="E32" s="17" t="e">
        <f>VLOOKUP(C32,Active!C$21:E$961,3,FALSE)</f>
        <v>#N/A</v>
      </c>
      <c r="F32" s="3" t="s">
        <v>59</v>
      </c>
      <c r="G32" s="2" t="str">
        <f t="shared" si="4"/>
        <v>39767.563</v>
      </c>
      <c r="H32" s="9">
        <f t="shared" si="5"/>
        <v>-7253</v>
      </c>
      <c r="I32" s="18" t="s">
        <v>76</v>
      </c>
      <c r="J32" s="19" t="s">
        <v>77</v>
      </c>
      <c r="K32" s="18">
        <v>-7253</v>
      </c>
      <c r="L32" s="18" t="s">
        <v>78</v>
      </c>
      <c r="M32" s="19" t="s">
        <v>65</v>
      </c>
      <c r="N32" s="19"/>
      <c r="O32" s="20" t="s">
        <v>74</v>
      </c>
      <c r="P32" s="20" t="s">
        <v>75</v>
      </c>
    </row>
    <row r="33" spans="1:16" ht="12.75" customHeight="1" thickBot="1">
      <c r="A33" s="9" t="str">
        <f t="shared" si="0"/>
        <v> ASS 93.74 </v>
      </c>
      <c r="B33" s="3" t="str">
        <f t="shared" si="1"/>
        <v>I</v>
      </c>
      <c r="C33" s="9">
        <f t="shared" si="2"/>
        <v>40592.116999999998</v>
      </c>
      <c r="D33" s="2" t="str">
        <f t="shared" si="3"/>
        <v>vis</v>
      </c>
      <c r="E33" s="17" t="e">
        <f>VLOOKUP(C33,Active!C$21:E$961,3,FALSE)</f>
        <v>#N/A</v>
      </c>
      <c r="F33" s="3" t="s">
        <v>59</v>
      </c>
      <c r="G33" s="2" t="str">
        <f t="shared" si="4"/>
        <v>40592.117</v>
      </c>
      <c r="H33" s="9">
        <f t="shared" si="5"/>
        <v>-5629</v>
      </c>
      <c r="I33" s="18" t="s">
        <v>79</v>
      </c>
      <c r="J33" s="19" t="s">
        <v>80</v>
      </c>
      <c r="K33" s="18">
        <v>-5629</v>
      </c>
      <c r="L33" s="18" t="s">
        <v>81</v>
      </c>
      <c r="M33" s="19" t="s">
        <v>65</v>
      </c>
      <c r="N33" s="19"/>
      <c r="O33" s="20" t="s">
        <v>74</v>
      </c>
      <c r="P33" s="20" t="s">
        <v>75</v>
      </c>
    </row>
    <row r="34" spans="1:16" ht="12.75" customHeight="1" thickBot="1">
      <c r="A34" s="9" t="str">
        <f t="shared" si="0"/>
        <v> ASS 93.74 </v>
      </c>
      <c r="B34" s="3" t="str">
        <f t="shared" si="1"/>
        <v>I</v>
      </c>
      <c r="C34" s="9">
        <f t="shared" si="2"/>
        <v>41619.053</v>
      </c>
      <c r="D34" s="2" t="str">
        <f t="shared" si="3"/>
        <v>vis</v>
      </c>
      <c r="E34" s="17" t="e">
        <f>VLOOKUP(C34,Active!C$21:E$961,3,FALSE)</f>
        <v>#N/A</v>
      </c>
      <c r="F34" s="3" t="s">
        <v>59</v>
      </c>
      <c r="G34" s="2" t="str">
        <f t="shared" si="4"/>
        <v>41619.053</v>
      </c>
      <c r="H34" s="9">
        <f t="shared" si="5"/>
        <v>-3606</v>
      </c>
      <c r="I34" s="18" t="s">
        <v>82</v>
      </c>
      <c r="J34" s="19" t="s">
        <v>83</v>
      </c>
      <c r="K34" s="18">
        <v>-3606</v>
      </c>
      <c r="L34" s="18" t="s">
        <v>84</v>
      </c>
      <c r="M34" s="19" t="s">
        <v>65</v>
      </c>
      <c r="N34" s="19"/>
      <c r="O34" s="20" t="s">
        <v>74</v>
      </c>
      <c r="P34" s="20" t="s">
        <v>75</v>
      </c>
    </row>
    <row r="35" spans="1:16" ht="12.75" customHeight="1" thickBot="1">
      <c r="A35" s="9" t="str">
        <f t="shared" si="0"/>
        <v> ASS 93.74 </v>
      </c>
      <c r="B35" s="3" t="str">
        <f t="shared" si="1"/>
        <v>I</v>
      </c>
      <c r="C35" s="9">
        <f t="shared" si="2"/>
        <v>41620.042999999998</v>
      </c>
      <c r="D35" s="2" t="str">
        <f t="shared" si="3"/>
        <v>vis</v>
      </c>
      <c r="E35" s="17" t="e">
        <f>VLOOKUP(C35,Active!C$21:E$961,3,FALSE)</f>
        <v>#N/A</v>
      </c>
      <c r="F35" s="3" t="s">
        <v>59</v>
      </c>
      <c r="G35" s="2" t="str">
        <f t="shared" si="4"/>
        <v>41620.043</v>
      </c>
      <c r="H35" s="9">
        <f t="shared" si="5"/>
        <v>-3604</v>
      </c>
      <c r="I35" s="18" t="s">
        <v>85</v>
      </c>
      <c r="J35" s="19" t="s">
        <v>86</v>
      </c>
      <c r="K35" s="18">
        <v>-3604</v>
      </c>
      <c r="L35" s="18" t="s">
        <v>87</v>
      </c>
      <c r="M35" s="19" t="s">
        <v>65</v>
      </c>
      <c r="N35" s="19"/>
      <c r="O35" s="20" t="s">
        <v>74</v>
      </c>
      <c r="P35" s="20" t="s">
        <v>75</v>
      </c>
    </row>
    <row r="36" spans="1:16" ht="12.75" customHeight="1" thickBot="1">
      <c r="A36" s="9" t="str">
        <f t="shared" si="0"/>
        <v> ASS 93.74 </v>
      </c>
      <c r="B36" s="3" t="str">
        <f t="shared" si="1"/>
        <v>I</v>
      </c>
      <c r="C36" s="9">
        <f t="shared" si="2"/>
        <v>42013.983</v>
      </c>
      <c r="D36" s="2" t="str">
        <f t="shared" si="3"/>
        <v>vis</v>
      </c>
      <c r="E36" s="17" t="e">
        <f>VLOOKUP(C36,Active!C$21:E$961,3,FALSE)</f>
        <v>#N/A</v>
      </c>
      <c r="F36" s="3" t="s">
        <v>59</v>
      </c>
      <c r="G36" s="2" t="str">
        <f t="shared" si="4"/>
        <v>42013.983</v>
      </c>
      <c r="H36" s="9">
        <f t="shared" si="5"/>
        <v>-2828</v>
      </c>
      <c r="I36" s="18" t="s">
        <v>91</v>
      </c>
      <c r="J36" s="19" t="s">
        <v>92</v>
      </c>
      <c r="K36" s="18">
        <v>-2828</v>
      </c>
      <c r="L36" s="18" t="s">
        <v>93</v>
      </c>
      <c r="M36" s="19" t="s">
        <v>65</v>
      </c>
      <c r="N36" s="19"/>
      <c r="O36" s="20" t="s">
        <v>74</v>
      </c>
      <c r="P36" s="20" t="s">
        <v>75</v>
      </c>
    </row>
    <row r="37" spans="1:16" ht="12.75" customHeight="1" thickBot="1">
      <c r="A37" s="9" t="str">
        <f t="shared" si="0"/>
        <v> ASS 93.74 </v>
      </c>
      <c r="B37" s="3" t="str">
        <f t="shared" si="1"/>
        <v>I</v>
      </c>
      <c r="C37" s="9">
        <f t="shared" si="2"/>
        <v>44892.476000000002</v>
      </c>
      <c r="D37" s="2" t="str">
        <f t="shared" si="3"/>
        <v>vis</v>
      </c>
      <c r="E37" s="17" t="e">
        <f>VLOOKUP(C37,Active!C$21:E$961,3,FALSE)</f>
        <v>#N/A</v>
      </c>
      <c r="F37" s="3" t="s">
        <v>59</v>
      </c>
      <c r="G37" s="2" t="str">
        <f t="shared" si="4"/>
        <v>44892.476</v>
      </c>
      <c r="H37" s="9">
        <f t="shared" si="5"/>
        <v>2842</v>
      </c>
      <c r="I37" s="18" t="s">
        <v>100</v>
      </c>
      <c r="J37" s="19" t="s">
        <v>101</v>
      </c>
      <c r="K37" s="18">
        <v>2842</v>
      </c>
      <c r="L37" s="18" t="s">
        <v>84</v>
      </c>
      <c r="M37" s="19" t="s">
        <v>61</v>
      </c>
      <c r="N37" s="19"/>
      <c r="O37" s="20" t="s">
        <v>99</v>
      </c>
      <c r="P37" s="20" t="s">
        <v>75</v>
      </c>
    </row>
    <row r="38" spans="1:16" ht="12.75" customHeight="1" thickBot="1">
      <c r="A38" s="9" t="str">
        <f t="shared" si="0"/>
        <v>BAVM 68 </v>
      </c>
      <c r="B38" s="3" t="str">
        <f t="shared" si="1"/>
        <v>I</v>
      </c>
      <c r="C38" s="9">
        <f t="shared" si="2"/>
        <v>49351.288999999997</v>
      </c>
      <c r="D38" s="2" t="str">
        <f t="shared" si="3"/>
        <v>vis</v>
      </c>
      <c r="E38" s="17">
        <f>VLOOKUP(C38,Active!C$21:E$961,3,FALSE)</f>
        <v>6537.8993111400814</v>
      </c>
      <c r="F38" s="3" t="s">
        <v>59</v>
      </c>
      <c r="G38" s="2" t="str">
        <f t="shared" si="4"/>
        <v>49351.289</v>
      </c>
      <c r="H38" s="9">
        <f t="shared" si="5"/>
        <v>11625</v>
      </c>
      <c r="I38" s="18" t="s">
        <v>113</v>
      </c>
      <c r="J38" s="19" t="s">
        <v>114</v>
      </c>
      <c r="K38" s="18">
        <v>11625</v>
      </c>
      <c r="L38" s="18" t="s">
        <v>115</v>
      </c>
      <c r="M38" s="19" t="s">
        <v>97</v>
      </c>
      <c r="N38" s="19" t="s">
        <v>116</v>
      </c>
      <c r="O38" s="20" t="s">
        <v>117</v>
      </c>
      <c r="P38" s="21" t="s">
        <v>118</v>
      </c>
    </row>
    <row r="39" spans="1:16" ht="12.75" customHeight="1" thickBot="1">
      <c r="A39" s="9" t="str">
        <f t="shared" si="0"/>
        <v>BAVM 68 </v>
      </c>
      <c r="B39" s="3" t="str">
        <f t="shared" si="1"/>
        <v>I</v>
      </c>
      <c r="C39" s="9">
        <f t="shared" si="2"/>
        <v>49351.288999999997</v>
      </c>
      <c r="D39" s="2" t="str">
        <f t="shared" si="3"/>
        <v>vis</v>
      </c>
      <c r="E39" s="17">
        <f>VLOOKUP(C39,Active!C$21:E$961,3,FALSE)</f>
        <v>6537.8993111400814</v>
      </c>
      <c r="F39" s="3" t="s">
        <v>59</v>
      </c>
      <c r="G39" s="2" t="str">
        <f t="shared" si="4"/>
        <v>49351.289</v>
      </c>
      <c r="H39" s="9">
        <f t="shared" si="5"/>
        <v>11625</v>
      </c>
      <c r="I39" s="18" t="s">
        <v>113</v>
      </c>
      <c r="J39" s="19" t="s">
        <v>114</v>
      </c>
      <c r="K39" s="18">
        <v>11625</v>
      </c>
      <c r="L39" s="18" t="s">
        <v>115</v>
      </c>
      <c r="M39" s="19" t="s">
        <v>97</v>
      </c>
      <c r="N39" s="19" t="s">
        <v>119</v>
      </c>
      <c r="O39" s="20" t="s">
        <v>117</v>
      </c>
      <c r="P39" s="21" t="s">
        <v>118</v>
      </c>
    </row>
    <row r="40" spans="1:16" ht="12.75" customHeight="1" thickBot="1">
      <c r="A40" s="9" t="str">
        <f t="shared" si="0"/>
        <v>VSB 47 </v>
      </c>
      <c r="B40" s="3" t="str">
        <f t="shared" si="1"/>
        <v>I</v>
      </c>
      <c r="C40" s="9">
        <f t="shared" si="2"/>
        <v>50425.993000000002</v>
      </c>
      <c r="D40" s="2" t="str">
        <f t="shared" si="3"/>
        <v>vis</v>
      </c>
      <c r="E40" s="17">
        <f>VLOOKUP(C40,Active!C$21:E$961,3,FALSE)</f>
        <v>8654.8548067829852</v>
      </c>
      <c r="F40" s="3" t="s">
        <v>59</v>
      </c>
      <c r="G40" s="2" t="str">
        <f t="shared" si="4"/>
        <v>50425.993</v>
      </c>
      <c r="H40" s="9">
        <f t="shared" si="5"/>
        <v>13742</v>
      </c>
      <c r="I40" s="18" t="s">
        <v>133</v>
      </c>
      <c r="J40" s="19" t="s">
        <v>134</v>
      </c>
      <c r="K40" s="18">
        <v>13742</v>
      </c>
      <c r="L40" s="18" t="s">
        <v>135</v>
      </c>
      <c r="M40" s="19" t="s">
        <v>136</v>
      </c>
      <c r="N40" s="19" t="s">
        <v>59</v>
      </c>
      <c r="O40" s="20" t="s">
        <v>137</v>
      </c>
      <c r="P40" s="21" t="s">
        <v>138</v>
      </c>
    </row>
    <row r="41" spans="1:16" ht="12.75" customHeight="1" thickBot="1">
      <c r="A41" s="9" t="str">
        <f t="shared" si="0"/>
        <v>VSB 47 </v>
      </c>
      <c r="B41" s="3" t="str">
        <f t="shared" si="1"/>
        <v>I</v>
      </c>
      <c r="C41" s="9">
        <f t="shared" si="2"/>
        <v>50430.059000000001</v>
      </c>
      <c r="D41" s="2" t="str">
        <f t="shared" si="3"/>
        <v>vis</v>
      </c>
      <c r="E41" s="17">
        <f>VLOOKUP(C41,Active!C$21:E$961,3,FALSE)</f>
        <v>8662.864027038313</v>
      </c>
      <c r="F41" s="3" t="s">
        <v>59</v>
      </c>
      <c r="G41" s="2" t="str">
        <f t="shared" si="4"/>
        <v>50430.059</v>
      </c>
      <c r="H41" s="9">
        <f t="shared" si="5"/>
        <v>13750</v>
      </c>
      <c r="I41" s="18" t="s">
        <v>139</v>
      </c>
      <c r="J41" s="19" t="s">
        <v>140</v>
      </c>
      <c r="K41" s="18">
        <v>13750</v>
      </c>
      <c r="L41" s="18" t="s">
        <v>141</v>
      </c>
      <c r="M41" s="19" t="s">
        <v>136</v>
      </c>
      <c r="N41" s="19" t="s">
        <v>59</v>
      </c>
      <c r="O41" s="20" t="s">
        <v>137</v>
      </c>
      <c r="P41" s="21" t="s">
        <v>138</v>
      </c>
    </row>
    <row r="42" spans="1:16" ht="12.75" customHeight="1" thickBot="1">
      <c r="A42" s="9" t="str">
        <f t="shared" si="0"/>
        <v>VSB 47 </v>
      </c>
      <c r="B42" s="3" t="str">
        <f t="shared" si="1"/>
        <v>I</v>
      </c>
      <c r="C42" s="9">
        <f t="shared" si="2"/>
        <v>51116.150999999998</v>
      </c>
      <c r="D42" s="2" t="str">
        <f t="shared" si="3"/>
        <v>vis</v>
      </c>
      <c r="E42" s="17">
        <f>VLOOKUP(C42,Active!C$21:E$961,3,FALSE)</f>
        <v>10014.330319074648</v>
      </c>
      <c r="F42" s="3" t="s">
        <v>59</v>
      </c>
      <c r="G42" s="2" t="str">
        <f t="shared" si="4"/>
        <v>51116.151</v>
      </c>
      <c r="H42" s="9">
        <f t="shared" si="5"/>
        <v>15101</v>
      </c>
      <c r="I42" s="18" t="s">
        <v>148</v>
      </c>
      <c r="J42" s="19" t="s">
        <v>149</v>
      </c>
      <c r="K42" s="18">
        <v>15101</v>
      </c>
      <c r="L42" s="18" t="s">
        <v>150</v>
      </c>
      <c r="M42" s="19" t="s">
        <v>136</v>
      </c>
      <c r="N42" s="19" t="s">
        <v>151</v>
      </c>
      <c r="O42" s="20" t="s">
        <v>152</v>
      </c>
      <c r="P42" s="21" t="s">
        <v>138</v>
      </c>
    </row>
    <row r="43" spans="1:16" ht="12.75" customHeight="1" thickBot="1">
      <c r="A43" s="9" t="str">
        <f t="shared" ref="A43:A66" si="6">P43</f>
        <v>VSB 38 </v>
      </c>
      <c r="B43" s="3" t="str">
        <f t="shared" ref="B43:B66" si="7">IF(H43=INT(H43),"I","II")</f>
        <v>I</v>
      </c>
      <c r="C43" s="9">
        <f t="shared" ref="C43:C66" si="8">1*G43</f>
        <v>51546.892</v>
      </c>
      <c r="D43" s="2" t="str">
        <f t="shared" ref="D43:D66" si="9">VLOOKUP(F43,I$1:J$5,2,FALSE)</f>
        <v>vis</v>
      </c>
      <c r="E43" s="17">
        <f>VLOOKUP(C43,Active!C$21:E$961,3,FALSE)</f>
        <v>10862.805366295761</v>
      </c>
      <c r="F43" s="3" t="s">
        <v>59</v>
      </c>
      <c r="G43" s="2" t="str">
        <f t="shared" ref="G43:G66" si="10">MID(I43,3,LEN(I43)-3)</f>
        <v>51546.8920</v>
      </c>
      <c r="H43" s="9">
        <f t="shared" ref="H43:H66" si="11">1*K43</f>
        <v>15950</v>
      </c>
      <c r="I43" s="18" t="s">
        <v>158</v>
      </c>
      <c r="J43" s="19" t="s">
        <v>159</v>
      </c>
      <c r="K43" s="18" t="s">
        <v>160</v>
      </c>
      <c r="L43" s="18" t="s">
        <v>161</v>
      </c>
      <c r="M43" s="19" t="s">
        <v>97</v>
      </c>
      <c r="N43" s="19" t="s">
        <v>98</v>
      </c>
      <c r="O43" s="20" t="s">
        <v>137</v>
      </c>
      <c r="P43" s="21" t="s">
        <v>162</v>
      </c>
    </row>
    <row r="44" spans="1:16" ht="12.75" customHeight="1" thickBot="1">
      <c r="A44" s="9" t="str">
        <f t="shared" si="6"/>
        <v>VSB 39 </v>
      </c>
      <c r="B44" s="3" t="str">
        <f t="shared" si="7"/>
        <v>II</v>
      </c>
      <c r="C44" s="9">
        <f t="shared" si="8"/>
        <v>51912.911899999999</v>
      </c>
      <c r="D44" s="2" t="str">
        <f t="shared" si="9"/>
        <v>vis</v>
      </c>
      <c r="E44" s="17">
        <f>VLOOKUP(C44,Active!C$21:E$961,3,FALSE)</f>
        <v>11583.792576559854</v>
      </c>
      <c r="F44" s="3" t="s">
        <v>59</v>
      </c>
      <c r="G44" s="2" t="str">
        <f t="shared" si="10"/>
        <v>51912.9119</v>
      </c>
      <c r="H44" s="9">
        <f t="shared" si="11"/>
        <v>16670.5</v>
      </c>
      <c r="I44" s="18" t="s">
        <v>163</v>
      </c>
      <c r="J44" s="19" t="s">
        <v>164</v>
      </c>
      <c r="K44" s="18" t="s">
        <v>165</v>
      </c>
      <c r="L44" s="18" t="s">
        <v>166</v>
      </c>
      <c r="M44" s="19" t="s">
        <v>97</v>
      </c>
      <c r="N44" s="19" t="s">
        <v>98</v>
      </c>
      <c r="O44" s="20" t="s">
        <v>137</v>
      </c>
      <c r="P44" s="21" t="s">
        <v>167</v>
      </c>
    </row>
    <row r="45" spans="1:16" ht="12.75" customHeight="1" thickBot="1">
      <c r="A45" s="9" t="str">
        <f t="shared" si="6"/>
        <v>VSB 42 </v>
      </c>
      <c r="B45" s="3" t="str">
        <f t="shared" si="7"/>
        <v>I</v>
      </c>
      <c r="C45" s="9">
        <f t="shared" si="8"/>
        <v>52965.026100000003</v>
      </c>
      <c r="D45" s="2" t="str">
        <f t="shared" si="9"/>
        <v>vis</v>
      </c>
      <c r="E45" s="17">
        <f>VLOOKUP(C45,Active!C$21:E$961,3,FALSE)</f>
        <v>13656.250609407907</v>
      </c>
      <c r="F45" s="3" t="s">
        <v>59</v>
      </c>
      <c r="G45" s="2" t="str">
        <f t="shared" si="10"/>
        <v>52965.0261</v>
      </c>
      <c r="H45" s="9">
        <f t="shared" si="11"/>
        <v>18743</v>
      </c>
      <c r="I45" s="18" t="s">
        <v>168</v>
      </c>
      <c r="J45" s="19" t="s">
        <v>169</v>
      </c>
      <c r="K45" s="18" t="s">
        <v>170</v>
      </c>
      <c r="L45" s="18" t="s">
        <v>171</v>
      </c>
      <c r="M45" s="19" t="s">
        <v>97</v>
      </c>
      <c r="N45" s="19" t="s">
        <v>98</v>
      </c>
      <c r="O45" s="20" t="s">
        <v>137</v>
      </c>
      <c r="P45" s="21" t="s">
        <v>172</v>
      </c>
    </row>
    <row r="46" spans="1:16" ht="12.75" customHeight="1" thickBot="1">
      <c r="A46" s="9" t="str">
        <f t="shared" si="6"/>
        <v>VSB 42 </v>
      </c>
      <c r="B46" s="3" t="str">
        <f t="shared" si="7"/>
        <v>I</v>
      </c>
      <c r="C46" s="9">
        <f t="shared" si="8"/>
        <v>52970.103600000002</v>
      </c>
      <c r="D46" s="2" t="str">
        <f t="shared" si="9"/>
        <v>vis</v>
      </c>
      <c r="E46" s="17">
        <f>VLOOKUP(C46,Active!C$21:E$961,3,FALSE)</f>
        <v>13666.252285710521</v>
      </c>
      <c r="F46" s="3" t="s">
        <v>59</v>
      </c>
      <c r="G46" s="2" t="str">
        <f t="shared" si="10"/>
        <v>52970.1036</v>
      </c>
      <c r="H46" s="9">
        <f t="shared" si="11"/>
        <v>18753</v>
      </c>
      <c r="I46" s="18" t="s">
        <v>173</v>
      </c>
      <c r="J46" s="19" t="s">
        <v>174</v>
      </c>
      <c r="K46" s="18" t="s">
        <v>175</v>
      </c>
      <c r="L46" s="18" t="s">
        <v>176</v>
      </c>
      <c r="M46" s="19" t="s">
        <v>97</v>
      </c>
      <c r="N46" s="19" t="s">
        <v>98</v>
      </c>
      <c r="O46" s="20" t="s">
        <v>137</v>
      </c>
      <c r="P46" s="21" t="s">
        <v>172</v>
      </c>
    </row>
    <row r="47" spans="1:16" ht="12.75" customHeight="1" thickBot="1">
      <c r="A47" s="9" t="str">
        <f t="shared" si="6"/>
        <v>VSB 42 </v>
      </c>
      <c r="B47" s="3" t="str">
        <f t="shared" si="7"/>
        <v>II</v>
      </c>
      <c r="C47" s="9">
        <f t="shared" si="8"/>
        <v>52980.002399999998</v>
      </c>
      <c r="D47" s="2" t="str">
        <f t="shared" si="9"/>
        <v>vis</v>
      </c>
      <c r="E47" s="17">
        <f>VLOOKUP(C47,Active!C$21:E$961,3,FALSE)</f>
        <v>13685.75097470792</v>
      </c>
      <c r="F47" s="3" t="s">
        <v>59</v>
      </c>
      <c r="G47" s="2" t="str">
        <f t="shared" si="10"/>
        <v>52980.0024</v>
      </c>
      <c r="H47" s="9">
        <f t="shared" si="11"/>
        <v>18772.5</v>
      </c>
      <c r="I47" s="18" t="s">
        <v>177</v>
      </c>
      <c r="J47" s="19" t="s">
        <v>178</v>
      </c>
      <c r="K47" s="18" t="s">
        <v>179</v>
      </c>
      <c r="L47" s="18" t="s">
        <v>180</v>
      </c>
      <c r="M47" s="19" t="s">
        <v>97</v>
      </c>
      <c r="N47" s="19" t="s">
        <v>98</v>
      </c>
      <c r="O47" s="20" t="s">
        <v>137</v>
      </c>
      <c r="P47" s="21" t="s">
        <v>172</v>
      </c>
    </row>
    <row r="48" spans="1:16" ht="12.75" customHeight="1" thickBot="1">
      <c r="A48" s="9" t="str">
        <f t="shared" si="6"/>
        <v>VSB 43 </v>
      </c>
      <c r="B48" s="3" t="str">
        <f t="shared" si="7"/>
        <v>II</v>
      </c>
      <c r="C48" s="9">
        <f t="shared" si="8"/>
        <v>53295.255700000002</v>
      </c>
      <c r="D48" s="2" t="str">
        <f t="shared" si="9"/>
        <v>vis</v>
      </c>
      <c r="E48" s="17">
        <f>VLOOKUP(C48,Active!C$21:E$961,3,FALSE)</f>
        <v>14306.737968293657</v>
      </c>
      <c r="F48" s="3" t="s">
        <v>59</v>
      </c>
      <c r="G48" s="2" t="str">
        <f t="shared" si="10"/>
        <v>53295.2557</v>
      </c>
      <c r="H48" s="9">
        <f t="shared" si="11"/>
        <v>19393.5</v>
      </c>
      <c r="I48" s="18" t="s">
        <v>181</v>
      </c>
      <c r="J48" s="19" t="s">
        <v>182</v>
      </c>
      <c r="K48" s="18" t="s">
        <v>183</v>
      </c>
      <c r="L48" s="18" t="s">
        <v>184</v>
      </c>
      <c r="M48" s="19" t="s">
        <v>97</v>
      </c>
      <c r="N48" s="19" t="s">
        <v>98</v>
      </c>
      <c r="O48" s="20" t="s">
        <v>185</v>
      </c>
      <c r="P48" s="21" t="s">
        <v>186</v>
      </c>
    </row>
    <row r="49" spans="1:16" ht="12.75" customHeight="1" thickBot="1">
      <c r="A49" s="9" t="str">
        <f t="shared" si="6"/>
        <v>VSB 44 </v>
      </c>
      <c r="B49" s="3" t="str">
        <f t="shared" si="7"/>
        <v>I</v>
      </c>
      <c r="C49" s="9">
        <f t="shared" si="8"/>
        <v>53697.063699999999</v>
      </c>
      <c r="D49" s="2" t="str">
        <f t="shared" si="9"/>
        <v>vis</v>
      </c>
      <c r="E49" s="17">
        <f>VLOOKUP(C49,Active!C$21:E$961,3,FALSE)</f>
        <v>15098.220696368806</v>
      </c>
      <c r="F49" s="3" t="s">
        <v>59</v>
      </c>
      <c r="G49" s="2" t="str">
        <f t="shared" si="10"/>
        <v>53697.0637</v>
      </c>
      <c r="H49" s="9">
        <f t="shared" si="11"/>
        <v>20185</v>
      </c>
      <c r="I49" s="18" t="s">
        <v>193</v>
      </c>
      <c r="J49" s="19" t="s">
        <v>194</v>
      </c>
      <c r="K49" s="18" t="s">
        <v>195</v>
      </c>
      <c r="L49" s="18" t="s">
        <v>196</v>
      </c>
      <c r="M49" s="19" t="s">
        <v>97</v>
      </c>
      <c r="N49" s="19" t="s">
        <v>98</v>
      </c>
      <c r="O49" s="20" t="s">
        <v>137</v>
      </c>
      <c r="P49" s="21" t="s">
        <v>197</v>
      </c>
    </row>
    <row r="50" spans="1:16" ht="12.75" customHeight="1" thickBot="1">
      <c r="A50" s="9" t="str">
        <f t="shared" si="6"/>
        <v>VSB 44 </v>
      </c>
      <c r="B50" s="3" t="str">
        <f t="shared" si="7"/>
        <v>II</v>
      </c>
      <c r="C50" s="9">
        <f t="shared" si="8"/>
        <v>53711.023300000001</v>
      </c>
      <c r="D50" s="2" t="str">
        <f t="shared" si="9"/>
        <v>vis</v>
      </c>
      <c r="E50" s="17">
        <f>VLOOKUP(C50,Active!C$21:E$961,3,FALSE)</f>
        <v>15125.718362644338</v>
      </c>
      <c r="F50" s="3" t="s">
        <v>59</v>
      </c>
      <c r="G50" s="2" t="str">
        <f t="shared" si="10"/>
        <v>53711.0233</v>
      </c>
      <c r="H50" s="9">
        <f t="shared" si="11"/>
        <v>20212.5</v>
      </c>
      <c r="I50" s="18" t="s">
        <v>198</v>
      </c>
      <c r="J50" s="19" t="s">
        <v>199</v>
      </c>
      <c r="K50" s="18" t="s">
        <v>200</v>
      </c>
      <c r="L50" s="18" t="s">
        <v>201</v>
      </c>
      <c r="M50" s="19" t="s">
        <v>97</v>
      </c>
      <c r="N50" s="19" t="s">
        <v>98</v>
      </c>
      <c r="O50" s="20" t="s">
        <v>137</v>
      </c>
      <c r="P50" s="21" t="s">
        <v>197</v>
      </c>
    </row>
    <row r="51" spans="1:16" ht="12.75" customHeight="1" thickBot="1">
      <c r="A51" s="9" t="str">
        <f t="shared" si="6"/>
        <v>VSB 45 </v>
      </c>
      <c r="B51" s="3" t="str">
        <f t="shared" si="7"/>
        <v>II</v>
      </c>
      <c r="C51" s="9">
        <f t="shared" si="8"/>
        <v>54023.230100000001</v>
      </c>
      <c r="D51" s="2" t="str">
        <f t="shared" si="9"/>
        <v>vis</v>
      </c>
      <c r="E51" s="17">
        <f>VLOOKUP(C51,Active!C$21:E$961,3,FALSE)</f>
        <v>15740.704350448499</v>
      </c>
      <c r="F51" s="3" t="s">
        <v>59</v>
      </c>
      <c r="G51" s="2" t="str">
        <f t="shared" si="10"/>
        <v>54023.2301</v>
      </c>
      <c r="H51" s="9">
        <f t="shared" si="11"/>
        <v>20827.5</v>
      </c>
      <c r="I51" s="18" t="s">
        <v>202</v>
      </c>
      <c r="J51" s="19" t="s">
        <v>203</v>
      </c>
      <c r="K51" s="18" t="s">
        <v>204</v>
      </c>
      <c r="L51" s="18" t="s">
        <v>205</v>
      </c>
      <c r="M51" s="19" t="s">
        <v>97</v>
      </c>
      <c r="N51" s="19" t="s">
        <v>98</v>
      </c>
      <c r="O51" s="20" t="s">
        <v>206</v>
      </c>
      <c r="P51" s="21" t="s">
        <v>207</v>
      </c>
    </row>
    <row r="52" spans="1:16" ht="12.75" customHeight="1" thickBot="1">
      <c r="A52" s="9" t="str">
        <f t="shared" si="6"/>
        <v>VSB 48 </v>
      </c>
      <c r="B52" s="3" t="str">
        <f t="shared" si="7"/>
        <v>I</v>
      </c>
      <c r="C52" s="9">
        <f t="shared" si="8"/>
        <v>54483.922899999998</v>
      </c>
      <c r="D52" s="2" t="str">
        <f t="shared" si="9"/>
        <v>vis</v>
      </c>
      <c r="E52" s="17">
        <f>VLOOKUP(C52,Active!C$21:E$961,3,FALSE)</f>
        <v>16648.178552427002</v>
      </c>
      <c r="F52" s="3" t="s">
        <v>59</v>
      </c>
      <c r="G52" s="2" t="str">
        <f t="shared" si="10"/>
        <v>54483.9229</v>
      </c>
      <c r="H52" s="9">
        <f t="shared" si="11"/>
        <v>21735</v>
      </c>
      <c r="I52" s="18" t="s">
        <v>220</v>
      </c>
      <c r="J52" s="19" t="s">
        <v>221</v>
      </c>
      <c r="K52" s="18" t="s">
        <v>222</v>
      </c>
      <c r="L52" s="18" t="s">
        <v>223</v>
      </c>
      <c r="M52" s="19" t="s">
        <v>136</v>
      </c>
      <c r="N52" s="19" t="s">
        <v>224</v>
      </c>
      <c r="O52" s="20" t="s">
        <v>225</v>
      </c>
      <c r="P52" s="21" t="s">
        <v>226</v>
      </c>
    </row>
    <row r="53" spans="1:16" ht="12.75" customHeight="1" thickBot="1">
      <c r="A53" s="9" t="str">
        <f t="shared" si="6"/>
        <v>VSB 48 </v>
      </c>
      <c r="B53" s="3" t="str">
        <f t="shared" si="7"/>
        <v>I</v>
      </c>
      <c r="C53" s="9">
        <f t="shared" si="8"/>
        <v>54791.053599999999</v>
      </c>
      <c r="D53" s="2" t="str">
        <f t="shared" si="9"/>
        <v>vis</v>
      </c>
      <c r="E53" s="17">
        <f>VLOOKUP(C53,Active!C$21:E$961,3,FALSE)</f>
        <v>17253.165621653181</v>
      </c>
      <c r="F53" s="3" t="s">
        <v>59</v>
      </c>
      <c r="G53" s="2" t="str">
        <f t="shared" si="10"/>
        <v>54791.0536</v>
      </c>
      <c r="H53" s="9">
        <f t="shared" si="11"/>
        <v>22340</v>
      </c>
      <c r="I53" s="18" t="s">
        <v>227</v>
      </c>
      <c r="J53" s="19" t="s">
        <v>228</v>
      </c>
      <c r="K53" s="18" t="s">
        <v>229</v>
      </c>
      <c r="L53" s="18" t="s">
        <v>230</v>
      </c>
      <c r="M53" s="19" t="s">
        <v>136</v>
      </c>
      <c r="N53" s="19" t="s">
        <v>224</v>
      </c>
      <c r="O53" s="20" t="s">
        <v>137</v>
      </c>
      <c r="P53" s="21" t="s">
        <v>226</v>
      </c>
    </row>
    <row r="54" spans="1:16" ht="12.75" customHeight="1" thickBot="1">
      <c r="A54" s="9" t="str">
        <f t="shared" si="6"/>
        <v>VSB 48 </v>
      </c>
      <c r="B54" s="3" t="str">
        <f t="shared" si="7"/>
        <v>I</v>
      </c>
      <c r="C54" s="9">
        <f t="shared" si="8"/>
        <v>54791.056799999998</v>
      </c>
      <c r="D54" s="2" t="str">
        <f t="shared" si="9"/>
        <v>vis</v>
      </c>
      <c r="E54" s="17">
        <f>VLOOKUP(C54,Active!C$21:E$961,3,FALSE)</f>
        <v>17253.171925023769</v>
      </c>
      <c r="F54" s="3" t="s">
        <v>59</v>
      </c>
      <c r="G54" s="2" t="str">
        <f t="shared" si="10"/>
        <v>54791.0568</v>
      </c>
      <c r="H54" s="9">
        <f t="shared" si="11"/>
        <v>22340</v>
      </c>
      <c r="I54" s="18" t="s">
        <v>231</v>
      </c>
      <c r="J54" s="19" t="s">
        <v>232</v>
      </c>
      <c r="K54" s="18" t="s">
        <v>229</v>
      </c>
      <c r="L54" s="18" t="s">
        <v>233</v>
      </c>
      <c r="M54" s="19" t="s">
        <v>136</v>
      </c>
      <c r="N54" s="19" t="s">
        <v>151</v>
      </c>
      <c r="O54" s="20" t="s">
        <v>137</v>
      </c>
      <c r="P54" s="21" t="s">
        <v>226</v>
      </c>
    </row>
    <row r="55" spans="1:16" ht="12.75" customHeight="1" thickBot="1">
      <c r="A55" s="9" t="str">
        <f t="shared" si="6"/>
        <v>VSB 48 </v>
      </c>
      <c r="B55" s="3" t="str">
        <f t="shared" si="7"/>
        <v>I</v>
      </c>
      <c r="C55" s="9">
        <f t="shared" si="8"/>
        <v>54792.073100000001</v>
      </c>
      <c r="D55" s="2" t="str">
        <f t="shared" si="9"/>
        <v>vis</v>
      </c>
      <c r="E55" s="17">
        <f>VLOOKUP(C55,Active!C$21:E$961,3,FALSE)</f>
        <v>17255.173836126945</v>
      </c>
      <c r="F55" s="3" t="s">
        <v>59</v>
      </c>
      <c r="G55" s="2" t="str">
        <f t="shared" si="10"/>
        <v>54792.0731</v>
      </c>
      <c r="H55" s="9">
        <f t="shared" si="11"/>
        <v>22342</v>
      </c>
      <c r="I55" s="18" t="s">
        <v>234</v>
      </c>
      <c r="J55" s="19" t="s">
        <v>235</v>
      </c>
      <c r="K55" s="18" t="s">
        <v>236</v>
      </c>
      <c r="L55" s="18" t="s">
        <v>237</v>
      </c>
      <c r="M55" s="19" t="s">
        <v>136</v>
      </c>
      <c r="N55" s="19" t="s">
        <v>238</v>
      </c>
      <c r="O55" s="20" t="s">
        <v>152</v>
      </c>
      <c r="P55" s="21" t="s">
        <v>226</v>
      </c>
    </row>
    <row r="56" spans="1:16" ht="12.75" customHeight="1" thickBot="1">
      <c r="A56" s="9" t="str">
        <f t="shared" si="6"/>
        <v>VSB 50 </v>
      </c>
      <c r="B56" s="3" t="str">
        <f t="shared" si="7"/>
        <v>I</v>
      </c>
      <c r="C56" s="9">
        <f t="shared" si="8"/>
        <v>55154.0242</v>
      </c>
      <c r="D56" s="2" t="str">
        <f t="shared" si="9"/>
        <v>vis</v>
      </c>
      <c r="E56" s="17">
        <f>VLOOKUP(C56,Active!C$21:E$961,3,FALSE)</f>
        <v>17968.146310686443</v>
      </c>
      <c r="F56" s="3" t="s">
        <v>59</v>
      </c>
      <c r="G56" s="2" t="str">
        <f t="shared" si="10"/>
        <v>55154.0242</v>
      </c>
      <c r="H56" s="9">
        <f t="shared" si="11"/>
        <v>23055</v>
      </c>
      <c r="I56" s="18" t="s">
        <v>239</v>
      </c>
      <c r="J56" s="19" t="s">
        <v>240</v>
      </c>
      <c r="K56" s="18" t="s">
        <v>241</v>
      </c>
      <c r="L56" s="18" t="s">
        <v>242</v>
      </c>
      <c r="M56" s="19" t="s">
        <v>136</v>
      </c>
      <c r="N56" s="19" t="s">
        <v>151</v>
      </c>
      <c r="O56" s="20" t="s">
        <v>137</v>
      </c>
      <c r="P56" s="21" t="s">
        <v>243</v>
      </c>
    </row>
    <row r="57" spans="1:16" ht="12.75" customHeight="1" thickBot="1">
      <c r="A57" s="9" t="str">
        <f t="shared" si="6"/>
        <v>VSB 50 </v>
      </c>
      <c r="B57" s="3" t="str">
        <f t="shared" si="7"/>
        <v>I</v>
      </c>
      <c r="C57" s="9">
        <f t="shared" si="8"/>
        <v>55182.962599999999</v>
      </c>
      <c r="D57" s="2" t="str">
        <f t="shared" si="9"/>
        <v>vis</v>
      </c>
      <c r="E57" s="17">
        <f>VLOOKUP(C57,Active!C$21:E$961,3,FALSE)</f>
        <v>18025.149266770266</v>
      </c>
      <c r="F57" s="3" t="s">
        <v>59</v>
      </c>
      <c r="G57" s="2" t="str">
        <f t="shared" si="10"/>
        <v>55182.9626</v>
      </c>
      <c r="H57" s="9">
        <f t="shared" si="11"/>
        <v>23112</v>
      </c>
      <c r="I57" s="18" t="s">
        <v>244</v>
      </c>
      <c r="J57" s="19" t="s">
        <v>245</v>
      </c>
      <c r="K57" s="18" t="s">
        <v>246</v>
      </c>
      <c r="L57" s="18" t="s">
        <v>247</v>
      </c>
      <c r="M57" s="19" t="s">
        <v>136</v>
      </c>
      <c r="N57" s="19" t="s">
        <v>224</v>
      </c>
      <c r="O57" s="20" t="s">
        <v>137</v>
      </c>
      <c r="P57" s="21" t="s">
        <v>243</v>
      </c>
    </row>
    <row r="58" spans="1:16" ht="12.75" customHeight="1" thickBot="1">
      <c r="A58" s="9" t="str">
        <f t="shared" si="6"/>
        <v>VSB 51 </v>
      </c>
      <c r="B58" s="3" t="str">
        <f t="shared" si="7"/>
        <v>I</v>
      </c>
      <c r="C58" s="9">
        <f t="shared" si="8"/>
        <v>55548.976900000001</v>
      </c>
      <c r="D58" s="2" t="str">
        <f t="shared" si="9"/>
        <v>vis</v>
      </c>
      <c r="E58" s="17">
        <f>VLOOKUP(C58,Active!C$21:E$961,3,FALSE)</f>
        <v>18746.125446135833</v>
      </c>
      <c r="F58" s="3" t="s">
        <v>59</v>
      </c>
      <c r="G58" s="2" t="str">
        <f t="shared" si="10"/>
        <v>55548.9769</v>
      </c>
      <c r="H58" s="9">
        <f t="shared" si="11"/>
        <v>23833</v>
      </c>
      <c r="I58" s="18" t="s">
        <v>254</v>
      </c>
      <c r="J58" s="19" t="s">
        <v>255</v>
      </c>
      <c r="K58" s="18" t="s">
        <v>256</v>
      </c>
      <c r="L58" s="18" t="s">
        <v>257</v>
      </c>
      <c r="M58" s="19" t="s">
        <v>136</v>
      </c>
      <c r="N58" s="19" t="s">
        <v>224</v>
      </c>
      <c r="O58" s="20" t="s">
        <v>137</v>
      </c>
      <c r="P58" s="21" t="s">
        <v>258</v>
      </c>
    </row>
    <row r="59" spans="1:16" ht="12.75" customHeight="1" thickBot="1">
      <c r="A59" s="9" t="str">
        <f t="shared" si="6"/>
        <v>OEJV 0142 </v>
      </c>
      <c r="B59" s="3" t="str">
        <f t="shared" si="7"/>
        <v>I</v>
      </c>
      <c r="C59" s="9">
        <f t="shared" si="8"/>
        <v>55855.597000000002</v>
      </c>
      <c r="D59" s="2" t="str">
        <f t="shared" si="9"/>
        <v>vis</v>
      </c>
      <c r="E59" s="17" t="e">
        <f>VLOOKUP(C59,Active!C$21:E$961,3,FALSE)</f>
        <v>#N/A</v>
      </c>
      <c r="F59" s="3" t="s">
        <v>59</v>
      </c>
      <c r="G59" s="2" t="str">
        <f t="shared" si="10"/>
        <v>55855.597</v>
      </c>
      <c r="H59" s="9">
        <f t="shared" si="11"/>
        <v>24437</v>
      </c>
      <c r="I59" s="18" t="s">
        <v>259</v>
      </c>
      <c r="J59" s="19" t="s">
        <v>260</v>
      </c>
      <c r="K59" s="18" t="s">
        <v>261</v>
      </c>
      <c r="L59" s="18" t="s">
        <v>262</v>
      </c>
      <c r="M59" s="19" t="s">
        <v>136</v>
      </c>
      <c r="N59" s="19" t="s">
        <v>145</v>
      </c>
      <c r="O59" s="20" t="s">
        <v>263</v>
      </c>
      <c r="P59" s="21" t="s">
        <v>264</v>
      </c>
    </row>
    <row r="60" spans="1:16" ht="12.75" customHeight="1" thickBot="1">
      <c r="A60" s="9" t="str">
        <f t="shared" si="6"/>
        <v>VSB 53 </v>
      </c>
      <c r="B60" s="3" t="str">
        <f t="shared" si="7"/>
        <v>II</v>
      </c>
      <c r="C60" s="9">
        <f t="shared" si="8"/>
        <v>55924.888599999998</v>
      </c>
      <c r="D60" s="2" t="str">
        <f t="shared" si="9"/>
        <v>vis</v>
      </c>
      <c r="E60" s="17">
        <f>VLOOKUP(C60,Active!C$21:E$961,3,FALSE)</f>
        <v>19486.597556774163</v>
      </c>
      <c r="F60" s="3" t="s">
        <v>59</v>
      </c>
      <c r="G60" s="2" t="str">
        <f t="shared" si="10"/>
        <v>55924.8886</v>
      </c>
      <c r="H60" s="9">
        <f t="shared" si="11"/>
        <v>24573.5</v>
      </c>
      <c r="I60" s="18" t="s">
        <v>270</v>
      </c>
      <c r="J60" s="19" t="s">
        <v>271</v>
      </c>
      <c r="K60" s="18" t="s">
        <v>272</v>
      </c>
      <c r="L60" s="18" t="s">
        <v>273</v>
      </c>
      <c r="M60" s="19" t="s">
        <v>136</v>
      </c>
      <c r="N60" s="19" t="s">
        <v>151</v>
      </c>
      <c r="O60" s="20" t="s">
        <v>137</v>
      </c>
      <c r="P60" s="21" t="s">
        <v>274</v>
      </c>
    </row>
    <row r="61" spans="1:16" ht="12.75" customHeight="1" thickBot="1">
      <c r="A61" s="9" t="str">
        <f t="shared" si="6"/>
        <v>VSB 56 </v>
      </c>
      <c r="B61" s="3" t="str">
        <f t="shared" si="7"/>
        <v>I</v>
      </c>
      <c r="C61" s="9">
        <f t="shared" si="8"/>
        <v>56616.058900000004</v>
      </c>
      <c r="D61" s="2" t="str">
        <f t="shared" si="9"/>
        <v>vis</v>
      </c>
      <c r="E61" s="17" t="e">
        <f>VLOOKUP(C61,Active!C$21:E$961,3,FALSE)</f>
        <v>#N/A</v>
      </c>
      <c r="F61" s="3" t="s">
        <v>59</v>
      </c>
      <c r="G61" s="2" t="str">
        <f t="shared" si="10"/>
        <v>56616.0589</v>
      </c>
      <c r="H61" s="9">
        <f t="shared" si="11"/>
        <v>25935</v>
      </c>
      <c r="I61" s="18" t="s">
        <v>281</v>
      </c>
      <c r="J61" s="19" t="s">
        <v>282</v>
      </c>
      <c r="K61" s="18" t="s">
        <v>283</v>
      </c>
      <c r="L61" s="18" t="s">
        <v>284</v>
      </c>
      <c r="M61" s="19" t="s">
        <v>136</v>
      </c>
      <c r="N61" s="19" t="s">
        <v>224</v>
      </c>
      <c r="O61" s="20" t="s">
        <v>137</v>
      </c>
      <c r="P61" s="21" t="s">
        <v>285</v>
      </c>
    </row>
    <row r="62" spans="1:16" ht="12.75" customHeight="1" thickBot="1">
      <c r="A62" s="9" t="str">
        <f t="shared" si="6"/>
        <v>VSB 56 </v>
      </c>
      <c r="B62" s="3" t="str">
        <f t="shared" si="7"/>
        <v>I</v>
      </c>
      <c r="C62" s="9">
        <f t="shared" si="8"/>
        <v>56616.059200000003</v>
      </c>
      <c r="D62" s="2" t="str">
        <f t="shared" si="9"/>
        <v>vis</v>
      </c>
      <c r="E62" s="17" t="e">
        <f>VLOOKUP(C62,Active!C$21:E$961,3,FALSE)</f>
        <v>#N/A</v>
      </c>
      <c r="F62" s="3" t="s">
        <v>59</v>
      </c>
      <c r="G62" s="2" t="str">
        <f t="shared" si="10"/>
        <v>56616.0592</v>
      </c>
      <c r="H62" s="9">
        <f t="shared" si="11"/>
        <v>25935</v>
      </c>
      <c r="I62" s="18" t="s">
        <v>286</v>
      </c>
      <c r="J62" s="19" t="s">
        <v>287</v>
      </c>
      <c r="K62" s="18" t="s">
        <v>283</v>
      </c>
      <c r="L62" s="18" t="s">
        <v>288</v>
      </c>
      <c r="M62" s="19" t="s">
        <v>136</v>
      </c>
      <c r="N62" s="19" t="s">
        <v>59</v>
      </c>
      <c r="O62" s="20" t="s">
        <v>137</v>
      </c>
      <c r="P62" s="21" t="s">
        <v>285</v>
      </c>
    </row>
    <row r="63" spans="1:16" ht="12.75" customHeight="1" thickBot="1">
      <c r="A63" s="9" t="str">
        <f t="shared" si="6"/>
        <v>VSB 56 </v>
      </c>
      <c r="B63" s="3" t="str">
        <f t="shared" si="7"/>
        <v>I</v>
      </c>
      <c r="C63" s="9">
        <f t="shared" si="8"/>
        <v>56616.060100000002</v>
      </c>
      <c r="D63" s="2" t="str">
        <f t="shared" si="9"/>
        <v>vis</v>
      </c>
      <c r="E63" s="17" t="e">
        <f>VLOOKUP(C63,Active!C$21:E$961,3,FALSE)</f>
        <v>#N/A</v>
      </c>
      <c r="F63" s="3" t="s">
        <v>59</v>
      </c>
      <c r="G63" s="2" t="str">
        <f t="shared" si="10"/>
        <v>56616.0601</v>
      </c>
      <c r="H63" s="9">
        <f t="shared" si="11"/>
        <v>25935</v>
      </c>
      <c r="I63" s="18" t="s">
        <v>289</v>
      </c>
      <c r="J63" s="19" t="s">
        <v>290</v>
      </c>
      <c r="K63" s="18" t="s">
        <v>283</v>
      </c>
      <c r="L63" s="18" t="s">
        <v>291</v>
      </c>
      <c r="M63" s="19" t="s">
        <v>136</v>
      </c>
      <c r="N63" s="19" t="s">
        <v>119</v>
      </c>
      <c r="O63" s="20" t="s">
        <v>137</v>
      </c>
      <c r="P63" s="21" t="s">
        <v>285</v>
      </c>
    </row>
    <row r="64" spans="1:16" ht="12.75" customHeight="1" thickBot="1">
      <c r="A64" s="9" t="str">
        <f t="shared" si="6"/>
        <v>OEJV 0162 </v>
      </c>
      <c r="B64" s="3" t="str">
        <f t="shared" si="7"/>
        <v>II</v>
      </c>
      <c r="C64" s="9">
        <f t="shared" si="8"/>
        <v>56622.402999999998</v>
      </c>
      <c r="D64" s="2" t="str">
        <f t="shared" si="9"/>
        <v>vis</v>
      </c>
      <c r="E64" s="17">
        <f>VLOOKUP(C64,Active!C$21:E$961,3,FALSE)</f>
        <v>20860.563730129856</v>
      </c>
      <c r="F64" s="3" t="s">
        <v>59</v>
      </c>
      <c r="G64" s="2" t="str">
        <f t="shared" si="10"/>
        <v>56622.403</v>
      </c>
      <c r="H64" s="9">
        <f t="shared" si="11"/>
        <v>25947.5</v>
      </c>
      <c r="I64" s="18" t="s">
        <v>292</v>
      </c>
      <c r="J64" s="19" t="s">
        <v>293</v>
      </c>
      <c r="K64" s="18" t="s">
        <v>294</v>
      </c>
      <c r="L64" s="18" t="s">
        <v>295</v>
      </c>
      <c r="M64" s="19" t="s">
        <v>136</v>
      </c>
      <c r="N64" s="19" t="s">
        <v>145</v>
      </c>
      <c r="O64" s="20" t="s">
        <v>263</v>
      </c>
      <c r="P64" s="21" t="s">
        <v>296</v>
      </c>
    </row>
    <row r="65" spans="1:16" ht="12.75" customHeight="1" thickBot="1">
      <c r="A65" s="9" t="str">
        <f t="shared" si="6"/>
        <v>VSB 59 </v>
      </c>
      <c r="B65" s="3" t="str">
        <f t="shared" si="7"/>
        <v>I</v>
      </c>
      <c r="C65" s="9">
        <f t="shared" si="8"/>
        <v>56976.999199999998</v>
      </c>
      <c r="D65" s="2" t="str">
        <f t="shared" si="9"/>
        <v>vis</v>
      </c>
      <c r="E65" s="17">
        <f>VLOOKUP(C65,Active!C$21:E$961,3,FALSE)</f>
        <v>21559.048498330296</v>
      </c>
      <c r="F65" s="3" t="s">
        <v>59</v>
      </c>
      <c r="G65" s="2" t="str">
        <f t="shared" si="10"/>
        <v>56976.9992</v>
      </c>
      <c r="H65" s="9">
        <f t="shared" si="11"/>
        <v>26646</v>
      </c>
      <c r="I65" s="18" t="s">
        <v>297</v>
      </c>
      <c r="J65" s="19" t="s">
        <v>298</v>
      </c>
      <c r="K65" s="18" t="s">
        <v>299</v>
      </c>
      <c r="L65" s="18" t="s">
        <v>300</v>
      </c>
      <c r="M65" s="19" t="s">
        <v>136</v>
      </c>
      <c r="N65" s="19" t="s">
        <v>224</v>
      </c>
      <c r="O65" s="20" t="s">
        <v>137</v>
      </c>
      <c r="P65" s="21" t="s">
        <v>301</v>
      </c>
    </row>
    <row r="66" spans="1:16" ht="12.75" customHeight="1" thickBot="1">
      <c r="A66" s="9" t="str">
        <f t="shared" si="6"/>
        <v>VSB 59 </v>
      </c>
      <c r="B66" s="3" t="str">
        <f t="shared" si="7"/>
        <v>II</v>
      </c>
      <c r="C66" s="9">
        <f t="shared" si="8"/>
        <v>56994.005499999999</v>
      </c>
      <c r="D66" s="2" t="str">
        <f t="shared" si="9"/>
        <v>vis</v>
      </c>
      <c r="E66" s="17">
        <f>VLOOKUP(C66,Active!C$21:E$961,3,FALSE)</f>
        <v>21592.54756434806</v>
      </c>
      <c r="F66" s="3" t="s">
        <v>59</v>
      </c>
      <c r="G66" s="2" t="str">
        <f t="shared" si="10"/>
        <v>56994.0055</v>
      </c>
      <c r="H66" s="9">
        <f t="shared" si="11"/>
        <v>26679.5</v>
      </c>
      <c r="I66" s="18" t="s">
        <v>302</v>
      </c>
      <c r="J66" s="19" t="s">
        <v>303</v>
      </c>
      <c r="K66" s="18" t="s">
        <v>304</v>
      </c>
      <c r="L66" s="18" t="s">
        <v>305</v>
      </c>
      <c r="M66" s="19" t="s">
        <v>136</v>
      </c>
      <c r="N66" s="19" t="s">
        <v>224</v>
      </c>
      <c r="O66" s="20" t="s">
        <v>137</v>
      </c>
      <c r="P66" s="21" t="s">
        <v>301</v>
      </c>
    </row>
    <row r="67" spans="1:16">
      <c r="B67" s="3"/>
      <c r="F67" s="3"/>
    </row>
    <row r="68" spans="1:16">
      <c r="B68" s="3"/>
      <c r="F68" s="3"/>
    </row>
    <row r="69" spans="1:16">
      <c r="B69" s="3"/>
      <c r="F69" s="3"/>
    </row>
    <row r="70" spans="1:16">
      <c r="B70" s="3"/>
      <c r="F70" s="3"/>
    </row>
    <row r="71" spans="1:16">
      <c r="B71" s="3"/>
      <c r="F71" s="3"/>
    </row>
    <row r="72" spans="1:16">
      <c r="B72" s="3"/>
      <c r="F72" s="3"/>
    </row>
    <row r="73" spans="1:16">
      <c r="B73" s="3"/>
      <c r="F73" s="3"/>
    </row>
    <row r="74" spans="1:16">
      <c r="B74" s="3"/>
      <c r="F74" s="3"/>
    </row>
    <row r="75" spans="1:16">
      <c r="B75" s="3"/>
      <c r="F75" s="3"/>
    </row>
    <row r="76" spans="1:16">
      <c r="B76" s="3"/>
      <c r="F76" s="3"/>
    </row>
    <row r="77" spans="1:16">
      <c r="B77" s="3"/>
      <c r="F77" s="3"/>
    </row>
    <row r="78" spans="1:16">
      <c r="B78" s="3"/>
      <c r="F78" s="3"/>
    </row>
    <row r="79" spans="1:16">
      <c r="B79" s="3"/>
      <c r="F79" s="3"/>
    </row>
    <row r="80" spans="1:1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</sheetData>
  <phoneticPr fontId="8" type="noConversion"/>
  <hyperlinks>
    <hyperlink ref="P15" r:id="rId1" display="http://www.konkoly.hu/cgi-bin/IBVS?4076" xr:uid="{00000000-0004-0000-0100-000000000000}"/>
    <hyperlink ref="P16" r:id="rId2" display="http://www.konkoly.hu/cgi-bin/IBVS?4076" xr:uid="{00000000-0004-0000-0100-000001000000}"/>
    <hyperlink ref="P17" r:id="rId3" display="http://www.konkoly.hu/cgi-bin/IBVS?4076" xr:uid="{00000000-0004-0000-0100-000002000000}"/>
    <hyperlink ref="P38" r:id="rId4" display="http://www.bav-astro.de/sfs/BAVM_link.php?BAVMnr=68" xr:uid="{00000000-0004-0000-0100-000003000000}"/>
    <hyperlink ref="P39" r:id="rId5" display="http://www.bav-astro.de/sfs/BAVM_link.php?BAVMnr=68" xr:uid="{00000000-0004-0000-0100-000004000000}"/>
    <hyperlink ref="P18" r:id="rId6" display="http://www.bav-astro.de/sfs/BAVM_link.php?BAVMnr=91" xr:uid="{00000000-0004-0000-0100-000005000000}"/>
    <hyperlink ref="P19" r:id="rId7" display="http://www.bav-astro.de/sfs/BAVM_link.php?BAVMnr=91" xr:uid="{00000000-0004-0000-0100-000006000000}"/>
    <hyperlink ref="P20" r:id="rId8" display="http://www.bav-astro.de/sfs/BAVM_link.php?BAVMnr=91" xr:uid="{00000000-0004-0000-0100-000007000000}"/>
    <hyperlink ref="P21" r:id="rId9" display="http://www.bav-astro.de/sfs/BAVM_link.php?BAVMnr=91" xr:uid="{00000000-0004-0000-0100-000008000000}"/>
    <hyperlink ref="P40" r:id="rId10" display="http://vsolj.cetus-net.org/no47.pdf" xr:uid="{00000000-0004-0000-0100-000009000000}"/>
    <hyperlink ref="P41" r:id="rId11" display="http://vsolj.cetus-net.org/no47.pdf" xr:uid="{00000000-0004-0000-0100-00000A000000}"/>
    <hyperlink ref="P22" r:id="rId12" display="http://www.bav-astro.de/sfs/BAVM_link.php?BAVMnr=111" xr:uid="{00000000-0004-0000-0100-00000B000000}"/>
    <hyperlink ref="P42" r:id="rId13" display="http://vsolj.cetus-net.org/no47.pdf" xr:uid="{00000000-0004-0000-0100-00000C000000}"/>
    <hyperlink ref="P23" r:id="rId14" display="http://www.bav-astro.de/sfs/BAVM_link.php?BAVMnr=117" xr:uid="{00000000-0004-0000-0100-00000D000000}"/>
    <hyperlink ref="P43" r:id="rId15" display="http://vsolj.cetus-net.org/no38.pdf" xr:uid="{00000000-0004-0000-0100-00000E000000}"/>
    <hyperlink ref="P44" r:id="rId16" display="http://vsolj.cetus-net.org/no39.pdf" xr:uid="{00000000-0004-0000-0100-00000F000000}"/>
    <hyperlink ref="P45" r:id="rId17" display="http://vsolj.cetus-net.org/no42.pdf" xr:uid="{00000000-0004-0000-0100-000010000000}"/>
    <hyperlink ref="P46" r:id="rId18" display="http://vsolj.cetus-net.org/no42.pdf" xr:uid="{00000000-0004-0000-0100-000011000000}"/>
    <hyperlink ref="P47" r:id="rId19" display="http://vsolj.cetus-net.org/no42.pdf" xr:uid="{00000000-0004-0000-0100-000012000000}"/>
    <hyperlink ref="P48" r:id="rId20" display="http://vsolj.cetus-net.org/no43.pdf" xr:uid="{00000000-0004-0000-0100-000013000000}"/>
    <hyperlink ref="P24" r:id="rId21" display="http://www.konkoly.hu/cgi-bin/IBVS?5843" xr:uid="{00000000-0004-0000-0100-000014000000}"/>
    <hyperlink ref="P49" r:id="rId22" display="http://vsolj.cetus-net.org/no44.pdf" xr:uid="{00000000-0004-0000-0100-000015000000}"/>
    <hyperlink ref="P50" r:id="rId23" display="http://vsolj.cetus-net.org/no44.pdf" xr:uid="{00000000-0004-0000-0100-000016000000}"/>
    <hyperlink ref="P51" r:id="rId24" display="http://vsolj.cetus-net.org/no45.pdf" xr:uid="{00000000-0004-0000-0100-000017000000}"/>
    <hyperlink ref="P25" r:id="rId25" display="http://www.konkoly.hu/cgi-bin/IBVS?5843" xr:uid="{00000000-0004-0000-0100-000018000000}"/>
    <hyperlink ref="P26" r:id="rId26" display="http://www.konkoly.hu/cgi-bin/IBVS?5843" xr:uid="{00000000-0004-0000-0100-000019000000}"/>
    <hyperlink ref="P27" r:id="rId27" display="http://www.konkoly.hu/cgi-bin/IBVS?5843" xr:uid="{00000000-0004-0000-0100-00001A000000}"/>
    <hyperlink ref="P52" r:id="rId28" display="http://vsolj.cetus-net.org/no48.pdf" xr:uid="{00000000-0004-0000-0100-00001B000000}"/>
    <hyperlink ref="P53" r:id="rId29" display="http://vsolj.cetus-net.org/no48.pdf" xr:uid="{00000000-0004-0000-0100-00001C000000}"/>
    <hyperlink ref="P54" r:id="rId30" display="http://vsolj.cetus-net.org/no48.pdf" xr:uid="{00000000-0004-0000-0100-00001D000000}"/>
    <hyperlink ref="P55" r:id="rId31" display="http://vsolj.cetus-net.org/no48.pdf" xr:uid="{00000000-0004-0000-0100-00001E000000}"/>
    <hyperlink ref="P56" r:id="rId32" display="http://vsolj.cetus-net.org/vsoljno50.pdf" xr:uid="{00000000-0004-0000-0100-00001F000000}"/>
    <hyperlink ref="P57" r:id="rId33" display="http://vsolj.cetus-net.org/vsoljno50.pdf" xr:uid="{00000000-0004-0000-0100-000020000000}"/>
    <hyperlink ref="P28" r:id="rId34" display="http://www.konkoly.hu/cgi-bin/IBVS?5960" xr:uid="{00000000-0004-0000-0100-000021000000}"/>
    <hyperlink ref="P58" r:id="rId35" display="http://vsolj.cetus-net.org/vsoljno51.pdf" xr:uid="{00000000-0004-0000-0100-000022000000}"/>
    <hyperlink ref="P59" r:id="rId36" display="http://var.astro.cz/oejv/issues/oejv0142.pdf" xr:uid="{00000000-0004-0000-0100-000023000000}"/>
    <hyperlink ref="P29" r:id="rId37" display="http://www.konkoly.hu/cgi-bin/IBVS?6011" xr:uid="{00000000-0004-0000-0100-000024000000}"/>
    <hyperlink ref="P60" r:id="rId38" display="http://vsolj.cetus-net.org/vsoljno53.pdf" xr:uid="{00000000-0004-0000-0100-000025000000}"/>
    <hyperlink ref="P61" r:id="rId39" display="http://vsolj.cetus-net.org/vsoljno56.pdf" xr:uid="{00000000-0004-0000-0100-000026000000}"/>
    <hyperlink ref="P62" r:id="rId40" display="http://vsolj.cetus-net.org/vsoljno56.pdf" xr:uid="{00000000-0004-0000-0100-000027000000}"/>
    <hyperlink ref="P63" r:id="rId41" display="http://vsolj.cetus-net.org/vsoljno56.pdf" xr:uid="{00000000-0004-0000-0100-000028000000}"/>
    <hyperlink ref="P64" r:id="rId42" display="http://var.astro.cz/oejv/issues/oejv0162.pdf" xr:uid="{00000000-0004-0000-0100-000029000000}"/>
    <hyperlink ref="P65" r:id="rId43" display="http://vsolj.cetus-net.org/vsoljno59.pdf" xr:uid="{00000000-0004-0000-0100-00002A000000}"/>
    <hyperlink ref="P66" r:id="rId44" display="http://vsolj.cetus-net.org/vsoljno59.pdf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2024-07-29T08:32:45Z</dcterms:modified>
</cp:coreProperties>
</file>