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E5E85B-F191-49FE-8455-2ED691DDC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9" i="1"/>
  <c r="Q21" i="1"/>
  <c r="D9" i="1"/>
  <c r="E21" i="1"/>
  <c r="F21" i="1" s="1"/>
  <c r="G21" i="1" s="1"/>
  <c r="I21" i="1" s="1"/>
  <c r="C17" i="1"/>
  <c r="C11" i="1"/>
  <c r="C12" i="1"/>
  <c r="F15" i="1" l="1"/>
  <c r="O22" i="1"/>
  <c r="O23" i="1"/>
  <c r="O24" i="1"/>
  <c r="O25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<sst xmlns="http://schemas.openxmlformats.org/spreadsheetml/2006/main" count="64" uniqueCount="52">
  <si>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</si>
  <si>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</si>
  <si>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</si>
  <si>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</si>
  <si>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</si>
  <si>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</si>
  <si>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</si>
  <si>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</si>
  <si>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</si>
  <si>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</si>
  <si>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</si>
  <si>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</si>
  <si>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</si>
  <si>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</si>
  <si>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</si>
  <si>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</si>
  <si>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</si>
  <si>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</si>
  <si>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</si>
  <si>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</si>
  <si>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</si>
  <si>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</si>
  <si>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</si>
  <si>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</si>
  <si>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</si>
  <si>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</si>
  <si>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</si>
  <si>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</si>
  <si>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</si>
  <si>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</si>
  <si>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</si>
  <si>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</si>
  <si>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</si>
  <si>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</si>
  <si>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</si>
  <si>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</si>
  <si>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</si>
  <si>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</si>
  <si>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</si>
  <si>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</si>
  <si>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</si>
  <si>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</si>
  <si>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FP Eri</t>
  </si>
  <si>
    <t>EW</t>
  </si>
  <si>
    <t>VSX</t>
  </si>
  <si>
    <t>VSB, 91</t>
  </si>
  <si>
    <t>I</t>
  </si>
  <si>
    <t>G5286-0256</t>
  </si>
  <si>
    <t>Next ToM-P</t>
  </si>
  <si>
    <t>Next ToM-S</t>
  </si>
  <si>
    <t>9.71-9.85</t>
  </si>
  <si>
    <t xml:space="preserve">Mag 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</si>
</sst>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6" fillId="0" borderId="0" xfId="0" applyFont="1" applyAlignment="1">
      <alignment horizontal="left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</a:t>
            </a:r>
            <a:r>
              <a:rPr lang="en-AU" baseline="0"/>
              <a:t> Eri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-1.8954999934067018E-2</c:v>
                </c:pt>
                <c:pt idx="2">
                  <c:v>-1.8355000021983869E-2</c:v>
                </c:pt>
                <c:pt idx="3">
                  <c:v>-2.0125000068219379E-2</c:v>
                </c:pt>
                <c:pt idx="4">
                  <c:v>-1.8725000118138269E-2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2.1802896493661877E-6</c:v>
                </c:pt>
                <c:pt idx="1">
                  <c:v>-1.9011374797322511E-2</c:v>
                </c:pt>
                <c:pt idx="2">
                  <c:v>-1.9011374797322511E-2</c:v>
                </c:pt>
                <c:pt idx="3">
                  <c:v>-1.9069715418706445E-2</c:v>
                </c:pt>
                <c:pt idx="4">
                  <c:v>-1.9069715418706445E-2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32916.5</c:v>
                </c:pt>
                <c:pt idx="2">
                  <c:v>32916.5</c:v>
                </c:pt>
                <c:pt idx="3">
                  <c:v>33017.5</c:v>
                </c:pt>
                <c:pt idx="4">
                  <c:v>33017.5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4" t="s">
        <v>42</v>
      </c>
      <c r="G1" s="35">
        <v>2013</v>
      </c>
      <c r="H1" s="36"/>
      <c r="I1" s="37" t="s">
        <v>47</v>
      </c>
      <c r="J1" s="38" t="s">
        <v>42</v>
      </c>
      <c r="K1" s="39">
        <v>2.53348</v>
      </c>
      <c r="L1" s="40">
        <v>-9.1228999999999996</v>
      </c>
      <c r="M1" s="41">
        <v>48500.146999999997</v>
      </c>
      <c r="N1" s="41">
        <v>0.33527000000000001</v>
      </c>
      <c r="O1" s="42" t="s">
        <v>43</v>
      </c>
    </row>
    <row r="2" spans="1:15" x14ac:dyDescent="0.2">
      <c r="A2" t="s">
        <v>23</v>
      </c>
      <c r="B2" s="30" t="s">
        <v>43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5" t="s">
        <v>36</v>
      </c>
      <c r="D4" s="26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28">
        <v>48500.146999999997</v>
      </c>
      <c r="D7" s="43" t="s">
        <v>44</v>
      </c>
    </row>
    <row r="8" spans="1:15" x14ac:dyDescent="0.2">
      <c r="A8" t="s">
        <v>3</v>
      </c>
      <c r="C8" s="28">
        <v>0.33527000000000001</v>
      </c>
      <c r="D8" s="43" t="s">
        <v>44</v>
      </c>
    </row>
    <row r="9" spans="1:15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2.1802896493661877E-6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-5.7762991469238461E-7</v>
      </c>
      <c r="D12" s="3"/>
      <c r="E12" s="44" t="s">
        <v>51</v>
      </c>
      <c r="F12" s="45" t="s">
        <v>50</v>
      </c>
    </row>
    <row r="13" spans="1:15" x14ac:dyDescent="0.2">
      <c r="A13" s="10" t="s">
        <v>18</v>
      </c>
      <c r="B13" s="10"/>
      <c r="C13" s="3" t="s">
        <v>13</v>
      </c>
      <c r="E13" s="46" t="s">
        <v>33</v>
      </c>
      <c r="F13" s="47">
        <v>1</v>
      </c>
    </row>
    <row r="14" spans="1:15" x14ac:dyDescent="0.2">
      <c r="A14" s="10"/>
      <c r="B14" s="10"/>
      <c r="C14" s="10"/>
      <c r="E14" s="48" t="s">
        <v>30</v>
      </c>
      <c r="F14" s="49">
        <f ca="1">NOW()+15018.5+$C$5/24</f>
        <v>60520.860708217588</v>
      </c>
    </row>
    <row r="15" spans="1:15" x14ac:dyDescent="0.2">
      <c r="A15" s="12" t="s">
        <v>17</v>
      </c>
      <c r="B15" s="10"/>
      <c r="C15" s="13">
        <f ca="1">(C7+C11)+(C8+C12)*INT(MAX(F21:F3533))</f>
        <v>59569.737520573399</v>
      </c>
      <c r="E15" s="48" t="s">
        <v>34</v>
      </c>
      <c r="F15" s="49">
        <f ca="1">ROUND(2*($F$14-$C$7)/$C$8,0)/2+$F$13</f>
        <v>35855</v>
      </c>
    </row>
    <row r="16" spans="1:15" x14ac:dyDescent="0.2">
      <c r="A16" s="15" t="s">
        <v>4</v>
      </c>
      <c r="B16" s="10"/>
      <c r="C16" s="16">
        <f ca="1">+C8+C12</f>
        <v>0.33526942237008533</v>
      </c>
      <c r="E16" s="48" t="s">
        <v>35</v>
      </c>
      <c r="F16" s="49">
        <f ca="1">ROUND(2*($F$14-$C$15)/$C$16,0)/2+$F$13</f>
        <v>2838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48" t="s">
        <v>48</v>
      </c>
      <c r="F17" s="50">
        <f ca="1">+$C$15+$C$16*$F$16-15018.5-$C$5/24</f>
        <v>45503.127974593037</v>
      </c>
    </row>
    <row r="18" spans="1:21" ht="14.25" thickTop="1" thickBot="1" x14ac:dyDescent="0.25">
      <c r="A18" s="15" t="s">
        <v>5</v>
      </c>
      <c r="B18" s="10"/>
      <c r="C18" s="17">
        <f ca="1">+C15</f>
        <v>59569.737520573399</v>
      </c>
      <c r="D18" s="18">
        <f ca="1">+C16</f>
        <v>0.33526942237008533</v>
      </c>
      <c r="E18" s="52" t="s">
        <v>49</v>
      </c>
      <c r="F18" s="51">
        <f ca="1">+($C$15+$C$16*$F$16)-($C$16/2)-15018.5-$C$5/24</f>
        <v>45502.960339881851</v>
      </c>
    </row>
    <row r="19" spans="1:21" ht="13.5" thickTop="1" x14ac:dyDescent="0.2">
      <c r="F19" s="28" t="s">
        <v>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s="30" t="s">
        <v>44</v>
      </c>
      <c r="C21" s="8">
        <v>48500.146999999997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2.1802896493661877E-6</v>
      </c>
      <c r="Q21" s="29">
        <f>+C21-15018.5</f>
        <v>33481.646999999997</v>
      </c>
    </row>
    <row r="22" spans="1:21" x14ac:dyDescent="0.2">
      <c r="A22" s="31" t="s">
        <v>45</v>
      </c>
      <c r="B22" s="32" t="s">
        <v>46</v>
      </c>
      <c r="C22" s="33">
        <v>59536.043000000063</v>
      </c>
      <c r="D22" s="31"/>
      <c r="E22">
        <f t="shared" ref="E22:E25" si="0">+(C22-C$7)/C$8</f>
        <v>32916.443463477393</v>
      </c>
      <c r="F22">
        <f t="shared" ref="F22:F25" si="1">ROUND(2*E22,0)/2</f>
        <v>32916.5</v>
      </c>
      <c r="G22">
        <f t="shared" ref="G22:G25" si="2">+C22-(C$7+F22*C$8)</f>
        <v>-1.8954999934067018E-2</v>
      </c>
      <c r="K22">
        <f>+G22</f>
        <v>-1.8954999934067018E-2</v>
      </c>
      <c r="O22">
        <f t="shared" ref="O22:O25" ca="1" si="3">+C$11+C$12*$F22</f>
        <v>-1.9011374797322511E-2</v>
      </c>
      <c r="Q22" s="29">
        <f t="shared" ref="Q22:Q25" si="4">+C22-15018.5</f>
        <v>44517.543000000063</v>
      </c>
    </row>
    <row r="23" spans="1:21" x14ac:dyDescent="0.2">
      <c r="A23" s="31" t="s">
        <v>45</v>
      </c>
      <c r="B23" s="32" t="s">
        <v>46</v>
      </c>
      <c r="C23" s="33">
        <v>59536.043599999975</v>
      </c>
      <c r="D23" s="31"/>
      <c r="E23">
        <f t="shared" si="0"/>
        <v>32916.445253079539</v>
      </c>
      <c r="F23">
        <f t="shared" si="1"/>
        <v>32916.5</v>
      </c>
      <c r="G23">
        <f t="shared" si="2"/>
        <v>-1.8355000021983869E-2</v>
      </c>
      <c r="K23">
        <f>+G23</f>
        <v>-1.8355000021983869E-2</v>
      </c>
      <c r="O23">
        <f t="shared" ca="1" si="3"/>
        <v>-1.9011374797322511E-2</v>
      </c>
      <c r="Q23" s="29">
        <f t="shared" si="4"/>
        <v>44517.543599999975</v>
      </c>
    </row>
    <row r="24" spans="1:21" x14ac:dyDescent="0.2">
      <c r="A24" s="31" t="s">
        <v>45</v>
      </c>
      <c r="B24" s="32" t="s">
        <v>46</v>
      </c>
      <c r="C24" s="33">
        <v>59569.904099999927</v>
      </c>
      <c r="D24" s="31"/>
      <c r="E24">
        <f t="shared" si="0"/>
        <v>33017.439973752291</v>
      </c>
      <c r="F24">
        <f t="shared" si="1"/>
        <v>33017.5</v>
      </c>
      <c r="G24">
        <f t="shared" si="2"/>
        <v>-2.0125000068219379E-2</v>
      </c>
      <c r="K24">
        <f>+G24</f>
        <v>-2.0125000068219379E-2</v>
      </c>
      <c r="O24">
        <f t="shared" ca="1" si="3"/>
        <v>-1.9069715418706445E-2</v>
      </c>
      <c r="Q24" s="29">
        <f t="shared" si="4"/>
        <v>44551.404099999927</v>
      </c>
    </row>
    <row r="25" spans="1:21" x14ac:dyDescent="0.2">
      <c r="A25" s="31" t="s">
        <v>45</v>
      </c>
      <c r="B25" s="32" t="s">
        <v>46</v>
      </c>
      <c r="C25" s="33">
        <v>59569.905499999877</v>
      </c>
      <c r="D25" s="31"/>
      <c r="E25">
        <f t="shared" si="0"/>
        <v>33017.444149491093</v>
      </c>
      <c r="F25">
        <f t="shared" si="1"/>
        <v>33017.5</v>
      </c>
      <c r="G25">
        <f t="shared" si="2"/>
        <v>-1.8725000118138269E-2</v>
      </c>
      <c r="K25">
        <f>+G25</f>
        <v>-1.8725000118138269E-2</v>
      </c>
      <c r="O25">
        <f t="shared" ca="1" si="3"/>
        <v>-1.9069715418706445E-2</v>
      </c>
      <c r="Q25" s="29">
        <f t="shared" si="4"/>
        <v>44551.405499999877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2024-07-29T08:39:25Z</dcterms:modified>
</cp:coreProperties>
</file>