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BBE4301-7986-4013-AD13-54A0EF93F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C17" i="1"/>
  <c r="F14" i="1"/>
  <c r="F15" i="1" s="1"/>
  <c r="E22" i="1"/>
  <c r="F22" i="1" s="1"/>
  <c r="G22" i="1" s="1"/>
  <c r="I22" i="1" s="1"/>
  <c r="G11" i="1"/>
  <c r="F11" i="1"/>
  <c r="Q22" i="1"/>
  <c r="C11" i="1"/>
  <c r="C12" i="1" l="1"/>
  <c r="O21" i="1" l="1"/>
  <c r="C16" i="1"/>
  <c r="D18" i="1" s="1"/>
  <c r="C15" i="1"/>
  <c r="O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<sst xmlns="http://schemas.openxmlformats.org/spreadsheetml/2006/main" count="52" uniqueCount="48">
  <si>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</si>
  <si>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</si>
  <si>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</si>
  <si>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</si>
  <si>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</si>
  <si>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</si>
  <si>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</si>
  <si>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</si>
  <si>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</si>
  <si>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</si>
  <si>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</si>
  <si>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</si>
  <si>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</si>
  <si>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</si>
  <si>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</si>
  <si>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</si>
  <si>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</si>
  <si>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</si>
  <si>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</si>
  <si>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</si>
  <si>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</si>
  <si>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</si>
  <si>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</si>
  <si>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</si>
  <si>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</si>
  <si>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</si>
  <si>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</si>
  <si>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</si>
  <si>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</si>
  <si>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</si>
  <si>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</si>
  <si>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</si>
  <si>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</si>
  <si>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</si>
  <si>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</si>
  <si>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GK Eri / GSC 5881-0580</t>
  </si>
  <si>
    <t>EA</t>
  </si>
  <si>
    <t>IBVS 5843</t>
  </si>
  <si>
    <t>I</t>
  </si>
  <si>
    <t>not avail.</t>
  </si>
  <si>
    <t>CCD</t>
  </si>
  <si>
    <t>Add cycle</t>
  </si>
  <si>
    <t>Old Cycle</t>
  </si>
  <si>
    <t>Next ToM-P</t>
  </si>
  <si>
    <t>Next ToM-S</t>
  </si>
  <si>
    <t>8.96-9.49</t>
  </si>
  <si>
    <t xml:space="preserve">Mag Hp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</si>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</sst>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14" fillId="0" borderId="0" xfId="0" applyFont="1" applyAlignment="1"/>
    <xf numFmtId="0" fontId="14" fillId="2" borderId="6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22" fontId="8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GK Eri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35338345864662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5.9999999999999995E-4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1874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B1-4AEE-8F3D-1490650D59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1874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-0.23000000000320142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B1-4AEE-8F3D-1490650D59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1874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B1-4AEE-8F3D-1490650D59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1874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B1-4AEE-8F3D-1490650D59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1874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B1-4AEE-8F3D-1490650D59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1874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B1-4AEE-8F3D-1490650D59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1874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B1-4AEE-8F3D-1490650D59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1874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-0.23000000000320142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B1-4AEE-8F3D-1490650D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78664"/>
        <c:axId val="1"/>
      </c:scatterChart>
      <c:valAx>
        <c:axId val="794278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83458646616541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78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15789473684209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9525</xdr:rowOff>
    </xdr:from>
    <xdr:to>
      <xdr:col>17</xdr:col>
      <xdr:colOff>285750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59772B2-8E8D-4DFF-8366-939EA7C92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x14ac:dyDescent="0.2">
      <c r="A2" t="s">
        <v>24</v>
      </c>
      <c r="B2" s="26" t="s">
        <v>36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39</v>
      </c>
      <c r="D4" s="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>
        <v>48501.317000000003</v>
      </c>
      <c r="D7" s="30" t="s">
        <v>47</v>
      </c>
    </row>
    <row r="8" spans="1:7" x14ac:dyDescent="0.2">
      <c r="A8" t="s">
        <v>3</v>
      </c>
      <c r="C8">
        <v>2.9598</v>
      </c>
      <c r="D8" s="30" t="s">
        <v>47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1">
        <f ca="1">INTERCEPT(INDIRECT($G$11):G991,INDIRECT($F$11):F991)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16</v>
      </c>
      <c r="B12" s="12"/>
      <c r="C12" s="21">
        <f ca="1">SLOPE(INDIRECT($G$11):G991,INDIRECT($F$11):F991)</f>
        <v>-1.2273212380106799E-4</v>
      </c>
      <c r="D12" s="3"/>
      <c r="E12" s="31" t="s">
        <v>46</v>
      </c>
      <c r="F12" s="32" t="s">
        <v>45</v>
      </c>
    </row>
    <row r="13" spans="1:7" x14ac:dyDescent="0.2">
      <c r="A13" s="12" t="s">
        <v>19</v>
      </c>
      <c r="B13" s="12"/>
      <c r="C13" s="3" t="s">
        <v>13</v>
      </c>
      <c r="D13" s="3"/>
      <c r="E13" s="33" t="s">
        <v>41</v>
      </c>
      <c r="F13" s="34">
        <v>1</v>
      </c>
    </row>
    <row r="14" spans="1:7" x14ac:dyDescent="0.2">
      <c r="A14" s="12"/>
      <c r="B14" s="12"/>
      <c r="C14" s="12"/>
      <c r="D14" s="12"/>
      <c r="E14" s="33" t="s">
        <v>32</v>
      </c>
      <c r="F14" s="35">
        <f ca="1">NOW()+15018.5+$C$9/24</f>
        <v>60520.861425925927</v>
      </c>
    </row>
    <row r="15" spans="1:7" x14ac:dyDescent="0.2">
      <c r="A15" s="14" t="s">
        <v>17</v>
      </c>
      <c r="B15" s="12"/>
      <c r="C15" s="15">
        <f ca="1">(C7+C11)+(C8+C12)*INT(MAX(F21:F3532))</f>
        <v>54047.752200000003</v>
      </c>
      <c r="D15" s="16"/>
      <c r="E15" s="36" t="s">
        <v>42</v>
      </c>
      <c r="F15" s="35">
        <f ca="1">ROUND(2*($F$14-$C$7)/$C$8,0)/2+$F$13</f>
        <v>4062</v>
      </c>
    </row>
    <row r="16" spans="1:7" x14ac:dyDescent="0.2">
      <c r="A16" s="17" t="s">
        <v>4</v>
      </c>
      <c r="B16" s="12"/>
      <c r="C16" s="18">
        <f ca="1">+C8+C12</f>
        <v>2.9596772678761991</v>
      </c>
      <c r="D16" s="16"/>
      <c r="E16" s="36" t="s">
        <v>33</v>
      </c>
      <c r="F16" s="35">
        <f ca="1">ROUND(2*($F$14-$C$15)/$C$16,0)/2+$F$13</f>
        <v>2188</v>
      </c>
    </row>
    <row r="17" spans="1:17" ht="13.5" thickBot="1" x14ac:dyDescent="0.25">
      <c r="A17" s="16" t="s">
        <v>29</v>
      </c>
      <c r="B17" s="12"/>
      <c r="C17" s="12">
        <f>COUNT(C21:C2190)</f>
        <v>2</v>
      </c>
      <c r="D17" s="16"/>
      <c r="E17" s="37" t="s">
        <v>43</v>
      </c>
      <c r="F17" s="38">
        <f ca="1">+$C$15+$C$16*$F$16-15018.5-$C$9/24</f>
        <v>45505.42189544646</v>
      </c>
    </row>
    <row r="18" spans="1:17" ht="14.25" thickTop="1" thickBot="1" x14ac:dyDescent="0.25">
      <c r="A18" s="17" t="s">
        <v>5</v>
      </c>
      <c r="B18" s="12"/>
      <c r="C18" s="19">
        <f ca="1">+C15</f>
        <v>54047.752200000003</v>
      </c>
      <c r="D18" s="20">
        <f ca="1">+C16</f>
        <v>2.9596772678761991</v>
      </c>
      <c r="E18" s="40" t="s">
        <v>44</v>
      </c>
      <c r="F18" s="39">
        <f ca="1">+($C$15+$C$16*$F$16)-($C$16/2)-15018.5-$C$9/24</f>
        <v>45503.942056812521</v>
      </c>
    </row>
    <row r="19" spans="1:17" ht="13.5" thickTop="1" x14ac:dyDescent="0.2">
      <c r="A19" s="24" t="s">
        <v>34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t="s">
        <v>47</v>
      </c>
      <c r="C21" s="10">
        <v>48501.317000000003</v>
      </c>
      <c r="D21" s="10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33482.817000000003</v>
      </c>
    </row>
    <row r="22" spans="1:17" x14ac:dyDescent="0.2">
      <c r="A22" s="28" t="s">
        <v>37</v>
      </c>
      <c r="B22" s="27" t="s">
        <v>38</v>
      </c>
      <c r="C22" s="29">
        <v>54047.752200000003</v>
      </c>
      <c r="D22" s="29">
        <v>5.9999999999999995E-4</v>
      </c>
      <c r="E22">
        <f>+(C22-C$7)/C$8</f>
        <v>1873.9222920467598</v>
      </c>
      <c r="F22">
        <f>ROUND(2*E22,0)/2</f>
        <v>1874</v>
      </c>
      <c r="G22">
        <f>+C22-(C$7+F22*C$8)</f>
        <v>-0.23000000000320142</v>
      </c>
      <c r="I22">
        <f>+G22</f>
        <v>-0.23000000000320142</v>
      </c>
      <c r="O22">
        <f ca="1">+C$11+C$12*$F22</f>
        <v>-0.23000000000320142</v>
      </c>
      <c r="Q22" s="2">
        <f>+C22-15018.5</f>
        <v>39029.252200000003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T26">
    <sortCondition ref="C21:C2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2024-07-29T08:40:27Z</dcterms:modified>
</cp:coreProperties>
</file>