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6786F6-F80A-4FF4-B288-EA3F694EB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D9" i="1"/>
  <c r="C9" i="1"/>
  <c r="Q27" i="1"/>
  <c r="Q28" i="1"/>
  <c r="E23" i="1"/>
  <c r="F23" i="1" s="1"/>
  <c r="G23" i="1" s="1"/>
  <c r="K23" i="1" s="1"/>
  <c r="E25" i="1"/>
  <c r="F25" i="1" s="1"/>
  <c r="G25" i="1" s="1"/>
  <c r="K25" i="1" s="1"/>
  <c r="E22" i="1"/>
  <c r="F22" i="1" s="1"/>
  <c r="G22" i="1" s="1"/>
  <c r="I22" i="1" s="1"/>
  <c r="Q23" i="1"/>
  <c r="Q24" i="1"/>
  <c r="Q25" i="1"/>
  <c r="Q26" i="1"/>
  <c r="E27" i="1"/>
  <c r="F27" i="1"/>
  <c r="G27" i="1" s="1"/>
  <c r="K27" i="1" s="1"/>
  <c r="E26" i="1"/>
  <c r="F26" i="1" s="1"/>
  <c r="G26" i="1" s="1"/>
  <c r="K26" i="1" s="1"/>
  <c r="Q22" i="1"/>
  <c r="C17" i="1"/>
  <c r="E28" i="1"/>
  <c r="F28" i="1" s="1"/>
  <c r="G28" i="1" s="1"/>
  <c r="K28" i="1" s="1"/>
  <c r="E24" i="1"/>
  <c r="F24" i="1" s="1"/>
  <c r="G24" i="1" s="1"/>
  <c r="K24" i="1" s="1"/>
  <c r="C12" i="1"/>
  <c r="C11" i="1"/>
  <c r="O21" i="1" l="1"/>
  <c r="F15" i="1"/>
  <c r="C16" i="1"/>
  <c r="D18" i="1" s="1"/>
  <c r="O27" i="1"/>
  <c r="O24" i="1"/>
  <c r="C15" i="1"/>
  <c r="O22" i="1"/>
  <c r="O28" i="1"/>
  <c r="O23" i="1"/>
  <c r="O26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<sst xmlns="http://schemas.openxmlformats.org/spreadsheetml/2006/main" count="67" uniqueCount="51">
  <si>
    <t>VSB-66</t>
  </si>
  <si>
    <t>PE</t>
  </si>
  <si>
    <t>CCD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</si>
  <si>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</si>
  <si>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</si>
  <si>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</si>
  <si>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</si>
  <si>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</si>
  <si>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</si>
  <si>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</si>
  <si>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</si>
  <si>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</si>
  <si>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</si>
  <si>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</si>
  <si>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</si>
  <si>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</si>
  <si>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</si>
  <si>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</si>
  <si>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</si>
  <si>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</si>
  <si>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</si>
  <si>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</si>
  <si>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</si>
  <si>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</si>
  <si>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</si>
  <si>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</si>
  <si>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</si>
  <si>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</si>
  <si>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</si>
  <si>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</si>
  <si>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</si>
  <si>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</si>
  <si>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</si>
  <si>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</si>
  <si>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</si>
  <si>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</si>
  <si>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</si>
  <si>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</si>
  <si>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</si>
  <si>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HN Eri / GSC 6464-2001               </t>
  </si>
  <si>
    <t xml:space="preserve">EB        </t>
  </si>
  <si>
    <t>IBVS 5843</t>
  </si>
  <si>
    <t>II</t>
  </si>
  <si>
    <t>Add cycle</t>
  </si>
  <si>
    <t>Old Cycle</t>
  </si>
  <si>
    <t>Next ToM-P</t>
  </si>
  <si>
    <t>Next ToM-S</t>
  </si>
  <si>
    <t>8.66-8.97</t>
  </si>
  <si>
    <t xml:space="preserve">Mag Hp 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</si>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</sst>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center"/>
    </xf>
    <xf numFmtId="0" fontId="21" fillId="0" borderId="0" xfId="0" applyFont="1" applyAlignment="1"/>
    <xf numFmtId="0" fontId="21" fillId="24" borderId="11" xfId="0" applyFont="1" applyFill="1" applyBorder="1" applyAlignment="1">
      <alignment horizontal="right" vertical="center"/>
    </xf>
    <xf numFmtId="0" fontId="21" fillId="24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22" fontId="32" fillId="0" borderId="14" xfId="0" applyNumberFormat="1" applyFont="1" applyBorder="1" applyAlignment="1">
      <alignment horizontal="right" vertical="center"/>
    </xf>
    <xf numFmtId="22" fontId="32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54-4911-BF19-A88ECAA6D8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5.0836239992349874E-2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54-4911-BF19-A88ECAA6D8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54-4911-BF19-A88ECAA6D8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">
                  <c:v>7.720243999210652E-2</c:v>
                </c:pt>
                <c:pt idx="3">
                  <c:v>8.5463359995628707E-2</c:v>
                </c:pt>
                <c:pt idx="4">
                  <c:v>7.7449939992220607E-2</c:v>
                </c:pt>
                <c:pt idx="5">
                  <c:v>7.9948479993618093E-2</c:v>
                </c:pt>
                <c:pt idx="6">
                  <c:v>0.12171306020172779</c:v>
                </c:pt>
                <c:pt idx="7">
                  <c:v>0.12901305990817491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54-4911-BF19-A88ECAA6D8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54-4911-BF19-A88ECAA6D8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54-4911-BF19-A88ECAA6D8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5.9999999999999995E-4</c:v>
                  </c:pt>
                  <c:pt idx="3">
                    <c:v>1.1000000000000001E-3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54-4911-BF19-A88ECAA6D8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6414</c:v>
                </c:pt>
                <c:pt idx="2">
                  <c:v>8859</c:v>
                </c:pt>
                <c:pt idx="3">
                  <c:v>8896</c:v>
                </c:pt>
                <c:pt idx="4">
                  <c:v>8921.5</c:v>
                </c:pt>
                <c:pt idx="5">
                  <c:v>8928</c:v>
                </c:pt>
                <c:pt idx="6">
                  <c:v>16003.5</c:v>
                </c:pt>
                <c:pt idx="7">
                  <c:v>16003.5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6.0254957886399507E-3</c:v>
                </c:pt>
                <c:pt idx="1">
                  <c:v>5.5710167215373411E-2</c:v>
                </c:pt>
                <c:pt idx="2">
                  <c:v>7.464983382565768E-2</c:v>
                </c:pt>
                <c:pt idx="3">
                  <c:v>7.4936446367408399E-2</c:v>
                </c:pt>
                <c:pt idx="4">
                  <c:v>7.5133976632669033E-2</c:v>
                </c:pt>
                <c:pt idx="5">
                  <c:v>7.5184327484598218E-2</c:v>
                </c:pt>
                <c:pt idx="6">
                  <c:v>0.12999316638073988</c:v>
                </c:pt>
                <c:pt idx="7">
                  <c:v>0.12999316638073988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54-4911-BF19-A88ECAA6D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738504"/>
        <c:axId val="1"/>
      </c:scatterChart>
      <c:valAx>
        <c:axId val="96373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73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E761B1-DD1A-D51C-7DBD-734BA4BE8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52500.008999999998</v>
      </c>
      <c r="G1" s="3">
        <v>0.6235967</v>
      </c>
      <c r="H1" s="3" t="s">
        <v>40</v>
      </c>
    </row>
    <row r="2" spans="1:8" x14ac:dyDescent="0.2">
      <c r="A2" t="s">
        <v>25</v>
      </c>
      <c r="B2" t="s">
        <v>40</v>
      </c>
      <c r="C2" s="3"/>
      <c r="D2" s="3"/>
    </row>
    <row r="3" spans="1:8" ht="13.5" thickBot="1" x14ac:dyDescent="0.25">
      <c r="C3" s="28" t="s">
        <v>36</v>
      </c>
    </row>
    <row r="4" spans="1:8" ht="14.25" thickTop="1" thickBot="1" x14ac:dyDescent="0.25">
      <c r="A4" s="5" t="s">
        <v>38</v>
      </c>
      <c r="C4" s="8">
        <v>52500.008999999998</v>
      </c>
      <c r="D4" s="9">
        <v>0.6235967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3</v>
      </c>
    </row>
    <row r="7" spans="1:8" x14ac:dyDescent="0.2">
      <c r="A7" t="s">
        <v>4</v>
      </c>
      <c r="C7" s="34">
        <v>48500.285000000003</v>
      </c>
      <c r="D7" s="34" t="s">
        <v>49</v>
      </c>
    </row>
    <row r="8" spans="1:8" x14ac:dyDescent="0.2">
      <c r="A8" t="s">
        <v>5</v>
      </c>
      <c r="C8" s="34">
        <v>0.62358484000000003</v>
      </c>
      <c r="D8" s="34" t="s">
        <v>49</v>
      </c>
    </row>
    <row r="9" spans="1:8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8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8" x14ac:dyDescent="0.2">
      <c r="A11" s="12" t="s">
        <v>17</v>
      </c>
      <c r="B11" s="12"/>
      <c r="C11" s="22">
        <f ca="1">INTERCEPT(INDIRECT($D$9):G975,INDIRECT($C$9):F975)</f>
        <v>6.0254957886399507E-3</v>
      </c>
      <c r="D11" s="3"/>
      <c r="E11" s="12"/>
    </row>
    <row r="12" spans="1:8" x14ac:dyDescent="0.2">
      <c r="A12" s="12" t="s">
        <v>18</v>
      </c>
      <c r="B12" s="12"/>
      <c r="C12" s="22">
        <f ca="1">SLOPE(INDIRECT($D$9):G975,INDIRECT($C$9):F975)</f>
        <v>7.7462849121817057E-6</v>
      </c>
      <c r="D12" s="3"/>
      <c r="E12" s="35" t="s">
        <v>48</v>
      </c>
      <c r="F12" s="36" t="s">
        <v>47</v>
      </c>
    </row>
    <row r="13" spans="1:8" x14ac:dyDescent="0.2">
      <c r="A13" s="12" t="s">
        <v>20</v>
      </c>
      <c r="B13" s="12"/>
      <c r="C13" s="3" t="s">
        <v>15</v>
      </c>
      <c r="E13" s="37" t="s">
        <v>43</v>
      </c>
      <c r="F13" s="38">
        <v>1</v>
      </c>
    </row>
    <row r="14" spans="1:8" x14ac:dyDescent="0.2">
      <c r="A14" s="12"/>
      <c r="B14" s="12"/>
      <c r="C14" s="12"/>
      <c r="E14" s="37" t="s">
        <v>32</v>
      </c>
      <c r="F14" s="39">
        <f ca="1">NOW()+15018.5+$C$5/24</f>
        <v>60520.861656597219</v>
      </c>
    </row>
    <row r="15" spans="1:8" x14ac:dyDescent="0.2">
      <c r="A15" s="14" t="s">
        <v>19</v>
      </c>
      <c r="B15" s="12"/>
      <c r="C15" s="15">
        <f ca="1">(C7+C11)+(C8+C12)*INT(MAX(F21:F3516))</f>
        <v>58479.643183813241</v>
      </c>
      <c r="E15" s="37" t="s">
        <v>44</v>
      </c>
      <c r="F15" s="39">
        <f ca="1">ROUND(2*($F$14-$C$7)/$C$8,0)/2+$F$13</f>
        <v>19277.5</v>
      </c>
    </row>
    <row r="16" spans="1:8" x14ac:dyDescent="0.2">
      <c r="A16" s="17" t="s">
        <v>6</v>
      </c>
      <c r="B16" s="12"/>
      <c r="C16" s="18">
        <f ca="1">+C8+C12</f>
        <v>0.62359258628491221</v>
      </c>
      <c r="E16" s="37" t="s">
        <v>33</v>
      </c>
      <c r="F16" s="39">
        <f ca="1">ROUND(2*($F$14-$C$15)/$C$16,0)/2+$F$13</f>
        <v>3274.5</v>
      </c>
    </row>
    <row r="17" spans="1:21" ht="13.5" thickBot="1" x14ac:dyDescent="0.25">
      <c r="A17" s="16" t="s">
        <v>29</v>
      </c>
      <c r="B17" s="12"/>
      <c r="C17" s="12">
        <f>COUNT(C21:C2174)</f>
        <v>8</v>
      </c>
      <c r="E17" s="40" t="s">
        <v>45</v>
      </c>
      <c r="F17" s="41">
        <f ca="1">+$C$15+$C$16*$F$16-15018.5-$C$5/24</f>
        <v>45503.492940936521</v>
      </c>
    </row>
    <row r="18" spans="1:21" ht="14.25" thickTop="1" thickBot="1" x14ac:dyDescent="0.25">
      <c r="A18" s="17" t="s">
        <v>7</v>
      </c>
      <c r="B18" s="12"/>
      <c r="C18" s="20">
        <f ca="1">+C15</f>
        <v>58479.643183813241</v>
      </c>
      <c r="D18" s="21">
        <f ca="1">+C16</f>
        <v>0.62359258628491221</v>
      </c>
      <c r="E18" s="43" t="s">
        <v>46</v>
      </c>
      <c r="F18" s="42">
        <f ca="1">+($C$15+$C$16*$F$16)-($C$16/2)-15018.5-$C$5/24</f>
        <v>45503.181144643379</v>
      </c>
    </row>
    <row r="19" spans="1:21" ht="13.5" thickTop="1" x14ac:dyDescent="0.2">
      <c r="E19" s="16"/>
      <c r="F19" s="19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50</v>
      </c>
      <c r="J20" s="7" t="s">
        <v>1</v>
      </c>
      <c r="K20" s="7" t="s">
        <v>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21" x14ac:dyDescent="0.2">
      <c r="A21" t="s">
        <v>49</v>
      </c>
      <c r="C21" s="10">
        <v>48500.285000000003</v>
      </c>
      <c r="D21" s="10"/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6.0254957886399507E-3</v>
      </c>
      <c r="Q21" s="2">
        <f t="shared" ref="Q21:Q28" si="4">+C21-15018.5</f>
        <v>33481.785000000003</v>
      </c>
    </row>
    <row r="22" spans="1:21" x14ac:dyDescent="0.2">
      <c r="A22" s="30" t="s">
        <v>37</v>
      </c>
      <c r="B22" s="29" t="s">
        <v>35</v>
      </c>
      <c r="C22" s="30">
        <v>52500.008999999998</v>
      </c>
      <c r="D22" s="27"/>
      <c r="E22">
        <f t="shared" si="0"/>
        <v>6414.0815225719643</v>
      </c>
      <c r="F22">
        <f t="shared" si="1"/>
        <v>6414</v>
      </c>
      <c r="G22">
        <f t="shared" si="2"/>
        <v>5.0836239992349874E-2</v>
      </c>
      <c r="I22">
        <f>+G22</f>
        <v>5.0836239992349874E-2</v>
      </c>
      <c r="O22">
        <f t="shared" ca="1" si="3"/>
        <v>5.5710167215373411E-2</v>
      </c>
      <c r="Q22" s="2">
        <f t="shared" si="4"/>
        <v>37481.508999999998</v>
      </c>
      <c r="U22" t="s">
        <v>36</v>
      </c>
    </row>
    <row r="23" spans="1:21" x14ac:dyDescent="0.2">
      <c r="A23" s="31" t="s">
        <v>41</v>
      </c>
      <c r="B23" s="29" t="s">
        <v>35</v>
      </c>
      <c r="C23" s="30">
        <v>54024.700299999997</v>
      </c>
      <c r="D23" s="30">
        <v>5.9999999999999995E-4</v>
      </c>
      <c r="E23">
        <f t="shared" si="0"/>
        <v>8859.1238042284567</v>
      </c>
      <c r="F23">
        <f t="shared" si="1"/>
        <v>8859</v>
      </c>
      <c r="G23">
        <f t="shared" si="2"/>
        <v>7.720243999210652E-2</v>
      </c>
      <c r="K23">
        <f t="shared" ref="K23:K28" si="5">+G23</f>
        <v>7.720243999210652E-2</v>
      </c>
      <c r="O23">
        <f t="shared" ca="1" si="3"/>
        <v>7.464983382565768E-2</v>
      </c>
      <c r="Q23" s="2">
        <f t="shared" si="4"/>
        <v>39006.200299999997</v>
      </c>
    </row>
    <row r="24" spans="1:21" x14ac:dyDescent="0.2">
      <c r="A24" s="31" t="s">
        <v>41</v>
      </c>
      <c r="B24" s="29" t="s">
        <v>35</v>
      </c>
      <c r="C24" s="30">
        <v>54047.781199999998</v>
      </c>
      <c r="D24" s="30">
        <v>1.1000000000000001E-3</v>
      </c>
      <c r="E24">
        <f t="shared" si="0"/>
        <v>8896.137051696116</v>
      </c>
      <c r="F24">
        <f t="shared" si="1"/>
        <v>8896</v>
      </c>
      <c r="G24">
        <f t="shared" si="2"/>
        <v>8.5463359995628707E-2</v>
      </c>
      <c r="K24">
        <f t="shared" si="5"/>
        <v>8.5463359995628707E-2</v>
      </c>
      <c r="O24">
        <f t="shared" ca="1" si="3"/>
        <v>7.4936446367408399E-2</v>
      </c>
      <c r="Q24" s="2">
        <f t="shared" si="4"/>
        <v>39029.281199999998</v>
      </c>
    </row>
    <row r="25" spans="1:21" x14ac:dyDescent="0.2">
      <c r="A25" s="31" t="s">
        <v>41</v>
      </c>
      <c r="B25" s="29" t="s">
        <v>42</v>
      </c>
      <c r="C25" s="30">
        <v>54063.674599999998</v>
      </c>
      <c r="D25" s="30">
        <v>5.0000000000000001E-4</v>
      </c>
      <c r="E25">
        <f t="shared" si="0"/>
        <v>8921.6242011271388</v>
      </c>
      <c r="F25">
        <f t="shared" si="1"/>
        <v>8921.5</v>
      </c>
      <c r="G25">
        <f t="shared" si="2"/>
        <v>7.7449939992220607E-2</v>
      </c>
      <c r="K25">
        <f t="shared" si="5"/>
        <v>7.7449939992220607E-2</v>
      </c>
      <c r="O25">
        <f t="shared" ca="1" si="3"/>
        <v>7.5133976632669033E-2</v>
      </c>
      <c r="Q25" s="2">
        <f t="shared" si="4"/>
        <v>39045.174599999998</v>
      </c>
    </row>
    <row r="26" spans="1:21" x14ac:dyDescent="0.2">
      <c r="A26" s="31" t="s">
        <v>41</v>
      </c>
      <c r="B26" s="29" t="s">
        <v>35</v>
      </c>
      <c r="C26" s="30">
        <v>54067.7304</v>
      </c>
      <c r="D26" s="30">
        <v>2.9999999999999997E-4</v>
      </c>
      <c r="E26">
        <f t="shared" si="0"/>
        <v>8928.1282078634194</v>
      </c>
      <c r="F26">
        <f t="shared" si="1"/>
        <v>8928</v>
      </c>
      <c r="G26">
        <f t="shared" si="2"/>
        <v>7.9948479993618093E-2</v>
      </c>
      <c r="K26">
        <f t="shared" si="5"/>
        <v>7.9948479993618093E-2</v>
      </c>
      <c r="O26">
        <f t="shared" ca="1" si="3"/>
        <v>7.5184327484598218E-2</v>
      </c>
      <c r="Q26" s="2">
        <f t="shared" si="4"/>
        <v>39049.2304</v>
      </c>
    </row>
    <row r="27" spans="1:21" x14ac:dyDescent="0.2">
      <c r="A27" s="32" t="s">
        <v>0</v>
      </c>
      <c r="B27" s="33" t="s">
        <v>42</v>
      </c>
      <c r="C27" s="32">
        <v>58479.946700000204</v>
      </c>
      <c r="D27" s="32" t="s">
        <v>15</v>
      </c>
      <c r="E27">
        <f t="shared" si="0"/>
        <v>16003.695182840238</v>
      </c>
      <c r="F27">
        <f t="shared" si="1"/>
        <v>16003.5</v>
      </c>
      <c r="G27">
        <f t="shared" si="2"/>
        <v>0.12171306020172779</v>
      </c>
      <c r="K27">
        <f t="shared" si="5"/>
        <v>0.12171306020172779</v>
      </c>
      <c r="O27">
        <f t="shared" ca="1" si="3"/>
        <v>0.12999316638073988</v>
      </c>
      <c r="Q27" s="2">
        <f t="shared" si="4"/>
        <v>43461.446700000204</v>
      </c>
    </row>
    <row r="28" spans="1:21" x14ac:dyDescent="0.2">
      <c r="A28" s="32" t="s">
        <v>0</v>
      </c>
      <c r="B28" s="33" t="s">
        <v>42</v>
      </c>
      <c r="C28" s="32">
        <v>58479.953999999911</v>
      </c>
      <c r="D28" s="32" t="s">
        <v>15</v>
      </c>
      <c r="E28">
        <f t="shared" si="0"/>
        <v>16003.706889346295</v>
      </c>
      <c r="F28">
        <f t="shared" si="1"/>
        <v>16003.5</v>
      </c>
      <c r="G28">
        <f t="shared" si="2"/>
        <v>0.12901305990817491</v>
      </c>
      <c r="K28">
        <f t="shared" si="5"/>
        <v>0.12901305990817491</v>
      </c>
      <c r="O28">
        <f t="shared" ca="1" si="3"/>
        <v>0.12999316638073988</v>
      </c>
      <c r="Q28" s="2">
        <f t="shared" si="4"/>
        <v>43461.453999999911</v>
      </c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S30">
    <sortCondition ref="C21:C30"/>
  </sortState>
  <phoneticPr fontId="7" type="noConversion"/>
  <hyperlinks>
    <hyperlink ref="H64255" r:id="rId1" display="http://vsolj.cetus-net.org/bulletin.html" xr:uid="{00000000-0004-0000-0000-000000000000}"/>
    <hyperlink ref="H64248" r:id="rId2" display="https://www.aavso.org/ejaavso" xr:uid="{00000000-0004-0000-0000-000001000000}"/>
    <hyperlink ref="I64255" r:id="rId3" display="http://vsolj.cetus-net.org/bulletin.html" xr:uid="{00000000-0004-0000-0000-000002000000}"/>
    <hyperlink ref="AQ57906" r:id="rId4" display="http://cdsbib.u-strasbg.fr/cgi-bin/cdsbib?1990RMxAA..21..381G" xr:uid="{00000000-0004-0000-0000-000003000000}"/>
    <hyperlink ref="H64252" r:id="rId5" display="https://www.aavso.org/ejaavso" xr:uid="{00000000-0004-0000-0000-000004000000}"/>
    <hyperlink ref="AP5270" r:id="rId6" display="http://cdsbib.u-strasbg.fr/cgi-bin/cdsbib?1990RMxAA..21..381G" xr:uid="{00000000-0004-0000-0000-000005000000}"/>
    <hyperlink ref="AP5273" r:id="rId7" display="http://cdsbib.u-strasbg.fr/cgi-bin/cdsbib?1990RMxAA..21..381G" xr:uid="{00000000-0004-0000-0000-000006000000}"/>
    <hyperlink ref="AP5271" r:id="rId8" display="http://cdsbib.u-strasbg.fr/cgi-bin/cdsbib?1990RMxAA..21..381G" xr:uid="{00000000-0004-0000-0000-000007000000}"/>
    <hyperlink ref="AP5255" r:id="rId9" display="http://cdsbib.u-strasbg.fr/cgi-bin/cdsbib?1990RMxAA..21..381G" xr:uid="{00000000-0004-0000-0000-000008000000}"/>
    <hyperlink ref="AQ5484" r:id="rId10" display="http://cdsbib.u-strasbg.fr/cgi-bin/cdsbib?1990RMxAA..21..381G" xr:uid="{00000000-0004-0000-0000-000009000000}"/>
    <hyperlink ref="AQ5488" r:id="rId11" display="http://cdsbib.u-strasbg.fr/cgi-bin/cdsbib?1990RMxAA..21..381G" xr:uid="{00000000-0004-0000-0000-00000A000000}"/>
    <hyperlink ref="AQ65168" r:id="rId12" display="http://cdsbib.u-strasbg.fr/cgi-bin/cdsbib?1990RMxAA..21..381G" xr:uid="{00000000-0004-0000-0000-00000B000000}"/>
    <hyperlink ref="I2376" r:id="rId13" display="http://vsolj.cetus-net.org/bulletin.html" xr:uid="{00000000-0004-0000-0000-00000C000000}"/>
    <hyperlink ref="H2376" r:id="rId14" display="http://vsolj.cetus-net.org/bulletin.html" xr:uid="{00000000-0004-0000-0000-00000D000000}"/>
    <hyperlink ref="AQ293" r:id="rId15" display="http://cdsbib.u-strasbg.fr/cgi-bin/cdsbib?1990RMxAA..21..381G" xr:uid="{00000000-0004-0000-0000-00000E000000}"/>
    <hyperlink ref="AQ292" r:id="rId16" display="http://cdsbib.u-strasbg.fr/cgi-bin/cdsbib?1990RMxAA..21..381G" xr:uid="{00000000-0004-0000-0000-00000F000000}"/>
    <hyperlink ref="AP3546" r:id="rId17" display="http://cdsbib.u-strasbg.fr/cgi-bin/cdsbib?1990RMxAA..21..381G" xr:uid="{00000000-0004-0000-0000-000010000000}"/>
    <hyperlink ref="AP3564" r:id="rId18" display="http://cdsbib.u-strasbg.fr/cgi-bin/cdsbib?1990RMxAA..21..381G" xr:uid="{00000000-0004-0000-0000-000011000000}"/>
    <hyperlink ref="AP3565" r:id="rId19" display="http://cdsbib.u-strasbg.fr/cgi-bin/cdsbib?1990RMxAA..21..381G" xr:uid="{00000000-0004-0000-0000-000012000000}"/>
    <hyperlink ref="AP356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2024-07-29T08:40:47Z</dcterms:modified>
</cp:coreProperties>
</file>