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2C15834-FB65-4FA4-8425-4305EA9F9C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Q22" i="1"/>
  <c r="C21" i="1"/>
  <c r="E21" i="1"/>
  <c r="F21" i="1"/>
  <c r="G11" i="1"/>
  <c r="F11" i="1"/>
  <c r="Q21" i="1"/>
  <c r="C17" i="1"/>
  <c r="G21" i="1"/>
  <c r="H21" i="1"/>
  <c r="C12" i="1"/>
  <c r="F15" i="1" l="1"/>
  <c r="C16" i="1"/>
  <c r="D18" i="1" s="1"/>
  <c r="C11" i="1"/>
  <c r="O22" i="1" l="1"/>
  <c r="O21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<sst xmlns="http://schemas.openxmlformats.org/spreadsheetml/2006/main" count="54" uniqueCount="49">
  <si>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</si>
  <si>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</si>
  <si>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</si>
  <si>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</si>
  <si>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</si>
  <si>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</si>
  <si>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</si>
  <si>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</si>
  <si>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</si>
  <si>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</si>
  <si>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</si>
  <si>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</si>
  <si>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</si>
  <si>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</si>
  <si>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</si>
  <si>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</si>
  <si>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</si>
  <si>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</si>
  <si>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</si>
  <si>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</si>
  <si>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</si>
  <si>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</si>
  <si>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</si>
  <si>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</si>
  <si>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</si>
  <si>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</si>
  <si>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</si>
  <si>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</si>
  <si>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</si>
  <si>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</si>
  <si>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</si>
  <si>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</si>
  <si>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</si>
  <si>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</si>
  <si>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</si>
  <si>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</si>
  <si>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</si>
  <si>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</si>
  <si>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</si>
  <si>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</si>
  <si>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KP Eri / GSC 4747-1157</t>
  </si>
  <si>
    <t>EA</t>
  </si>
  <si>
    <t>IBVS 6114</t>
  </si>
  <si>
    <t>II</t>
  </si>
  <si>
    <t>CCD</t>
  </si>
  <si>
    <t xml:space="preserve">Mag </t>
  </si>
  <si>
    <t>Next ToM-P</t>
  </si>
  <si>
    <t>Next ToM-S</t>
  </si>
  <si>
    <t>8.78-8.93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</si>
</sst>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5" xfId="0" applyFill="1" applyBorder="1" applyAlignment="1">
      <alignment horizontal="right" vertical="center"/>
    </xf>
    <xf numFmtId="0" fontId="15" fillId="2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KP Eri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20300751879698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1A-4948-93FB-12E88A72EE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2.0269999949960038E-3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1A-4948-93FB-12E88A72EE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1A-4948-93FB-12E88A72EE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1A-4948-93FB-12E88A72EE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1A-4948-93FB-12E88A72EE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1A-4948-93FB-12E88A72EE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1A-4948-93FB-12E88A72EE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2.0269999949960038E-3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1A-4948-93FB-12E88A72EE4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1125.5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1A-4948-93FB-12E88A72E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004704"/>
        <c:axId val="1"/>
      </c:scatterChart>
      <c:valAx>
        <c:axId val="934004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004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2A7968-D15F-31A4-9121-6C559CA1C4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3.42578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38</v>
      </c>
      <c r="D4" s="26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0">
        <v>47908.707000000002</v>
      </c>
      <c r="D7" s="27" t="s">
        <v>39</v>
      </c>
    </row>
    <row r="8" spans="1:7" x14ac:dyDescent="0.2">
      <c r="A8" t="s">
        <v>3</v>
      </c>
      <c r="C8" s="30">
        <v>7.4471259999999999</v>
      </c>
      <c r="D8" s="27" t="s">
        <v>39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1.8009773389569115E-6</v>
      </c>
      <c r="D12" s="3"/>
      <c r="E12" s="31" t="s">
        <v>45</v>
      </c>
      <c r="F12" s="32" t="s">
        <v>48</v>
      </c>
    </row>
    <row r="13" spans="1:7" x14ac:dyDescent="0.2">
      <c r="A13" s="10" t="s">
        <v>18</v>
      </c>
      <c r="B13" s="10"/>
      <c r="C13" s="3" t="s">
        <v>13</v>
      </c>
      <c r="D13" s="14"/>
      <c r="E13" s="33" t="s">
        <v>35</v>
      </c>
      <c r="F13" s="34">
        <v>1</v>
      </c>
    </row>
    <row r="14" spans="1:7" x14ac:dyDescent="0.2">
      <c r="A14" s="10"/>
      <c r="B14" s="10"/>
      <c r="C14" s="10"/>
      <c r="D14" s="14"/>
      <c r="E14" s="33" t="s">
        <v>32</v>
      </c>
      <c r="F14" s="35">
        <f ca="1">NOW()+15018.5+$C$9/24</f>
        <v>60520.862551736107</v>
      </c>
    </row>
    <row r="15" spans="1:7" x14ac:dyDescent="0.2">
      <c r="A15" s="12" t="s">
        <v>17</v>
      </c>
      <c r="B15" s="10"/>
      <c r="C15" s="13">
        <f ca="1">(C7+C11)+(C8+C12)*INT(MAX(F21:F3533))</f>
        <v>56286.725776099513</v>
      </c>
      <c r="D15" s="14"/>
      <c r="E15" s="33" t="s">
        <v>36</v>
      </c>
      <c r="F15" s="35">
        <f ca="1">ROUND(2*($F$14-$C$7)/$C$8,0)/2+$F$13</f>
        <v>1694.5</v>
      </c>
    </row>
    <row r="16" spans="1:7" x14ac:dyDescent="0.2">
      <c r="A16" s="15" t="s">
        <v>4</v>
      </c>
      <c r="B16" s="10"/>
      <c r="C16" s="16">
        <f ca="1">+C8+C12</f>
        <v>7.4471278009773387</v>
      </c>
      <c r="D16" s="14"/>
      <c r="E16" s="33" t="s">
        <v>37</v>
      </c>
      <c r="F16" s="35">
        <f ca="1">ROUND(2*($F$14-$C$15)/$C$16,0)/2+$F$13</f>
        <v>569.5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/>
      <c r="E17" s="36" t="s">
        <v>46</v>
      </c>
      <c r="F17" s="37">
        <f ca="1">+$C$15+$C$16*$F$16-15018.5-$C$9/24</f>
        <v>45509.760892089442</v>
      </c>
    </row>
    <row r="18" spans="1:18" ht="14.25" thickTop="1" thickBot="1" x14ac:dyDescent="0.25">
      <c r="A18" s="15" t="s">
        <v>5</v>
      </c>
      <c r="B18" s="10"/>
      <c r="C18" s="17">
        <f ca="1">+C15</f>
        <v>56286.725776099513</v>
      </c>
      <c r="D18" s="18">
        <f ca="1">+C16</f>
        <v>7.4471278009773387</v>
      </c>
      <c r="E18" s="39" t="s">
        <v>47</v>
      </c>
      <c r="F18" s="38">
        <f ca="1">+($C$15+$C$16*$F$16)-($C$16/2)-15018.5-$C$9/24</f>
        <v>45506.037328188955</v>
      </c>
    </row>
    <row r="19" spans="1:18" ht="13.5" thickTop="1" x14ac:dyDescent="0.2">
      <c r="A19" s="22" t="s">
        <v>33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34</v>
      </c>
    </row>
    <row r="21" spans="1:18" x14ac:dyDescent="0.2">
      <c r="A21" t="s">
        <v>39</v>
      </c>
      <c r="C21" s="8">
        <f>C$7</f>
        <v>47908.707000000002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32890.207000000002</v>
      </c>
    </row>
    <row r="22" spans="1:18" x14ac:dyDescent="0.2">
      <c r="A22" s="28" t="s">
        <v>42</v>
      </c>
      <c r="B22" s="29" t="s">
        <v>43</v>
      </c>
      <c r="C22" s="28">
        <v>56290.449339999999</v>
      </c>
      <c r="D22" s="28">
        <v>1.14E-3</v>
      </c>
      <c r="E22">
        <f>+(C22-C$7)/C$8</f>
        <v>1125.5002721855381</v>
      </c>
      <c r="F22">
        <f>ROUND(2*E22,0)/2</f>
        <v>1125.5</v>
      </c>
      <c r="G22">
        <f>+C22-(C$7+F22*C$8)</f>
        <v>2.0269999949960038E-3</v>
      </c>
      <c r="I22">
        <f>+G22</f>
        <v>2.0269999949960038E-3</v>
      </c>
      <c r="O22">
        <f ca="1">+C$11+C$12*$F22</f>
        <v>2.0269999949960038E-3</v>
      </c>
      <c r="Q22" s="2">
        <f>+C22-15018.5</f>
        <v>41271.949339999999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2024-07-29T08:42:04Z</dcterms:modified>
</cp:coreProperties>
</file>