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5E7DB0-67D4-4531-A40A-C79FC9E89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E21" i="1"/>
  <c r="F21" i="1" s="1"/>
  <c r="G21" i="1" s="1"/>
  <c r="I21" i="1" s="1"/>
  <c r="Q21" i="1"/>
  <c r="C17" i="1"/>
  <c r="C11" i="1"/>
  <c r="C12" i="1"/>
  <c r="F15" i="1" l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<sst xmlns="http://schemas.openxmlformats.org/spreadsheetml/2006/main" count="61" uniqueCount="55">
  <si>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</si>
  <si>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</si>
  <si>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</si>
  <si>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</si>
  <si>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</si>
  <si>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</si>
  <si>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</si>
  <si>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</si>
  <si>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</si>
  <si>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</si>
  <si>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</si>
  <si>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</si>
  <si>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</si>
  <si>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</si>
  <si>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</si>
  <si>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</si>
  <si>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</si>
  <si>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</si>
  <si>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</si>
  <si>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</si>
  <si>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</si>
  <si>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</si>
  <si>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</si>
  <si>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</si>
  <si>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</si>
  <si>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</si>
  <si>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</si>
  <si>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</si>
  <si>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</si>
  <si>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</si>
  <si>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</si>
  <si>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</si>
  <si>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</si>
  <si>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</si>
  <si>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</si>
  <si>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</si>
  <si>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</si>
  <si>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</si>
  <si>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</si>
  <si>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</si>
  <si>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</si>
  <si>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</si>
  <si>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KS Eri</t>
  </si>
  <si>
    <t>G5330-0324</t>
  </si>
  <si>
    <t>EB</t>
  </si>
  <si>
    <t>F21</t>
  </si>
  <si>
    <t>G21</t>
  </si>
  <si>
    <t>VSB, 91</t>
  </si>
  <si>
    <t>I</t>
  </si>
  <si>
    <t>V</t>
  </si>
  <si>
    <t xml:space="preserve">Mag </t>
  </si>
  <si>
    <t>Next ToM-P</t>
  </si>
  <si>
    <t>Next ToM-S</t>
  </si>
  <si>
    <t>9.32-9.41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</si>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</sst>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KS Eri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5.3805499897862319E-2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-3.4694469519536142E-18</c:v>
                </c:pt>
                <c:pt idx="1">
                  <c:v>5.3805499897862319E-2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11548.5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6" t="s">
        <v>42</v>
      </c>
      <c r="G1" s="30">
        <v>2009</v>
      </c>
      <c r="H1" s="28"/>
      <c r="I1" s="37" t="s">
        <v>43</v>
      </c>
      <c r="J1" s="38" t="s">
        <v>42</v>
      </c>
      <c r="K1" s="29">
        <v>5.0902899999999995</v>
      </c>
      <c r="L1" s="31">
        <v>-7.4412000000000003</v>
      </c>
      <c r="M1" s="32">
        <v>53085.591</v>
      </c>
      <c r="N1" s="32">
        <v>0.53343700000000005</v>
      </c>
      <c r="O1" s="33" t="s">
        <v>44</v>
      </c>
    </row>
    <row r="2" spans="1:15" x14ac:dyDescent="0.2">
      <c r="A2" t="s">
        <v>23</v>
      </c>
      <c r="B2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 t="s">
        <v>36</v>
      </c>
      <c r="D4" s="26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34">
        <v>53085.591</v>
      </c>
      <c r="D7" s="43" t="s">
        <v>54</v>
      </c>
    </row>
    <row r="8" spans="1:15" x14ac:dyDescent="0.2">
      <c r="A8" t="s">
        <v>3</v>
      </c>
      <c r="C8" s="34">
        <v>0.53343700000000005</v>
      </c>
      <c r="D8" s="43" t="s">
        <v>54</v>
      </c>
    </row>
    <row r="9" spans="1:15" x14ac:dyDescent="0.2">
      <c r="A9" s="22" t="s">
        <v>31</v>
      </c>
      <c r="B9" s="23">
        <v>21</v>
      </c>
      <c r="C9" s="20" t="s">
        <v>45</v>
      </c>
      <c r="D9" s="21" t="s">
        <v>46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-3.4694469519536142E-18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4.6590899162542601E-6</v>
      </c>
      <c r="D12" s="3"/>
      <c r="E12" s="44" t="s">
        <v>50</v>
      </c>
      <c r="F12" s="45" t="s">
        <v>53</v>
      </c>
    </row>
    <row r="13" spans="1:15" x14ac:dyDescent="0.2">
      <c r="A13" s="10" t="s">
        <v>18</v>
      </c>
      <c r="B13" s="10"/>
      <c r="C13" s="3" t="s">
        <v>13</v>
      </c>
      <c r="E13" s="46" t="s">
        <v>33</v>
      </c>
      <c r="F13" s="47">
        <v>1</v>
      </c>
    </row>
    <row r="14" spans="1:15" x14ac:dyDescent="0.2">
      <c r="A14" s="10"/>
      <c r="B14" s="10"/>
      <c r="C14" s="10"/>
      <c r="E14" s="46" t="s">
        <v>30</v>
      </c>
      <c r="F14" s="48">
        <f ca="1">NOW()+15018.5+$C$5/24</f>
        <v>60520.862779629628</v>
      </c>
    </row>
    <row r="15" spans="1:15" x14ac:dyDescent="0.2">
      <c r="A15" s="12" t="s">
        <v>17</v>
      </c>
      <c r="B15" s="10"/>
      <c r="C15" s="13">
        <f ca="1">(C7+C11)+(C8+C12)*INT(MAX(F21:F3533))</f>
        <v>59245.775279170353</v>
      </c>
      <c r="E15" s="46" t="s">
        <v>34</v>
      </c>
      <c r="F15" s="48">
        <f ca="1">ROUND(2*($F$14-$C$7)/$C$8,0)/2+$F$13</f>
        <v>13939.5</v>
      </c>
    </row>
    <row r="16" spans="1:15" x14ac:dyDescent="0.2">
      <c r="A16" s="15" t="s">
        <v>4</v>
      </c>
      <c r="B16" s="10"/>
      <c r="C16" s="16">
        <f ca="1">+C8+C12</f>
        <v>0.53344165908991625</v>
      </c>
      <c r="E16" s="46" t="s">
        <v>35</v>
      </c>
      <c r="F16" s="48">
        <f ca="1">ROUND(2*($F$14-$C$15)/$C$16,0)/2+$F$13</f>
        <v>2391.5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46" t="s">
        <v>51</v>
      </c>
      <c r="F17" s="49">
        <f ca="1">+$C$15+$C$16*$F$16-15018.5-$C$5/24</f>
        <v>45503.396840217225</v>
      </c>
    </row>
    <row r="18" spans="1:21" ht="14.25" thickTop="1" thickBot="1" x14ac:dyDescent="0.25">
      <c r="A18" s="15" t="s">
        <v>5</v>
      </c>
      <c r="B18" s="10"/>
      <c r="C18" s="17">
        <f ca="1">+C15</f>
        <v>59245.775279170353</v>
      </c>
      <c r="D18" s="18">
        <f ca="1">+C16</f>
        <v>0.53344165908991625</v>
      </c>
      <c r="E18" s="51" t="s">
        <v>52</v>
      </c>
      <c r="F18" s="50">
        <f ca="1">+($C$15+$C$16*$F$16)-($C$16/2)-15018.5-$C$5/24</f>
        <v>45503.130119387679</v>
      </c>
    </row>
    <row r="19" spans="1:21" ht="13.5" thickTop="1" x14ac:dyDescent="0.2">
      <c r="F19" s="34" t="s">
        <v>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s="42" t="s">
        <v>54</v>
      </c>
      <c r="C21" s="8">
        <v>53085.591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-3.4694469519536142E-18</v>
      </c>
      <c r="Q21" s="35">
        <f>+C21-15018.5</f>
        <v>38067.091</v>
      </c>
    </row>
    <row r="22" spans="1:21" x14ac:dyDescent="0.2">
      <c r="A22" s="39" t="s">
        <v>47</v>
      </c>
      <c r="B22" s="40" t="s">
        <v>48</v>
      </c>
      <c r="C22" s="41">
        <v>59246.041999999899</v>
      </c>
      <c r="D22" s="39" t="s">
        <v>49</v>
      </c>
      <c r="E22">
        <f>+(C22-C$7)/C$8</f>
        <v>11548.600865706538</v>
      </c>
      <c r="F22">
        <f>ROUND(2*E22,0)/2</f>
        <v>11548.5</v>
      </c>
      <c r="G22">
        <f>+C22-(C$7+F22*C$8)</f>
        <v>5.3805499897862319E-2</v>
      </c>
      <c r="I22">
        <f>+G22</f>
        <v>5.3805499897862319E-2</v>
      </c>
      <c r="O22">
        <f ca="1">+C$11+C$12*$F22</f>
        <v>5.3805499897862319E-2</v>
      </c>
      <c r="Q22" s="35">
        <f>+C22-15018.5</f>
        <v>44227.541999999899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2024-07-29T08:42:24Z</dcterms:modified>
</cp:coreProperties>
</file>