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3F5CB0-8C21-4C21-A53E-0E6C6BA4C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4" i="1" l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/>
  <c r="G27" i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/>
  <c r="G31" i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/>
  <c r="G35" i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/>
  <c r="G38" i="1" s="1"/>
  <c r="J38" i="1" s="1"/>
  <c r="Q38" i="1"/>
  <c r="E39" i="1"/>
  <c r="F39" i="1"/>
  <c r="G39" i="1"/>
  <c r="J39" i="1" s="1"/>
  <c r="Q39" i="1"/>
  <c r="E25" i="2"/>
  <c r="F25" i="2" s="1"/>
  <c r="G25" i="2" s="1"/>
  <c r="J25" i="2" s="1"/>
  <c r="Q25" i="2"/>
  <c r="E26" i="2"/>
  <c r="F26" i="2"/>
  <c r="G26" i="2" s="1"/>
  <c r="J26" i="2" s="1"/>
  <c r="Q26" i="2"/>
  <c r="E27" i="2"/>
  <c r="F27" i="2"/>
  <c r="G27" i="2"/>
  <c r="J27" i="2" s="1"/>
  <c r="Q27" i="2"/>
  <c r="E28" i="2"/>
  <c r="F28" i="2"/>
  <c r="G28" i="2"/>
  <c r="J28" i="2"/>
  <c r="Q28" i="2"/>
  <c r="E29" i="2"/>
  <c r="F29" i="2"/>
  <c r="G29" i="2"/>
  <c r="J29" i="2"/>
  <c r="Q29" i="2"/>
  <c r="E30" i="2"/>
  <c r="F30" i="2"/>
  <c r="G30" i="2"/>
  <c r="J30" i="2"/>
  <c r="Q30" i="2"/>
  <c r="E31" i="2"/>
  <c r="F31" i="2"/>
  <c r="G31" i="2"/>
  <c r="J31" i="2"/>
  <c r="Q31" i="2"/>
  <c r="E32" i="2"/>
  <c r="F32" i="2" s="1"/>
  <c r="G32" i="2" s="1"/>
  <c r="J32" i="2" s="1"/>
  <c r="Q32" i="2"/>
  <c r="E33" i="2"/>
  <c r="F33" i="2" s="1"/>
  <c r="G33" i="2" s="1"/>
  <c r="J33" i="2" s="1"/>
  <c r="Q33" i="2"/>
  <c r="E34" i="2"/>
  <c r="F34" i="2"/>
  <c r="G34" i="2" s="1"/>
  <c r="J34" i="2" s="1"/>
  <c r="Q34" i="2"/>
  <c r="E35" i="2"/>
  <c r="F35" i="2"/>
  <c r="G35" i="2"/>
  <c r="J35" i="2" s="1"/>
  <c r="Q35" i="2"/>
  <c r="E36" i="2"/>
  <c r="F36" i="2"/>
  <c r="G36" i="2"/>
  <c r="J36" i="2"/>
  <c r="Q36" i="2"/>
  <c r="E37" i="2"/>
  <c r="F37" i="2"/>
  <c r="G37" i="2"/>
  <c r="J37" i="2"/>
  <c r="Q37" i="2"/>
  <c r="E38" i="2"/>
  <c r="F38" i="2"/>
  <c r="G38" i="2"/>
  <c r="J38" i="2"/>
  <c r="Q38" i="2"/>
  <c r="E39" i="2"/>
  <c r="F39" i="2"/>
  <c r="G39" i="2"/>
  <c r="J39" i="2"/>
  <c r="Q39" i="2"/>
  <c r="F11" i="2"/>
  <c r="E22" i="2"/>
  <c r="F22" i="2"/>
  <c r="G22" i="2"/>
  <c r="I22" i="2"/>
  <c r="E23" i="2"/>
  <c r="F23" i="2"/>
  <c r="G23" i="2"/>
  <c r="I23" i="2"/>
  <c r="E24" i="2"/>
  <c r="F24" i="2"/>
  <c r="G24" i="2"/>
  <c r="I24" i="2"/>
  <c r="G11" i="2"/>
  <c r="E14" i="2"/>
  <c r="E15" i="2" s="1"/>
  <c r="A21" i="2"/>
  <c r="H20" i="2"/>
  <c r="C21" i="2"/>
  <c r="E21" i="2"/>
  <c r="F21" i="2"/>
  <c r="Q21" i="2"/>
  <c r="Q22" i="2"/>
  <c r="Q23" i="2"/>
  <c r="Q24" i="2"/>
  <c r="E22" i="1"/>
  <c r="F22" i="1" s="1"/>
  <c r="G22" i="1" s="1"/>
  <c r="I22" i="1" s="1"/>
  <c r="E23" i="1"/>
  <c r="F23" i="1"/>
  <c r="G23" i="1" s="1"/>
  <c r="I23" i="1" s="1"/>
  <c r="E24" i="1"/>
  <c r="F24" i="1" s="1"/>
  <c r="G24" i="1" s="1"/>
  <c r="I24" i="1" s="1"/>
  <c r="F11" i="1"/>
  <c r="Q22" i="1"/>
  <c r="Q23" i="1"/>
  <c r="Q24" i="1"/>
  <c r="C21" i="1"/>
  <c r="G21" i="1" s="1"/>
  <c r="H21" i="1" s="1"/>
  <c r="Q21" i="1"/>
  <c r="E21" i="1"/>
  <c r="F21" i="1" s="1"/>
  <c r="A21" i="1"/>
  <c r="H20" i="1"/>
  <c r="G11" i="1"/>
  <c r="C17" i="1"/>
  <c r="C17" i="2"/>
  <c r="G21" i="2"/>
  <c r="H21" i="2"/>
  <c r="C11" i="1"/>
  <c r="C11" i="2"/>
  <c r="F15" i="1" l="1"/>
  <c r="C12" i="2"/>
  <c r="C12" i="1"/>
  <c r="C16" i="1" l="1"/>
  <c r="D18" i="1" s="1"/>
  <c r="O22" i="1"/>
  <c r="S22" i="1" s="1"/>
  <c r="O25" i="1"/>
  <c r="S25" i="1" s="1"/>
  <c r="O28" i="1"/>
  <c r="S28" i="1" s="1"/>
  <c r="O23" i="1"/>
  <c r="S23" i="1" s="1"/>
  <c r="O30" i="1"/>
  <c r="S30" i="1" s="1"/>
  <c r="O27" i="1"/>
  <c r="S27" i="1" s="1"/>
  <c r="O32" i="1"/>
  <c r="S32" i="1" s="1"/>
  <c r="C15" i="1"/>
  <c r="O26" i="1"/>
  <c r="S26" i="1" s="1"/>
  <c r="O36" i="1"/>
  <c r="S36" i="1" s="1"/>
  <c r="O21" i="1"/>
  <c r="S21" i="1" s="1"/>
  <c r="O34" i="1"/>
  <c r="S34" i="1" s="1"/>
  <c r="O24" i="1"/>
  <c r="S24" i="1" s="1"/>
  <c r="O29" i="1"/>
  <c r="S29" i="1" s="1"/>
  <c r="O38" i="1"/>
  <c r="S38" i="1" s="1"/>
  <c r="O35" i="1"/>
  <c r="S35" i="1" s="1"/>
  <c r="O31" i="1"/>
  <c r="S31" i="1" s="1"/>
  <c r="O37" i="1"/>
  <c r="S37" i="1" s="1"/>
  <c r="O33" i="1"/>
  <c r="S33" i="1" s="1"/>
  <c r="O39" i="1"/>
  <c r="S39" i="1" s="1"/>
  <c r="O38" i="2"/>
  <c r="S38" i="2" s="1"/>
  <c r="O32" i="2"/>
  <c r="S32" i="2" s="1"/>
  <c r="O35" i="2"/>
  <c r="S35" i="2" s="1"/>
  <c r="O23" i="2"/>
  <c r="S23" i="2" s="1"/>
  <c r="C15" i="2"/>
  <c r="O21" i="2"/>
  <c r="S21" i="2" s="1"/>
  <c r="O34" i="2"/>
  <c r="S34" i="2" s="1"/>
  <c r="O28" i="2"/>
  <c r="S28" i="2" s="1"/>
  <c r="O25" i="2"/>
  <c r="S25" i="2" s="1"/>
  <c r="O26" i="2"/>
  <c r="S26" i="2" s="1"/>
  <c r="O36" i="2"/>
  <c r="S36" i="2" s="1"/>
  <c r="O29" i="2"/>
  <c r="S29" i="2" s="1"/>
  <c r="O39" i="2"/>
  <c r="S39" i="2" s="1"/>
  <c r="O33" i="2"/>
  <c r="S33" i="2" s="1"/>
  <c r="O27" i="2"/>
  <c r="S27" i="2" s="1"/>
  <c r="C16" i="2"/>
  <c r="D18" i="2" s="1"/>
  <c r="O22" i="2"/>
  <c r="S22" i="2" s="1"/>
  <c r="O37" i="2"/>
  <c r="S37" i="2" s="1"/>
  <c r="O30" i="2"/>
  <c r="S30" i="2" s="1"/>
  <c r="O31" i="2"/>
  <c r="S31" i="2" s="1"/>
  <c r="O24" i="2"/>
  <c r="S24" i="2" s="1"/>
  <c r="F16" i="1" l="1"/>
  <c r="F17" i="1" s="1"/>
  <c r="S19" i="2"/>
  <c r="E16" i="2"/>
  <c r="E17" i="2" s="1"/>
  <c r="C18" i="2"/>
  <c r="S19" i="1"/>
  <c r="C18" i="1"/>
  <c r="F18" i="1" l="1"/>
</calcChain>
</file>

<file path=xl/sharedStrings.xml><?xml version="1.0" encoding="utf-8"?>
<sst xmlns="http://schemas.openxmlformats.org/spreadsheetml/2006/main" count="179" uniqueCount="62">
  <si>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</si>
  <si>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</si>
  <si>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</si>
  <si>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</si>
  <si>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</si>
  <si>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</si>
  <si>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</si>
  <si>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</si>
  <si>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</si>
  <si>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</si>
  <si>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</si>
  <si>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</si>
  <si>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</si>
  <si>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</si>
  <si>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</si>
  <si>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</si>
  <si>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</si>
  <si>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</si>
  <si>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</si>
  <si>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</si>
  <si>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</si>
  <si>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</si>
  <si>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</si>
  <si>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</si>
  <si>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</si>
  <si>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</si>
  <si>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</si>
  <si>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</si>
  <si>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</si>
  <si>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</si>
  <si>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</si>
  <si>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</si>
  <si>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</si>
  <si>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</si>
  <si>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</si>
  <si>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</si>
  <si>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</si>
  <si>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</si>
  <si>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</si>
  <si>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</si>
  <si>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</si>
  <si>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</si>
  <si>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G5294-1116</t>
  </si>
  <si>
    <t>G5294-1116_Eri.xls</t>
  </si>
  <si>
    <t>EW</t>
  </si>
  <si>
    <t>Eri</t>
  </si>
  <si>
    <t>VSX</t>
  </si>
  <si>
    <t>IBVS 5960</t>
  </si>
  <si>
    <t>I</t>
  </si>
  <si>
    <t>IBVS 6011</t>
  </si>
  <si>
    <t>IBVS 6042</t>
  </si>
  <si>
    <t>II</t>
  </si>
  <si>
    <t>ToMcat</t>
  </si>
  <si>
    <t>This is a better period</t>
  </si>
  <si>
    <t>JAAVSO, 50, 255</t>
  </si>
  <si>
    <t>MY Eri / GSC 5294-1116</t>
  </si>
  <si>
    <t>CCD</t>
  </si>
  <si>
    <t xml:space="preserve">Mag </t>
  </si>
  <si>
    <t>Next ToM-P</t>
  </si>
  <si>
    <t>Next ToM-S</t>
  </si>
  <si>
    <t>12.10-12.90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</si>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</sst>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3" borderId="5" xfId="0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22" fontId="20" fillId="0" borderId="7" xfId="0" applyNumberFormat="1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</a:t>
            </a:r>
            <a:r>
              <a:rPr lang="en-AU" baseline="0"/>
              <a:t> Eri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70-454C-945E-543D2551BEC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1.396999905409757E-3</c:v>
                </c:pt>
                <c:pt idx="2">
                  <c:v>3.6659999168477952E-3</c:v>
                </c:pt>
                <c:pt idx="3">
                  <c:v>4.1174991201842204E-4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70-454C-945E-543D2551BEC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4">
                  <c:v>-4.06750084948726E-4</c:v>
                </c:pt>
                <c:pt idx="5">
                  <c:v>-4.06750084948726E-4</c:v>
                </c:pt>
                <c:pt idx="6">
                  <c:v>-2.0675009000115097E-4</c:v>
                </c:pt>
                <c:pt idx="7">
                  <c:v>-5.3825008944841102E-4</c:v>
                </c:pt>
                <c:pt idx="8">
                  <c:v>-4.382500919746235E-4</c:v>
                </c:pt>
                <c:pt idx="9">
                  <c:v>-1.3825009227730334E-4</c:v>
                </c:pt>
                <c:pt idx="10">
                  <c:v>-1.0145000924239866E-3</c:v>
                </c:pt>
                <c:pt idx="11">
                  <c:v>-8.14500090200454E-4</c:v>
                </c:pt>
                <c:pt idx="12">
                  <c:v>-2.1450009080581367E-4</c:v>
                </c:pt>
                <c:pt idx="13">
                  <c:v>-8.4600008267443627E-4</c:v>
                </c:pt>
                <c:pt idx="14">
                  <c:v>-3.4600008802954108E-4</c:v>
                </c:pt>
                <c:pt idx="15">
                  <c:v>3.5399991611484438E-4</c:v>
                </c:pt>
                <c:pt idx="16">
                  <c:v>-8.5375009075505659E-4</c:v>
                </c:pt>
                <c:pt idx="17">
                  <c:v>4.62499083369039E-5</c:v>
                </c:pt>
                <c:pt idx="18">
                  <c:v>4.62499083369039E-5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770-454C-945E-543D2551BEC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770-454C-945E-543D2551BEC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770-454C-945E-543D2551BEC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770-454C-945E-543D2551BEC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70-454C-945E-543D2551BEC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1.5825076600963672E-3</c:v>
                </c:pt>
                <c:pt idx="1">
                  <c:v>1.3802675978128206E-3</c:v>
                </c:pt>
                <c:pt idx="2">
                  <c:v>1.1899459185736084E-3</c:v>
                </c:pt>
                <c:pt idx="3">
                  <c:v>9.9655153120577862E-4</c:v>
                </c:pt>
                <c:pt idx="4">
                  <c:v>-3.6233036058339204E-4</c:v>
                </c:pt>
                <c:pt idx="5">
                  <c:v>-3.6233036058339204E-4</c:v>
                </c:pt>
                <c:pt idx="6">
                  <c:v>-3.6233036058339204E-4</c:v>
                </c:pt>
                <c:pt idx="7">
                  <c:v>-3.628890347885951E-4</c:v>
                </c:pt>
                <c:pt idx="8">
                  <c:v>-3.628890347885951E-4</c:v>
                </c:pt>
                <c:pt idx="9">
                  <c:v>-3.628890347885951E-4</c:v>
                </c:pt>
                <c:pt idx="10">
                  <c:v>-3.6335459662626443E-4</c:v>
                </c:pt>
                <c:pt idx="11">
                  <c:v>-3.6335459662626443E-4</c:v>
                </c:pt>
                <c:pt idx="12">
                  <c:v>-3.6335459662626443E-4</c:v>
                </c:pt>
                <c:pt idx="13">
                  <c:v>-3.6391327083146771E-4</c:v>
                </c:pt>
                <c:pt idx="14">
                  <c:v>-3.6391327083146771E-4</c:v>
                </c:pt>
                <c:pt idx="15">
                  <c:v>-3.6391327083146771E-4</c:v>
                </c:pt>
                <c:pt idx="16">
                  <c:v>-3.649375068743401E-4</c:v>
                </c:pt>
                <c:pt idx="17">
                  <c:v>-3.649375068743401E-4</c:v>
                </c:pt>
                <c:pt idx="18">
                  <c:v>-3.649375068743401E-4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770-454C-945E-543D2551BEC0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770-454C-945E-543D2551B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171176"/>
        <c:axId val="1"/>
      </c:scatterChart>
      <c:valAx>
        <c:axId val="82417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171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</a:t>
            </a:r>
            <a:r>
              <a:rPr lang="en-AU" baseline="0"/>
              <a:t> Eri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9-4B36-BF7E-AEB138FC0EA0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1.396999905409757E-3</c:v>
                </c:pt>
                <c:pt idx="2">
                  <c:v>3.6659999168477952E-3</c:v>
                </c:pt>
                <c:pt idx="3">
                  <c:v>4.1174991201842204E-4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9-4B36-BF7E-AEB138FC0EA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4">
                  <c:v>-4.06750084948726E-4</c:v>
                </c:pt>
                <c:pt idx="5">
                  <c:v>-4.06750084948726E-4</c:v>
                </c:pt>
                <c:pt idx="6">
                  <c:v>-2.0675009000115097E-4</c:v>
                </c:pt>
                <c:pt idx="7">
                  <c:v>-5.3825008944841102E-4</c:v>
                </c:pt>
                <c:pt idx="8">
                  <c:v>-4.382500919746235E-4</c:v>
                </c:pt>
                <c:pt idx="9">
                  <c:v>-1.3825009227730334E-4</c:v>
                </c:pt>
                <c:pt idx="10">
                  <c:v>-1.0145000924239866E-3</c:v>
                </c:pt>
                <c:pt idx="11">
                  <c:v>-8.14500090200454E-4</c:v>
                </c:pt>
                <c:pt idx="12">
                  <c:v>-2.1450009080581367E-4</c:v>
                </c:pt>
                <c:pt idx="13">
                  <c:v>-8.4600008267443627E-4</c:v>
                </c:pt>
                <c:pt idx="14">
                  <c:v>-3.4600008802954108E-4</c:v>
                </c:pt>
                <c:pt idx="15">
                  <c:v>3.5399991611484438E-4</c:v>
                </c:pt>
                <c:pt idx="16">
                  <c:v>-8.5375009075505659E-4</c:v>
                </c:pt>
                <c:pt idx="17">
                  <c:v>4.62499083369039E-5</c:v>
                </c:pt>
                <c:pt idx="18">
                  <c:v>4.62499083369039E-5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9-4B36-BF7E-AEB138FC0EA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9-4B36-BF7E-AEB138FC0EA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9-4B36-BF7E-AEB138FC0EA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9-4B36-BF7E-AEB138FC0EA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9-4B36-BF7E-AEB138FC0EA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1.5825076600963672E-3</c:v>
                </c:pt>
                <c:pt idx="1">
                  <c:v>1.3802675978128206E-3</c:v>
                </c:pt>
                <c:pt idx="2">
                  <c:v>1.1899459185736084E-3</c:v>
                </c:pt>
                <c:pt idx="3">
                  <c:v>9.9655153120577862E-4</c:v>
                </c:pt>
                <c:pt idx="4">
                  <c:v>-3.6233036058339204E-4</c:v>
                </c:pt>
                <c:pt idx="5">
                  <c:v>-3.6233036058339204E-4</c:v>
                </c:pt>
                <c:pt idx="6">
                  <c:v>-3.6233036058339204E-4</c:v>
                </c:pt>
                <c:pt idx="7">
                  <c:v>-3.628890347885951E-4</c:v>
                </c:pt>
                <c:pt idx="8">
                  <c:v>-3.628890347885951E-4</c:v>
                </c:pt>
                <c:pt idx="9">
                  <c:v>-3.628890347885951E-4</c:v>
                </c:pt>
                <c:pt idx="10">
                  <c:v>-3.6335459662626443E-4</c:v>
                </c:pt>
                <c:pt idx="11">
                  <c:v>-3.6335459662626443E-4</c:v>
                </c:pt>
                <c:pt idx="12">
                  <c:v>-3.6335459662626443E-4</c:v>
                </c:pt>
                <c:pt idx="13">
                  <c:v>-3.6391327083146771E-4</c:v>
                </c:pt>
                <c:pt idx="14">
                  <c:v>-3.6391327083146771E-4</c:v>
                </c:pt>
                <c:pt idx="15">
                  <c:v>-3.6391327083146771E-4</c:v>
                </c:pt>
                <c:pt idx="16">
                  <c:v>-3.649375068743401E-4</c:v>
                </c:pt>
                <c:pt idx="17">
                  <c:v>-3.649375068743401E-4</c:v>
                </c:pt>
                <c:pt idx="18">
                  <c:v>-3.649375068743401E-4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9-4B36-BF7E-AEB138FC0EA0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1086</c:v>
                </c:pt>
                <c:pt idx="2">
                  <c:v>2108</c:v>
                </c:pt>
                <c:pt idx="3">
                  <c:v>3146.5</c:v>
                </c:pt>
                <c:pt idx="4">
                  <c:v>10443.5</c:v>
                </c:pt>
                <c:pt idx="5">
                  <c:v>10443.5</c:v>
                </c:pt>
                <c:pt idx="6">
                  <c:v>10443.5</c:v>
                </c:pt>
                <c:pt idx="7">
                  <c:v>10446.5</c:v>
                </c:pt>
                <c:pt idx="8">
                  <c:v>10446.5</c:v>
                </c:pt>
                <c:pt idx="9">
                  <c:v>10446.5</c:v>
                </c:pt>
                <c:pt idx="10">
                  <c:v>10449</c:v>
                </c:pt>
                <c:pt idx="11">
                  <c:v>10449</c:v>
                </c:pt>
                <c:pt idx="12">
                  <c:v>10449</c:v>
                </c:pt>
                <c:pt idx="13">
                  <c:v>10452</c:v>
                </c:pt>
                <c:pt idx="14">
                  <c:v>10452</c:v>
                </c:pt>
                <c:pt idx="15">
                  <c:v>10452</c:v>
                </c:pt>
                <c:pt idx="16">
                  <c:v>10457.5</c:v>
                </c:pt>
                <c:pt idx="17">
                  <c:v>10457.5</c:v>
                </c:pt>
                <c:pt idx="18">
                  <c:v>10457.5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B9-4B36-BF7E-AEB138FC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171176"/>
        <c:axId val="1"/>
      </c:scatterChart>
      <c:valAx>
        <c:axId val="824171176"/>
        <c:scaling>
          <c:orientation val="minMax"/>
          <c:min val="10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171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DE-461F-A960-0CC5163B8FF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1.0999999911291525E-2</c:v>
                </c:pt>
                <c:pt idx="2">
                  <c:v>2.101999991282355E-2</c:v>
                </c:pt>
                <c:pt idx="3">
                  <c:v>3.1449999914912041E-2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DE-461F-A960-0CC5163B8FF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4">
                  <c:v>7.8114999916579109E-2</c:v>
                </c:pt>
                <c:pt idx="5">
                  <c:v>7.8114999916579109E-2</c:v>
                </c:pt>
                <c:pt idx="6">
                  <c:v>7.8314999911526684E-2</c:v>
                </c:pt>
                <c:pt idx="7">
                  <c:v>-6.378000009135576E-2</c:v>
                </c:pt>
                <c:pt idx="8">
                  <c:v>-6.3680000093881972E-2</c:v>
                </c:pt>
                <c:pt idx="9">
                  <c:v>-6.3380000094184652E-2</c:v>
                </c:pt>
                <c:pt idx="10">
                  <c:v>-3.6905000088154338E-2</c:v>
                </c:pt>
                <c:pt idx="11">
                  <c:v>-3.6705000085930806E-2</c:v>
                </c:pt>
                <c:pt idx="12">
                  <c:v>-3.6105000086536165E-2</c:v>
                </c:pt>
                <c:pt idx="13">
                  <c:v>-3.9150000884546898E-3</c:v>
                </c:pt>
                <c:pt idx="14">
                  <c:v>-3.4150000938097946E-3</c:v>
                </c:pt>
                <c:pt idx="15">
                  <c:v>-2.7150000896654092E-3</c:v>
                </c:pt>
                <c:pt idx="16">
                  <c:v>5.6249999906867743E-2</c:v>
                </c:pt>
                <c:pt idx="17">
                  <c:v>5.7149999905959703E-2</c:v>
                </c:pt>
                <c:pt idx="18">
                  <c:v>5.7149999905959703E-2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DE-461F-A960-0CC5163B8FF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DE-461F-A960-0CC5163B8FF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DE-461F-A960-0CC5163B8FF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DE-461F-A960-0CC5163B8FF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DE-461F-A960-0CC5163B8FF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1.5516227638803406E-2</c:v>
                </c:pt>
                <c:pt idx="1">
                  <c:v>1.4604999181702308E-2</c:v>
                </c:pt>
                <c:pt idx="2">
                  <c:v>1.3747468115823239E-2</c:v>
                </c:pt>
                <c:pt idx="3">
                  <c:v>1.2876105903720313E-2</c:v>
                </c:pt>
                <c:pt idx="4">
                  <c:v>6.7533829091539575E-3</c:v>
                </c:pt>
                <c:pt idx="5">
                  <c:v>6.7533829091539575E-3</c:v>
                </c:pt>
                <c:pt idx="6">
                  <c:v>6.7533829091539575E-3</c:v>
                </c:pt>
                <c:pt idx="7">
                  <c:v>6.7505353202255165E-3</c:v>
                </c:pt>
                <c:pt idx="8">
                  <c:v>6.7505353202255165E-3</c:v>
                </c:pt>
                <c:pt idx="9">
                  <c:v>6.7505353202255165E-3</c:v>
                </c:pt>
                <c:pt idx="10">
                  <c:v>6.7485013281337724E-3</c:v>
                </c:pt>
                <c:pt idx="11">
                  <c:v>6.7485013281337724E-3</c:v>
                </c:pt>
                <c:pt idx="12">
                  <c:v>6.7485013281337724E-3</c:v>
                </c:pt>
                <c:pt idx="13">
                  <c:v>6.7460605376236799E-3</c:v>
                </c:pt>
                <c:pt idx="14">
                  <c:v>6.7460605376236799E-3</c:v>
                </c:pt>
                <c:pt idx="15">
                  <c:v>6.7460605376236799E-3</c:v>
                </c:pt>
                <c:pt idx="16">
                  <c:v>6.741585755021845E-3</c:v>
                </c:pt>
                <c:pt idx="17">
                  <c:v>6.741585755021845E-3</c:v>
                </c:pt>
                <c:pt idx="18">
                  <c:v>6.741585755021845E-3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DE-461F-A960-0CC5163B8FF4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DE-461F-A960-0CC5163B8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165600"/>
        <c:axId val="1"/>
      </c:scatterChart>
      <c:valAx>
        <c:axId val="82416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16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1C-4999-92B3-ADC8AE63F1C1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1.0999999911291525E-2</c:v>
                </c:pt>
                <c:pt idx="2">
                  <c:v>2.101999991282355E-2</c:v>
                </c:pt>
                <c:pt idx="3">
                  <c:v>3.1449999914912041E-2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1C-4999-92B3-ADC8AE63F1C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  <c:pt idx="4">
                  <c:v>7.8114999916579109E-2</c:v>
                </c:pt>
                <c:pt idx="5">
                  <c:v>7.8114999916579109E-2</c:v>
                </c:pt>
                <c:pt idx="6">
                  <c:v>7.8314999911526684E-2</c:v>
                </c:pt>
                <c:pt idx="7">
                  <c:v>-6.378000009135576E-2</c:v>
                </c:pt>
                <c:pt idx="8">
                  <c:v>-6.3680000093881972E-2</c:v>
                </c:pt>
                <c:pt idx="9">
                  <c:v>-6.3380000094184652E-2</c:v>
                </c:pt>
                <c:pt idx="10">
                  <c:v>-3.6905000088154338E-2</c:v>
                </c:pt>
                <c:pt idx="11">
                  <c:v>-3.6705000085930806E-2</c:v>
                </c:pt>
                <c:pt idx="12">
                  <c:v>-3.6105000086536165E-2</c:v>
                </c:pt>
                <c:pt idx="13">
                  <c:v>-3.9150000884546898E-3</c:v>
                </c:pt>
                <c:pt idx="14">
                  <c:v>-3.4150000938097946E-3</c:v>
                </c:pt>
                <c:pt idx="15">
                  <c:v>-2.7150000896654092E-3</c:v>
                </c:pt>
                <c:pt idx="16">
                  <c:v>5.6249999906867743E-2</c:v>
                </c:pt>
                <c:pt idx="17">
                  <c:v>5.7149999905959703E-2</c:v>
                </c:pt>
                <c:pt idx="18">
                  <c:v>5.7149999905959703E-2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1C-4999-92B3-ADC8AE63F1C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1C-4999-92B3-ADC8AE63F1C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1C-4999-92B3-ADC8AE63F1C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1C-4999-92B3-ADC8AE63F1C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3">
                    <c:v>5.0000000000000001E-4</c:v>
                  </c:pt>
                  <c:pt idx="14">
                    <c:v>2.9999999999999997E-4</c:v>
                  </c:pt>
                  <c:pt idx="15">
                    <c:v>2.0000000000000001E-4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1C-4999-92B3-ADC8AE63F1C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1.5516227638803406E-2</c:v>
                </c:pt>
                <c:pt idx="1">
                  <c:v>1.4604999181702308E-2</c:v>
                </c:pt>
                <c:pt idx="2">
                  <c:v>1.3747468115823239E-2</c:v>
                </c:pt>
                <c:pt idx="3">
                  <c:v>1.2876105903720313E-2</c:v>
                </c:pt>
                <c:pt idx="4">
                  <c:v>6.7533829091539575E-3</c:v>
                </c:pt>
                <c:pt idx="5">
                  <c:v>6.7533829091539575E-3</c:v>
                </c:pt>
                <c:pt idx="6">
                  <c:v>6.7533829091539575E-3</c:v>
                </c:pt>
                <c:pt idx="7">
                  <c:v>6.7505353202255165E-3</c:v>
                </c:pt>
                <c:pt idx="8">
                  <c:v>6.7505353202255165E-3</c:v>
                </c:pt>
                <c:pt idx="9">
                  <c:v>6.7505353202255165E-3</c:v>
                </c:pt>
                <c:pt idx="10">
                  <c:v>6.7485013281337724E-3</c:v>
                </c:pt>
                <c:pt idx="11">
                  <c:v>6.7485013281337724E-3</c:v>
                </c:pt>
                <c:pt idx="12">
                  <c:v>6.7485013281337724E-3</c:v>
                </c:pt>
                <c:pt idx="13">
                  <c:v>6.7460605376236799E-3</c:v>
                </c:pt>
                <c:pt idx="14">
                  <c:v>6.7460605376236799E-3</c:v>
                </c:pt>
                <c:pt idx="15">
                  <c:v>6.7460605376236799E-3</c:v>
                </c:pt>
                <c:pt idx="16">
                  <c:v>6.741585755021845E-3</c:v>
                </c:pt>
                <c:pt idx="17">
                  <c:v>6.741585755021845E-3</c:v>
                </c:pt>
                <c:pt idx="18">
                  <c:v>6.741585755021845E-3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1C-4999-92B3-ADC8AE63F1C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1120</c:v>
                </c:pt>
                <c:pt idx="2">
                  <c:v>2174</c:v>
                </c:pt>
                <c:pt idx="3">
                  <c:v>3245</c:v>
                </c:pt>
                <c:pt idx="4">
                  <c:v>10770.5</c:v>
                </c:pt>
                <c:pt idx="5">
                  <c:v>10770.5</c:v>
                </c:pt>
                <c:pt idx="6">
                  <c:v>10770.5</c:v>
                </c:pt>
                <c:pt idx="7">
                  <c:v>10774</c:v>
                </c:pt>
                <c:pt idx="8">
                  <c:v>10774</c:v>
                </c:pt>
                <c:pt idx="9">
                  <c:v>10774</c:v>
                </c:pt>
                <c:pt idx="10">
                  <c:v>10776.5</c:v>
                </c:pt>
                <c:pt idx="11">
                  <c:v>10776.5</c:v>
                </c:pt>
                <c:pt idx="12">
                  <c:v>10776.5</c:v>
                </c:pt>
                <c:pt idx="13">
                  <c:v>10779.5</c:v>
                </c:pt>
                <c:pt idx="14">
                  <c:v>10779.5</c:v>
                </c:pt>
                <c:pt idx="15">
                  <c:v>10779.5</c:v>
                </c:pt>
                <c:pt idx="16">
                  <c:v>10785</c:v>
                </c:pt>
                <c:pt idx="17">
                  <c:v>10785</c:v>
                </c:pt>
                <c:pt idx="18">
                  <c:v>10785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1C-4999-92B3-ADC8AE63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165600"/>
        <c:axId val="1"/>
      </c:scatterChart>
      <c:valAx>
        <c:axId val="824165600"/>
        <c:scaling>
          <c:orientation val="minMax"/>
          <c:min val="10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16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390525</xdr:colOff>
      <xdr:row>17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DBDE108-421C-D0E5-ABAD-0AEC88B28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0</xdr:row>
      <xdr:rowOff>19050</xdr:rowOff>
    </xdr:from>
    <xdr:to>
      <xdr:col>26</xdr:col>
      <xdr:colOff>352425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F46FD3-48A7-4935-AF3E-B4431A3C7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19050</xdr:rowOff>
    </xdr:from>
    <xdr:to>
      <xdr:col>17</xdr:col>
      <xdr:colOff>19050</xdr:colOff>
      <xdr:row>18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BF05AD0-3DE6-0A22-3EF2-6AFA9963C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27</xdr:col>
      <xdr:colOff>85725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56EC3A-CAF1-40AA-8E82-228B69C89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7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55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3">
        <v>55093.796000000089</v>
      </c>
      <c r="D7" s="30" t="s">
        <v>46</v>
      </c>
    </row>
    <row r="8" spans="1:7" x14ac:dyDescent="0.2">
      <c r="A8" t="s">
        <v>3</v>
      </c>
      <c r="C8" s="43">
        <v>0.3601105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1.5825076600963672E-3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-1.8622473506772243E-7</v>
      </c>
      <c r="D12" s="3"/>
      <c r="E12" s="44" t="s">
        <v>57</v>
      </c>
      <c r="F12" s="45" t="s">
        <v>60</v>
      </c>
    </row>
    <row r="13" spans="1:7" x14ac:dyDescent="0.2">
      <c r="A13" s="10" t="s">
        <v>18</v>
      </c>
      <c r="B13" s="10"/>
      <c r="C13" s="3" t="s">
        <v>13</v>
      </c>
      <c r="D13" s="14"/>
      <c r="E13" s="46" t="s">
        <v>37</v>
      </c>
      <c r="F13" s="47">
        <v>1</v>
      </c>
    </row>
    <row r="14" spans="1:7" x14ac:dyDescent="0.2">
      <c r="A14" s="10"/>
      <c r="B14" s="10"/>
      <c r="C14" s="10"/>
      <c r="D14" s="14"/>
      <c r="E14" s="46" t="s">
        <v>32</v>
      </c>
      <c r="F14" s="48">
        <f ca="1">NOW()+15018.5+$C$9/24</f>
        <v>60520.864634375001</v>
      </c>
    </row>
    <row r="15" spans="1:7" x14ac:dyDescent="0.2">
      <c r="A15" s="12" t="s">
        <v>17</v>
      </c>
      <c r="B15" s="10"/>
      <c r="C15" s="13">
        <f ca="1">(C7+C11)+(C8+C12)*INT(MAX(F21:F3533))</f>
        <v>58859.471133655694</v>
      </c>
      <c r="D15" s="14"/>
      <c r="E15" s="46" t="s">
        <v>38</v>
      </c>
      <c r="F15" s="48">
        <f ca="1">ROUND(2*($F$14-$C$7)/$C$8,0)/2+$F$13</f>
        <v>15071.5</v>
      </c>
    </row>
    <row r="16" spans="1:7" x14ac:dyDescent="0.2">
      <c r="A16" s="16" t="s">
        <v>4</v>
      </c>
      <c r="B16" s="10"/>
      <c r="C16" s="17">
        <f ca="1">+C8+C12</f>
        <v>0.36011031377526492</v>
      </c>
      <c r="D16" s="14"/>
      <c r="E16" s="46" t="s">
        <v>39</v>
      </c>
      <c r="F16" s="48">
        <f ca="1">ROUND(2*($F$14-$C$15)/$C$16,0)/2+$F$13</f>
        <v>4614.5</v>
      </c>
    </row>
    <row r="17" spans="1:19" ht="13.5" thickBot="1" x14ac:dyDescent="0.25">
      <c r="A17" s="14" t="s">
        <v>29</v>
      </c>
      <c r="B17" s="10"/>
      <c r="C17" s="10">
        <f>COUNT(C21:C2191)</f>
        <v>19</v>
      </c>
      <c r="D17" s="14"/>
      <c r="E17" s="49" t="s">
        <v>58</v>
      </c>
      <c r="F17" s="50">
        <f ca="1">+$C$15+$C$16*$F$16-15018.5-$C$9/24</f>
        <v>45503.096009904992</v>
      </c>
    </row>
    <row r="18" spans="1:19" ht="14.25" thickTop="1" thickBot="1" x14ac:dyDescent="0.25">
      <c r="A18" s="16" t="s">
        <v>5</v>
      </c>
      <c r="B18" s="10"/>
      <c r="C18" s="19">
        <f ca="1">+C15</f>
        <v>58859.471133655694</v>
      </c>
      <c r="D18" s="20">
        <f ca="1">+C16</f>
        <v>0.36011031377526492</v>
      </c>
      <c r="E18" s="52" t="s">
        <v>59</v>
      </c>
      <c r="F18" s="51">
        <f ca="1">+($C$15+$C$16*$F$16)-($C$16/2)-15018.5-$C$9/24</f>
        <v>45502.915954748103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7.8412682889067919E-4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61</v>
      </c>
      <c r="J20" s="7" t="s">
        <v>56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55093.796000000089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1.5825076600963672E-3</v>
      </c>
      <c r="Q21" s="2">
        <f>+C21-15018.5</f>
        <v>40075.296000000089</v>
      </c>
      <c r="S21">
        <f ca="1">+(O21-G21)^2</f>
        <v>2.5043304942636794E-6</v>
      </c>
    </row>
    <row r="22" spans="1:19" x14ac:dyDescent="0.2">
      <c r="A22" s="33" t="s">
        <v>47</v>
      </c>
      <c r="B22" s="34" t="s">
        <v>48</v>
      </c>
      <c r="C22" s="33">
        <v>55484.877399999998</v>
      </c>
      <c r="D22" s="33">
        <v>2.0000000000000001E-4</v>
      </c>
      <c r="E22">
        <f>+(C22-C$7)/C$8</f>
        <v>1086.003879364551</v>
      </c>
      <c r="F22">
        <f>ROUND(2*E22,0)/2</f>
        <v>1086</v>
      </c>
      <c r="G22">
        <f>+C22-(C$7+F22*C$8)</f>
        <v>1.396999905409757E-3</v>
      </c>
      <c r="I22">
        <f>+G22</f>
        <v>1.396999905409757E-3</v>
      </c>
      <c r="O22">
        <f ca="1">+C$11+C$12*$F22</f>
        <v>1.3802675978128206E-3</v>
      </c>
      <c r="Q22" s="2">
        <f>+C22-15018.5</f>
        <v>40466.377399999998</v>
      </c>
      <c r="S22">
        <f ca="1">+(O22-G22)^2</f>
        <v>2.7997011751849583E-10</v>
      </c>
    </row>
    <row r="23" spans="1:19" ht="12" customHeight="1" x14ac:dyDescent="0.2">
      <c r="A23" s="33" t="s">
        <v>49</v>
      </c>
      <c r="B23" s="34" t="s">
        <v>48</v>
      </c>
      <c r="C23" s="33">
        <v>55852.912600000003</v>
      </c>
      <c r="D23" s="33">
        <v>5.0000000000000001E-4</v>
      </c>
      <c r="E23">
        <f>+(C23-C$7)/C$8</f>
        <v>2108.0101802083359</v>
      </c>
      <c r="F23">
        <f>ROUND(2*E23,0)/2</f>
        <v>2108</v>
      </c>
      <c r="G23">
        <f>+C23-(C$7+F23*C$8)</f>
        <v>3.6659999168477952E-3</v>
      </c>
      <c r="I23">
        <f>+G23</f>
        <v>3.6659999168477952E-3</v>
      </c>
      <c r="O23">
        <f ca="1">+C$11+C$12*$F23</f>
        <v>1.1899459185736084E-3</v>
      </c>
      <c r="Q23" s="2">
        <f>+C23-15018.5</f>
        <v>40834.412600000003</v>
      </c>
      <c r="S23">
        <f ca="1">+(O23-G23)^2</f>
        <v>6.1308434023695879E-6</v>
      </c>
    </row>
    <row r="24" spans="1:19" ht="12" customHeight="1" x14ac:dyDescent="0.2">
      <c r="A24" s="35" t="s">
        <v>50</v>
      </c>
      <c r="B24" s="36" t="s">
        <v>51</v>
      </c>
      <c r="C24" s="37">
        <v>56226.884100000003</v>
      </c>
      <c r="D24" s="37">
        <v>2.0000000000000001E-4</v>
      </c>
      <c r="E24">
        <f>+(C24-C$7)/C$8</f>
        <v>3146.5011433987997</v>
      </c>
      <c r="F24">
        <f>ROUND(2*E24,0)/2</f>
        <v>3146.5</v>
      </c>
      <c r="G24">
        <f>+C24-(C$7+F24*C$8)</f>
        <v>4.1174991201842204E-4</v>
      </c>
      <c r="I24">
        <f>+G24</f>
        <v>4.1174991201842204E-4</v>
      </c>
      <c r="O24">
        <f ca="1">+C$11+C$12*$F24</f>
        <v>9.9655153120577862E-4</v>
      </c>
      <c r="Q24" s="2">
        <f>+C24-15018.5</f>
        <v>41208.384100000003</v>
      </c>
      <c r="S24">
        <f ca="1">+(O24-G24)^2</f>
        <v>3.4199293380415403E-7</v>
      </c>
    </row>
    <row r="25" spans="1:19" ht="12" customHeight="1" x14ac:dyDescent="0.2">
      <c r="A25" s="38" t="s">
        <v>54</v>
      </c>
      <c r="B25" s="39" t="s">
        <v>48</v>
      </c>
      <c r="C25" s="41">
        <v>58854.609600000003</v>
      </c>
      <c r="D25" s="42">
        <v>4.0000000000000002E-4</v>
      </c>
      <c r="E25">
        <f t="shared" ref="E25:E39" si="0">+(C25-C$7)/C$8</f>
        <v>10443.498870485348</v>
      </c>
      <c r="F25">
        <f t="shared" ref="F25:F39" si="1">ROUND(2*E25,0)/2</f>
        <v>10443.5</v>
      </c>
      <c r="G25">
        <f t="shared" ref="G25:G39" si="2">+C25-(C$7+F25*C$8)</f>
        <v>-4.06750084948726E-4</v>
      </c>
      <c r="J25">
        <f t="shared" ref="J25:J39" si="3">+G25</f>
        <v>-4.06750084948726E-4</v>
      </c>
      <c r="O25">
        <f t="shared" ref="O25:O39" ca="1" si="4">+C$11+C$12*$F25</f>
        <v>-3.6233036058339204E-4</v>
      </c>
      <c r="Q25" s="2">
        <f t="shared" ref="Q25:Q39" si="5">+C25-15018.5</f>
        <v>43836.109600000003</v>
      </c>
      <c r="S25">
        <f t="shared" ref="S25:S39" ca="1" si="6">+(O25-G25)^2</f>
        <v>1.9731119126922434E-9</v>
      </c>
    </row>
    <row r="26" spans="1:19" ht="12" customHeight="1" x14ac:dyDescent="0.2">
      <c r="A26" s="38" t="s">
        <v>54</v>
      </c>
      <c r="B26" s="39" t="s">
        <v>48</v>
      </c>
      <c r="C26" s="41">
        <v>58854.609600000003</v>
      </c>
      <c r="D26" s="42">
        <v>5.9999999999999995E-4</v>
      </c>
      <c r="E26">
        <f t="shared" si="0"/>
        <v>10443.498870485348</v>
      </c>
      <c r="F26">
        <f t="shared" si="1"/>
        <v>10443.5</v>
      </c>
      <c r="G26">
        <f t="shared" si="2"/>
        <v>-4.06750084948726E-4</v>
      </c>
      <c r="J26">
        <f t="shared" si="3"/>
        <v>-4.06750084948726E-4</v>
      </c>
      <c r="O26">
        <f t="shared" ca="1" si="4"/>
        <v>-3.6233036058339204E-4</v>
      </c>
      <c r="Q26" s="2">
        <f t="shared" si="5"/>
        <v>43836.109600000003</v>
      </c>
      <c r="S26">
        <f t="shared" ca="1" si="6"/>
        <v>1.9731119126922434E-9</v>
      </c>
    </row>
    <row r="27" spans="1:19" ht="12" customHeight="1" x14ac:dyDescent="0.2">
      <c r="A27" s="38" t="s">
        <v>54</v>
      </c>
      <c r="B27" s="39" t="s">
        <v>48</v>
      </c>
      <c r="C27" s="41">
        <v>58854.609799999998</v>
      </c>
      <c r="D27" s="42">
        <v>2.9999999999999997E-4</v>
      </c>
      <c r="E27">
        <f t="shared" si="0"/>
        <v>10443.499425870417</v>
      </c>
      <c r="F27">
        <f t="shared" si="1"/>
        <v>10443.5</v>
      </c>
      <c r="G27">
        <f t="shared" si="2"/>
        <v>-2.0675009000115097E-4</v>
      </c>
      <c r="J27">
        <f t="shared" si="3"/>
        <v>-2.0675009000115097E-4</v>
      </c>
      <c r="O27">
        <f t="shared" ca="1" si="4"/>
        <v>-3.6233036058339204E-4</v>
      </c>
      <c r="Q27" s="2">
        <f t="shared" si="5"/>
        <v>43836.109799999998</v>
      </c>
      <c r="S27">
        <f t="shared" ca="1" si="6"/>
        <v>2.4205220594443346E-8</v>
      </c>
    </row>
    <row r="28" spans="1:19" ht="12" customHeight="1" x14ac:dyDescent="0.2">
      <c r="A28" s="38" t="s">
        <v>54</v>
      </c>
      <c r="B28" s="39" t="s">
        <v>48</v>
      </c>
      <c r="C28" s="41">
        <v>58855.6898</v>
      </c>
      <c r="D28" s="42">
        <v>4.0000000000000002E-4</v>
      </c>
      <c r="E28">
        <f t="shared" si="0"/>
        <v>10446.498505319647</v>
      </c>
      <c r="F28">
        <f t="shared" si="1"/>
        <v>10446.5</v>
      </c>
      <c r="G28">
        <f t="shared" si="2"/>
        <v>-5.3825008944841102E-4</v>
      </c>
      <c r="J28">
        <f t="shared" si="3"/>
        <v>-5.3825008944841102E-4</v>
      </c>
      <c r="O28">
        <f t="shared" ca="1" si="4"/>
        <v>-3.628890347885951E-4</v>
      </c>
      <c r="Q28" s="2">
        <f t="shared" si="5"/>
        <v>43837.1898</v>
      </c>
      <c r="S28">
        <f t="shared" ca="1" si="6"/>
        <v>3.0751499491402947E-8</v>
      </c>
    </row>
    <row r="29" spans="1:19" ht="12" customHeight="1" x14ac:dyDescent="0.2">
      <c r="A29" s="38" t="s">
        <v>54</v>
      </c>
      <c r="B29" s="39" t="s">
        <v>48</v>
      </c>
      <c r="C29" s="41">
        <v>58855.689899999998</v>
      </c>
      <c r="D29" s="42">
        <v>5.9999999999999995E-4</v>
      </c>
      <c r="E29">
        <f t="shared" si="0"/>
        <v>10446.498783012181</v>
      </c>
      <c r="F29">
        <f t="shared" si="1"/>
        <v>10446.5</v>
      </c>
      <c r="G29">
        <f t="shared" si="2"/>
        <v>-4.382500919746235E-4</v>
      </c>
      <c r="J29">
        <f t="shared" si="3"/>
        <v>-4.382500919746235E-4</v>
      </c>
      <c r="O29">
        <f t="shared" ca="1" si="4"/>
        <v>-3.628890347885951E-4</v>
      </c>
      <c r="Q29" s="2">
        <f t="shared" si="5"/>
        <v>43837.189899999998</v>
      </c>
      <c r="S29">
        <f t="shared" ca="1" si="6"/>
        <v>5.6792889401958428E-9</v>
      </c>
    </row>
    <row r="30" spans="1:19" ht="12" customHeight="1" x14ac:dyDescent="0.2">
      <c r="A30" s="38" t="s">
        <v>54</v>
      </c>
      <c r="B30" s="39" t="s">
        <v>48</v>
      </c>
      <c r="C30" s="41">
        <v>58855.690199999997</v>
      </c>
      <c r="D30" s="42">
        <v>2.9999999999999997E-4</v>
      </c>
      <c r="E30">
        <f t="shared" si="0"/>
        <v>10446.499616089806</v>
      </c>
      <c r="F30">
        <f t="shared" si="1"/>
        <v>10446.5</v>
      </c>
      <c r="G30">
        <f t="shared" si="2"/>
        <v>-1.3825009227730334E-4</v>
      </c>
      <c r="J30">
        <f t="shared" si="3"/>
        <v>-1.3825009227730334E-4</v>
      </c>
      <c r="O30">
        <f t="shared" ca="1" si="4"/>
        <v>-3.628890347885951E-4</v>
      </c>
      <c r="Q30" s="2">
        <f t="shared" si="5"/>
        <v>43837.190199999997</v>
      </c>
      <c r="S30">
        <f t="shared" ca="1" si="6"/>
        <v>5.0462654492591444E-8</v>
      </c>
    </row>
    <row r="31" spans="1:19" ht="12" customHeight="1" x14ac:dyDescent="0.2">
      <c r="A31" s="38" t="s">
        <v>54</v>
      </c>
      <c r="B31" s="39" t="s">
        <v>48</v>
      </c>
      <c r="C31" s="41">
        <v>58856.589599999999</v>
      </c>
      <c r="D31" s="42">
        <v>5.0000000000000001E-4</v>
      </c>
      <c r="E31">
        <f t="shared" si="0"/>
        <v>10448.997182808915</v>
      </c>
      <c r="F31">
        <f t="shared" si="1"/>
        <v>10449</v>
      </c>
      <c r="G31">
        <f t="shared" si="2"/>
        <v>-1.0145000924239866E-3</v>
      </c>
      <c r="J31">
        <f t="shared" si="3"/>
        <v>-1.0145000924239866E-3</v>
      </c>
      <c r="O31">
        <f t="shared" ca="1" si="4"/>
        <v>-3.6335459662626443E-4</v>
      </c>
      <c r="Q31" s="2">
        <f t="shared" si="5"/>
        <v>43838.089599999999</v>
      </c>
      <c r="S31">
        <f t="shared" ca="1" si="6"/>
        <v>4.2399045669766148E-7</v>
      </c>
    </row>
    <row r="32" spans="1:19" ht="12" customHeight="1" x14ac:dyDescent="0.2">
      <c r="A32" s="38" t="s">
        <v>54</v>
      </c>
      <c r="B32" s="39" t="s">
        <v>48</v>
      </c>
      <c r="C32" s="41">
        <v>58856.589800000002</v>
      </c>
      <c r="D32" s="42">
        <v>5.0000000000000001E-4</v>
      </c>
      <c r="E32">
        <f t="shared" si="0"/>
        <v>10448.997738194004</v>
      </c>
      <c r="F32">
        <f t="shared" si="1"/>
        <v>10449</v>
      </c>
      <c r="G32">
        <f t="shared" si="2"/>
        <v>-8.14500090200454E-4</v>
      </c>
      <c r="J32">
        <f t="shared" si="3"/>
        <v>-8.14500090200454E-4</v>
      </c>
      <c r="O32">
        <f t="shared" ca="1" si="4"/>
        <v>-3.6335459662626443E-4</v>
      </c>
      <c r="Q32" s="2">
        <f t="shared" si="5"/>
        <v>43838.089800000002</v>
      </c>
      <c r="S32">
        <f t="shared" ca="1" si="6"/>
        <v>2.0353225637229912E-7</v>
      </c>
    </row>
    <row r="33" spans="1:19" ht="12" customHeight="1" x14ac:dyDescent="0.2">
      <c r="A33" s="38" t="s">
        <v>54</v>
      </c>
      <c r="B33" s="39" t="s">
        <v>48</v>
      </c>
      <c r="C33" s="41">
        <v>58856.590400000001</v>
      </c>
      <c r="D33" s="42">
        <v>2.0000000000000001E-4</v>
      </c>
      <c r="E33">
        <f t="shared" si="0"/>
        <v>10448.999404349253</v>
      </c>
      <c r="F33">
        <f t="shared" si="1"/>
        <v>10449</v>
      </c>
      <c r="G33">
        <f t="shared" si="2"/>
        <v>-2.1450009080581367E-4</v>
      </c>
      <c r="J33">
        <f t="shared" si="3"/>
        <v>-2.1450009080581367E-4</v>
      </c>
      <c r="O33">
        <f t="shared" ca="1" si="4"/>
        <v>-3.6335459662626443E-4</v>
      </c>
      <c r="Q33" s="2">
        <f t="shared" si="5"/>
        <v>43838.090400000001</v>
      </c>
      <c r="S33">
        <f t="shared" ca="1" si="6"/>
        <v>2.2157663903050608E-8</v>
      </c>
    </row>
    <row r="34" spans="1:19" ht="12" customHeight="1" x14ac:dyDescent="0.2">
      <c r="A34" s="38" t="s">
        <v>54</v>
      </c>
      <c r="B34" s="39" t="s">
        <v>48</v>
      </c>
      <c r="C34" s="41">
        <v>58857.670100000003</v>
      </c>
      <c r="D34" s="42">
        <v>5.0000000000000001E-4</v>
      </c>
      <c r="E34">
        <f t="shared" si="0"/>
        <v>10451.997650720858</v>
      </c>
      <c r="F34">
        <f t="shared" si="1"/>
        <v>10452</v>
      </c>
      <c r="G34">
        <f t="shared" si="2"/>
        <v>-8.4600008267443627E-4</v>
      </c>
      <c r="J34">
        <f t="shared" si="3"/>
        <v>-8.4600008267443627E-4</v>
      </c>
      <c r="O34">
        <f t="shared" ca="1" si="4"/>
        <v>-3.6391327083146771E-4</v>
      </c>
      <c r="Q34" s="2">
        <f t="shared" si="5"/>
        <v>43839.170100000003</v>
      </c>
      <c r="S34">
        <f t="shared" ca="1" si="6"/>
        <v>2.3240769415291777E-7</v>
      </c>
    </row>
    <row r="35" spans="1:19" ht="12" customHeight="1" x14ac:dyDescent="0.2">
      <c r="A35" s="38" t="s">
        <v>54</v>
      </c>
      <c r="B35" s="39" t="s">
        <v>48</v>
      </c>
      <c r="C35" s="41">
        <v>58857.670599999998</v>
      </c>
      <c r="D35" s="42">
        <v>2.9999999999999997E-4</v>
      </c>
      <c r="E35">
        <f t="shared" si="0"/>
        <v>10451.999039183551</v>
      </c>
      <c r="F35">
        <f t="shared" si="1"/>
        <v>10452</v>
      </c>
      <c r="G35">
        <f t="shared" si="2"/>
        <v>-3.4600008802954108E-4</v>
      </c>
      <c r="J35">
        <f t="shared" si="3"/>
        <v>-3.4600008802954108E-4</v>
      </c>
      <c r="O35">
        <f t="shared" ca="1" si="4"/>
        <v>-3.6391327083146771E-4</v>
      </c>
      <c r="Q35" s="2">
        <f t="shared" si="5"/>
        <v>43839.170599999998</v>
      </c>
      <c r="S35">
        <f t="shared" ca="1" si="6"/>
        <v>3.2088211809524016E-10</v>
      </c>
    </row>
    <row r="36" spans="1:19" ht="12" customHeight="1" x14ac:dyDescent="0.2">
      <c r="A36" s="38" t="s">
        <v>54</v>
      </c>
      <c r="B36" s="39" t="s">
        <v>48</v>
      </c>
      <c r="C36" s="41">
        <v>58857.671300000002</v>
      </c>
      <c r="D36" s="42">
        <v>2.0000000000000001E-4</v>
      </c>
      <c r="E36">
        <f t="shared" si="0"/>
        <v>10452.000983031354</v>
      </c>
      <c r="F36">
        <f t="shared" si="1"/>
        <v>10452</v>
      </c>
      <c r="G36">
        <f t="shared" si="2"/>
        <v>3.5399991611484438E-4</v>
      </c>
      <c r="J36">
        <f t="shared" si="3"/>
        <v>3.5399991611484438E-4</v>
      </c>
      <c r="O36">
        <f t="shared" ca="1" si="4"/>
        <v>-3.6391327083146771E-4</v>
      </c>
      <c r="Q36" s="2">
        <f t="shared" si="5"/>
        <v>43839.171300000002</v>
      </c>
      <c r="S36">
        <f t="shared" ca="1" si="6"/>
        <v>5.1539934399141048E-7</v>
      </c>
    </row>
    <row r="37" spans="1:19" ht="12" customHeight="1" x14ac:dyDescent="0.2">
      <c r="A37" s="38" t="s">
        <v>54</v>
      </c>
      <c r="B37" s="39" t="s">
        <v>48</v>
      </c>
      <c r="C37" s="41">
        <v>58859.650699999998</v>
      </c>
      <c r="D37" s="42">
        <v>5.9999999999999995E-4</v>
      </c>
      <c r="E37">
        <f t="shared" si="0"/>
        <v>10457.497629199674</v>
      </c>
      <c r="F37">
        <f t="shared" si="1"/>
        <v>10457.5</v>
      </c>
      <c r="G37">
        <f t="shared" si="2"/>
        <v>-8.5375009075505659E-4</v>
      </c>
      <c r="J37">
        <f t="shared" si="3"/>
        <v>-8.5375009075505659E-4</v>
      </c>
      <c r="O37">
        <f t="shared" ca="1" si="4"/>
        <v>-3.649375068743401E-4</v>
      </c>
      <c r="Q37" s="2">
        <f t="shared" si="5"/>
        <v>43841.150699999998</v>
      </c>
      <c r="S37">
        <f t="shared" ca="1" si="6"/>
        <v>2.3893774216014249E-7</v>
      </c>
    </row>
    <row r="38" spans="1:19" ht="12" customHeight="1" x14ac:dyDescent="0.2">
      <c r="A38" s="38" t="s">
        <v>54</v>
      </c>
      <c r="B38" s="39" t="s">
        <v>48</v>
      </c>
      <c r="C38" s="41">
        <v>58859.651599999997</v>
      </c>
      <c r="D38" s="42">
        <v>2.0000000000000001E-4</v>
      </c>
      <c r="E38">
        <f t="shared" si="0"/>
        <v>10457.500128432544</v>
      </c>
      <c r="F38">
        <f t="shared" si="1"/>
        <v>10457.5</v>
      </c>
      <c r="G38">
        <f t="shared" si="2"/>
        <v>4.62499083369039E-5</v>
      </c>
      <c r="J38">
        <f t="shared" si="3"/>
        <v>4.62499083369039E-5</v>
      </c>
      <c r="O38">
        <f t="shared" ca="1" si="4"/>
        <v>-3.649375068743401E-4</v>
      </c>
      <c r="Q38" s="2">
        <f t="shared" si="5"/>
        <v>43841.151599999997</v>
      </c>
      <c r="S38">
        <f t="shared" ca="1" si="6"/>
        <v>1.6907509042810398E-7</v>
      </c>
    </row>
    <row r="39" spans="1:19" ht="12" customHeight="1" x14ac:dyDescent="0.2">
      <c r="A39" s="38" t="s">
        <v>54</v>
      </c>
      <c r="B39" s="39" t="s">
        <v>48</v>
      </c>
      <c r="C39" s="41">
        <v>58859.651599999997</v>
      </c>
      <c r="D39" s="42">
        <v>4.0000000000000002E-4</v>
      </c>
      <c r="E39">
        <f t="shared" si="0"/>
        <v>10457.500128432544</v>
      </c>
      <c r="F39">
        <f t="shared" si="1"/>
        <v>10457.5</v>
      </c>
      <c r="G39">
        <f t="shared" si="2"/>
        <v>4.62499083369039E-5</v>
      </c>
      <c r="J39">
        <f t="shared" si="3"/>
        <v>4.62499083369039E-5</v>
      </c>
      <c r="O39">
        <f t="shared" ca="1" si="4"/>
        <v>-3.649375068743401E-4</v>
      </c>
      <c r="Q39" s="2">
        <f t="shared" si="5"/>
        <v>43841.151599999997</v>
      </c>
      <c r="S39">
        <f t="shared" ca="1" si="6"/>
        <v>1.6907509042810398E-7</v>
      </c>
    </row>
    <row r="40" spans="1:19" ht="12" customHeight="1" x14ac:dyDescent="0.2">
      <c r="C40" s="8"/>
      <c r="D40" s="8"/>
    </row>
    <row r="41" spans="1:19" ht="12" customHeight="1" x14ac:dyDescent="0.2">
      <c r="C41" s="8"/>
      <c r="D41" s="8"/>
    </row>
    <row r="42" spans="1:19" ht="12" customHeight="1" x14ac:dyDescent="0.2">
      <c r="C42" s="8"/>
      <c r="D42" s="8"/>
    </row>
    <row r="43" spans="1:19" ht="12" customHeight="1" x14ac:dyDescent="0.2">
      <c r="C43" s="8"/>
      <c r="D43" s="8"/>
    </row>
    <row r="44" spans="1:19" ht="12" customHeight="1" x14ac:dyDescent="0.2">
      <c r="C44" s="8"/>
      <c r="D44" s="8"/>
    </row>
    <row r="45" spans="1:19" ht="12" customHeight="1" x14ac:dyDescent="0.2">
      <c r="C45" s="8"/>
      <c r="D45" s="8"/>
    </row>
    <row r="46" spans="1:19" ht="12" customHeight="1" x14ac:dyDescent="0.2">
      <c r="C46" s="8"/>
      <c r="D46" s="8"/>
    </row>
    <row r="47" spans="1:19" ht="12" customHeight="1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R1" sqref="R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  <c r="C6" t="s">
        <v>53</v>
      </c>
    </row>
    <row r="7" spans="1:7" x14ac:dyDescent="0.2">
      <c r="A7" t="s">
        <v>2</v>
      </c>
      <c r="C7" s="43">
        <v>55093.796000000089</v>
      </c>
      <c r="D7" s="30" t="s">
        <v>46</v>
      </c>
    </row>
    <row r="8" spans="1:7" x14ac:dyDescent="0.2">
      <c r="A8" t="s">
        <v>3</v>
      </c>
      <c r="C8" s="43">
        <v>0.34916999999999998</v>
      </c>
      <c r="D8" s="30" t="s">
        <v>52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1.5516227638803406E-2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-8.1359683669740954E-7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60520.864634375001</v>
      </c>
    </row>
    <row r="15" spans="1:7" x14ac:dyDescent="0.2">
      <c r="A15" s="12" t="s">
        <v>17</v>
      </c>
      <c r="B15" s="10"/>
      <c r="C15" s="13">
        <f ca="1">(C7+C11)+(C8+C12)*INT(MAX(F21:F3533))</f>
        <v>58859.601191585847</v>
      </c>
      <c r="D15" s="14" t="s">
        <v>38</v>
      </c>
      <c r="E15" s="15">
        <f ca="1">ROUND(2*(E14-$C$7)/$C$8,0)/2+E13</f>
        <v>15544</v>
      </c>
    </row>
    <row r="16" spans="1:7" x14ac:dyDescent="0.2">
      <c r="A16" s="16" t="s">
        <v>4</v>
      </c>
      <c r="B16" s="10"/>
      <c r="C16" s="17">
        <f ca="1">+C8+C12</f>
        <v>0.3491691864031633</v>
      </c>
      <c r="D16" s="14" t="s">
        <v>39</v>
      </c>
      <c r="E16" s="24">
        <f ca="1">ROUND(2*(E14-$C$15)/$C$16,0)/2+E13</f>
        <v>4759</v>
      </c>
    </row>
    <row r="17" spans="1:19" ht="13.5" thickBot="1" x14ac:dyDescent="0.25">
      <c r="A17" s="14" t="s">
        <v>29</v>
      </c>
      <c r="B17" s="10"/>
      <c r="C17" s="10">
        <f>COUNT(C21:C2191)</f>
        <v>19</v>
      </c>
      <c r="D17" s="14" t="s">
        <v>33</v>
      </c>
      <c r="E17" s="18">
        <f ca="1">+$C$15+$C$16*E16-15018.5-$C$9/24</f>
        <v>45503.193183011834</v>
      </c>
    </row>
    <row r="18" spans="1:19" ht="14.25" thickTop="1" thickBot="1" x14ac:dyDescent="0.25">
      <c r="A18" s="16" t="s">
        <v>5</v>
      </c>
      <c r="B18" s="10"/>
      <c r="C18" s="19">
        <f ca="1">+C15</f>
        <v>58859.601191585847</v>
      </c>
      <c r="D18" s="20">
        <f ca="1">+C16</f>
        <v>0.3491691864031633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4.9598799955617154E-2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55093.796000000089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1.5516227638803406E-2</v>
      </c>
      <c r="Q21" s="2">
        <f>+C21-15018.5</f>
        <v>40075.296000000089</v>
      </c>
      <c r="S21">
        <f ca="1">+(O21-G21)^2</f>
        <v>2.4075332013916674E-4</v>
      </c>
    </row>
    <row r="22" spans="1:19" x14ac:dyDescent="0.2">
      <c r="A22" s="33" t="s">
        <v>47</v>
      </c>
      <c r="B22" s="34" t="s">
        <v>48</v>
      </c>
      <c r="C22" s="33">
        <v>55484.877399999998</v>
      </c>
      <c r="D22" s="33">
        <v>2.0000000000000001E-4</v>
      </c>
      <c r="E22">
        <f>+(C22-C$7)/C$8</f>
        <v>1120.031503278942</v>
      </c>
      <c r="F22">
        <f>ROUND(2*E22,0)/2</f>
        <v>1120</v>
      </c>
      <c r="G22">
        <f>+C22-(C$7+F22*C$8)</f>
        <v>1.0999999911291525E-2</v>
      </c>
      <c r="I22">
        <f>+G22</f>
        <v>1.0999999911291525E-2</v>
      </c>
      <c r="O22">
        <f ca="1">+C$11+C$12*$F22</f>
        <v>1.4604999181702308E-2</v>
      </c>
      <c r="Q22" s="2">
        <f>+C22-15018.5</f>
        <v>40466.377399999998</v>
      </c>
      <c r="S22">
        <f ca="1">+(O22-G22)^2</f>
        <v>1.2996019739662281E-5</v>
      </c>
    </row>
    <row r="23" spans="1:19" ht="12" customHeight="1" x14ac:dyDescent="0.2">
      <c r="A23" s="33" t="s">
        <v>49</v>
      </c>
      <c r="B23" s="34" t="s">
        <v>48</v>
      </c>
      <c r="C23" s="33">
        <v>55852.912600000003</v>
      </c>
      <c r="D23" s="33">
        <v>5.0000000000000001E-4</v>
      </c>
      <c r="E23">
        <f>+(C23-C$7)/C$8</f>
        <v>2174.0601999023797</v>
      </c>
      <c r="F23">
        <f>ROUND(2*E23,0)/2</f>
        <v>2174</v>
      </c>
      <c r="G23">
        <f>+C23-(C$7+F23*C$8)</f>
        <v>2.101999991282355E-2</v>
      </c>
      <c r="I23">
        <f>+G23</f>
        <v>2.101999991282355E-2</v>
      </c>
      <c r="O23">
        <f ca="1">+C$11+C$12*$F23</f>
        <v>1.3747468115823239E-2</v>
      </c>
      <c r="Q23" s="2">
        <f>+C23-15018.5</f>
        <v>40834.412600000003</v>
      </c>
      <c r="S23">
        <f ca="1">+(O23-G23)^2</f>
        <v>5.2889718738380581E-5</v>
      </c>
    </row>
    <row r="24" spans="1:19" ht="12" customHeight="1" x14ac:dyDescent="0.2">
      <c r="A24" s="35" t="s">
        <v>50</v>
      </c>
      <c r="B24" s="36" t="s">
        <v>51</v>
      </c>
      <c r="C24" s="37">
        <v>56226.884100000003</v>
      </c>
      <c r="D24" s="37">
        <v>2.0000000000000001E-4</v>
      </c>
      <c r="E24">
        <f>+(C24-C$7)/C$8</f>
        <v>3245.0900707389342</v>
      </c>
      <c r="F24">
        <f>ROUND(2*E24,0)/2</f>
        <v>3245</v>
      </c>
      <c r="G24">
        <f>+C24-(C$7+F24*C$8)</f>
        <v>3.1449999914912041E-2</v>
      </c>
      <c r="I24">
        <f>+G24</f>
        <v>3.1449999914912041E-2</v>
      </c>
      <c r="O24">
        <f ca="1">+C$11+C$12*$F24</f>
        <v>1.2876105903720313E-2</v>
      </c>
      <c r="Q24" s="2">
        <f>+C24-15018.5</f>
        <v>41208.384100000003</v>
      </c>
      <c r="S24">
        <f ca="1">+(O24-G24)^2</f>
        <v>3.4498953873898395E-4</v>
      </c>
    </row>
    <row r="25" spans="1:19" ht="12" customHeight="1" x14ac:dyDescent="0.2">
      <c r="A25" s="38" t="s">
        <v>54</v>
      </c>
      <c r="B25" s="39" t="s">
        <v>48</v>
      </c>
      <c r="C25" s="41">
        <v>58854.609600000003</v>
      </c>
      <c r="D25" s="42">
        <v>4.0000000000000002E-4</v>
      </c>
      <c r="E25">
        <f t="shared" ref="E25:E39" si="0">+(C25-C$7)/C$8</f>
        <v>10770.723716241127</v>
      </c>
      <c r="F25">
        <f t="shared" ref="F25:F39" si="1">ROUND(2*E25,0)/2</f>
        <v>10770.5</v>
      </c>
      <c r="G25">
        <f t="shared" ref="G25:G39" si="2">+C25-(C$7+F25*C$8)</f>
        <v>7.8114999916579109E-2</v>
      </c>
      <c r="J25">
        <f t="shared" ref="J25:J39" si="3">+G25</f>
        <v>7.8114999916579109E-2</v>
      </c>
      <c r="O25">
        <f t="shared" ref="O25:O39" ca="1" si="4">+C$11+C$12*$F25</f>
        <v>6.7533829091539575E-3</v>
      </c>
      <c r="Q25" s="2">
        <f t="shared" ref="Q25:Q39" si="5">+C25-15018.5</f>
        <v>43836.109600000003</v>
      </c>
      <c r="S25">
        <f t="shared" ref="S25:S39" ca="1" si="6">+(O25-G25)^2</f>
        <v>5.0924803819144297E-3</v>
      </c>
    </row>
    <row r="26" spans="1:19" ht="12" customHeight="1" x14ac:dyDescent="0.2">
      <c r="A26" s="38" t="s">
        <v>54</v>
      </c>
      <c r="B26" s="39" t="s">
        <v>48</v>
      </c>
      <c r="C26" s="41">
        <v>58854.609600000003</v>
      </c>
      <c r="D26" s="42">
        <v>5.9999999999999995E-4</v>
      </c>
      <c r="E26">
        <f t="shared" si="0"/>
        <v>10770.723716241127</v>
      </c>
      <c r="F26">
        <f t="shared" si="1"/>
        <v>10770.5</v>
      </c>
      <c r="G26">
        <f t="shared" si="2"/>
        <v>7.8114999916579109E-2</v>
      </c>
      <c r="J26">
        <f t="shared" si="3"/>
        <v>7.8114999916579109E-2</v>
      </c>
      <c r="O26">
        <f t="shared" ca="1" si="4"/>
        <v>6.7533829091539575E-3</v>
      </c>
      <c r="Q26" s="2">
        <f t="shared" si="5"/>
        <v>43836.109600000003</v>
      </c>
      <c r="S26">
        <f t="shared" ca="1" si="6"/>
        <v>5.0924803819144297E-3</v>
      </c>
    </row>
    <row r="27" spans="1:19" ht="12" customHeight="1" x14ac:dyDescent="0.2">
      <c r="A27" s="38" t="s">
        <v>54</v>
      </c>
      <c r="B27" s="39" t="s">
        <v>48</v>
      </c>
      <c r="C27" s="41">
        <v>58854.609799999998</v>
      </c>
      <c r="D27" s="42">
        <v>2.9999999999999997E-4</v>
      </c>
      <c r="E27">
        <f t="shared" si="0"/>
        <v>10770.724289028007</v>
      </c>
      <c r="F27">
        <f t="shared" si="1"/>
        <v>10770.5</v>
      </c>
      <c r="G27">
        <f t="shared" si="2"/>
        <v>7.8314999911526684E-2</v>
      </c>
      <c r="J27">
        <f t="shared" si="3"/>
        <v>7.8314999911526684E-2</v>
      </c>
      <c r="O27">
        <f t="shared" ca="1" si="4"/>
        <v>6.7533829091539575E-3</v>
      </c>
      <c r="Q27" s="2">
        <f t="shared" si="5"/>
        <v>43836.109799999998</v>
      </c>
      <c r="S27">
        <f t="shared" ca="1" si="6"/>
        <v>5.1210650279942807E-3</v>
      </c>
    </row>
    <row r="28" spans="1:19" ht="12" customHeight="1" x14ac:dyDescent="0.2">
      <c r="A28" s="38" t="s">
        <v>54</v>
      </c>
      <c r="B28" s="39" t="s">
        <v>48</v>
      </c>
      <c r="C28" s="41">
        <v>58855.6898</v>
      </c>
      <c r="D28" s="42">
        <v>4.0000000000000002E-4</v>
      </c>
      <c r="E28">
        <f t="shared" si="0"/>
        <v>10773.817338259045</v>
      </c>
      <c r="F28">
        <f t="shared" si="1"/>
        <v>10774</v>
      </c>
      <c r="G28">
        <f t="shared" si="2"/>
        <v>-6.378000009135576E-2</v>
      </c>
      <c r="J28">
        <f t="shared" si="3"/>
        <v>-6.378000009135576E-2</v>
      </c>
      <c r="O28">
        <f t="shared" ca="1" si="4"/>
        <v>6.7505353202255165E-3</v>
      </c>
      <c r="Q28" s="2">
        <f t="shared" si="5"/>
        <v>43837.1898</v>
      </c>
      <c r="S28">
        <f t="shared" ca="1" si="6"/>
        <v>4.9745564254443202E-3</v>
      </c>
    </row>
    <row r="29" spans="1:19" ht="12" customHeight="1" x14ac:dyDescent="0.2">
      <c r="A29" s="38" t="s">
        <v>54</v>
      </c>
      <c r="B29" s="39" t="s">
        <v>48</v>
      </c>
      <c r="C29" s="41">
        <v>58855.689899999998</v>
      </c>
      <c r="D29" s="42">
        <v>5.9999999999999995E-4</v>
      </c>
      <c r="E29">
        <f t="shared" si="0"/>
        <v>10773.817624652485</v>
      </c>
      <c r="F29">
        <f t="shared" si="1"/>
        <v>10774</v>
      </c>
      <c r="G29">
        <f t="shared" si="2"/>
        <v>-6.3680000093881972E-2</v>
      </c>
      <c r="J29">
        <f t="shared" si="3"/>
        <v>-6.3680000093881972E-2</v>
      </c>
      <c r="O29">
        <f t="shared" ca="1" si="4"/>
        <v>6.7505353202255165E-3</v>
      </c>
      <c r="Q29" s="2">
        <f t="shared" si="5"/>
        <v>43837.189899999998</v>
      </c>
      <c r="S29">
        <f t="shared" ca="1" si="6"/>
        <v>4.9604603187178489E-3</v>
      </c>
    </row>
    <row r="30" spans="1:19" ht="12" customHeight="1" x14ac:dyDescent="0.2">
      <c r="A30" s="38" t="s">
        <v>54</v>
      </c>
      <c r="B30" s="39" t="s">
        <v>48</v>
      </c>
      <c r="C30" s="41">
        <v>58855.690199999997</v>
      </c>
      <c r="D30" s="42">
        <v>2.9999999999999997E-4</v>
      </c>
      <c r="E30">
        <f t="shared" si="0"/>
        <v>10773.818483832827</v>
      </c>
      <c r="F30">
        <f t="shared" si="1"/>
        <v>10774</v>
      </c>
      <c r="G30">
        <f t="shared" si="2"/>
        <v>-6.3380000094184652E-2</v>
      </c>
      <c r="J30">
        <f t="shared" si="3"/>
        <v>-6.3380000094184652E-2</v>
      </c>
      <c r="O30">
        <f t="shared" ca="1" si="4"/>
        <v>6.7505353202255165E-3</v>
      </c>
      <c r="Q30" s="2">
        <f t="shared" si="5"/>
        <v>43837.190199999997</v>
      </c>
      <c r="S30">
        <f t="shared" ca="1" si="6"/>
        <v>4.9182919975118387E-3</v>
      </c>
    </row>
    <row r="31" spans="1:19" ht="12" customHeight="1" x14ac:dyDescent="0.2">
      <c r="A31" s="38" t="s">
        <v>54</v>
      </c>
      <c r="B31" s="39" t="s">
        <v>48</v>
      </c>
      <c r="C31" s="41">
        <v>58856.589599999999</v>
      </c>
      <c r="D31" s="42">
        <v>5.0000000000000001E-4</v>
      </c>
      <c r="E31">
        <f t="shared" si="0"/>
        <v>10776.39430649801</v>
      </c>
      <c r="F31">
        <f t="shared" si="1"/>
        <v>10776.5</v>
      </c>
      <c r="G31">
        <f t="shared" si="2"/>
        <v>-3.6905000088154338E-2</v>
      </c>
      <c r="J31">
        <f t="shared" si="3"/>
        <v>-3.6905000088154338E-2</v>
      </c>
      <c r="O31">
        <f t="shared" ca="1" si="4"/>
        <v>6.7485013281337724E-3</v>
      </c>
      <c r="Q31" s="2">
        <f t="shared" si="5"/>
        <v>43838.089599999999</v>
      </c>
      <c r="S31">
        <f t="shared" ca="1" si="6"/>
        <v>1.9056281859018683E-3</v>
      </c>
    </row>
    <row r="32" spans="1:19" ht="12" customHeight="1" x14ac:dyDescent="0.2">
      <c r="A32" s="38" t="s">
        <v>54</v>
      </c>
      <c r="B32" s="39" t="s">
        <v>48</v>
      </c>
      <c r="C32" s="41">
        <v>58856.589800000002</v>
      </c>
      <c r="D32" s="42">
        <v>5.0000000000000001E-4</v>
      </c>
      <c r="E32">
        <f t="shared" si="0"/>
        <v>10776.394879284911</v>
      </c>
      <c r="F32">
        <f t="shared" si="1"/>
        <v>10776.5</v>
      </c>
      <c r="G32">
        <f t="shared" si="2"/>
        <v>-3.6705000085930806E-2</v>
      </c>
      <c r="J32">
        <f t="shared" si="3"/>
        <v>-3.6705000085930806E-2</v>
      </c>
      <c r="O32">
        <f t="shared" ca="1" si="4"/>
        <v>6.7485013281337724E-3</v>
      </c>
      <c r="Q32" s="2">
        <f t="shared" si="5"/>
        <v>43838.089800000002</v>
      </c>
      <c r="S32">
        <f t="shared" ca="1" si="6"/>
        <v>1.8882067851421125E-3</v>
      </c>
    </row>
    <row r="33" spans="1:19" ht="12" customHeight="1" x14ac:dyDescent="0.2">
      <c r="A33" s="38" t="s">
        <v>54</v>
      </c>
      <c r="B33" s="39" t="s">
        <v>48</v>
      </c>
      <c r="C33" s="41">
        <v>58856.590400000001</v>
      </c>
      <c r="D33" s="42">
        <v>2.0000000000000001E-4</v>
      </c>
      <c r="E33">
        <f t="shared" si="0"/>
        <v>10776.396597645593</v>
      </c>
      <c r="F33">
        <f t="shared" si="1"/>
        <v>10776.5</v>
      </c>
      <c r="G33">
        <f t="shared" si="2"/>
        <v>-3.6105000086536165E-2</v>
      </c>
      <c r="J33">
        <f t="shared" si="3"/>
        <v>-3.6105000086536165E-2</v>
      </c>
      <c r="O33">
        <f t="shared" ca="1" si="4"/>
        <v>6.7485013281337724E-3</v>
      </c>
      <c r="Q33" s="2">
        <f t="shared" si="5"/>
        <v>43838.090400000001</v>
      </c>
      <c r="S33">
        <f t="shared" ca="1" si="6"/>
        <v>1.8364225834971186E-3</v>
      </c>
    </row>
    <row r="34" spans="1:19" ht="12" customHeight="1" x14ac:dyDescent="0.2">
      <c r="A34" s="38" t="s">
        <v>54</v>
      </c>
      <c r="B34" s="39" t="s">
        <v>48</v>
      </c>
      <c r="C34" s="41">
        <v>58857.670100000003</v>
      </c>
      <c r="D34" s="42">
        <v>5.0000000000000001E-4</v>
      </c>
      <c r="E34">
        <f t="shared" si="0"/>
        <v>10779.488787696291</v>
      </c>
      <c r="F34">
        <f t="shared" si="1"/>
        <v>10779.5</v>
      </c>
      <c r="G34">
        <f t="shared" si="2"/>
        <v>-3.9150000884546898E-3</v>
      </c>
      <c r="J34">
        <f t="shared" si="3"/>
        <v>-3.9150000884546898E-3</v>
      </c>
      <c r="O34">
        <f t="shared" ca="1" si="4"/>
        <v>6.7460605376236799E-3</v>
      </c>
      <c r="Q34" s="2">
        <f t="shared" si="5"/>
        <v>43839.170100000003</v>
      </c>
      <c r="S34">
        <f t="shared" ca="1" si="6"/>
        <v>1.1365821367291853E-4</v>
      </c>
    </row>
    <row r="35" spans="1:19" ht="12" customHeight="1" x14ac:dyDescent="0.2">
      <c r="A35" s="38" t="s">
        <v>54</v>
      </c>
      <c r="B35" s="39" t="s">
        <v>48</v>
      </c>
      <c r="C35" s="41">
        <v>58857.670599999998</v>
      </c>
      <c r="D35" s="42">
        <v>2.9999999999999997E-4</v>
      </c>
      <c r="E35">
        <f t="shared" si="0"/>
        <v>10779.490219663512</v>
      </c>
      <c r="F35">
        <f t="shared" si="1"/>
        <v>10779.5</v>
      </c>
      <c r="G35">
        <f t="shared" si="2"/>
        <v>-3.4150000938097946E-3</v>
      </c>
      <c r="J35">
        <f t="shared" si="3"/>
        <v>-3.4150000938097946E-3</v>
      </c>
      <c r="O35">
        <f t="shared" ca="1" si="4"/>
        <v>6.7460605376236799E-3</v>
      </c>
      <c r="Q35" s="2">
        <f t="shared" si="5"/>
        <v>43839.170599999998</v>
      </c>
      <c r="S35">
        <f t="shared" ca="1" si="6"/>
        <v>1.0324715315566724E-4</v>
      </c>
    </row>
    <row r="36" spans="1:19" ht="12" customHeight="1" x14ac:dyDescent="0.2">
      <c r="A36" s="38" t="s">
        <v>54</v>
      </c>
      <c r="B36" s="39" t="s">
        <v>48</v>
      </c>
      <c r="C36" s="41">
        <v>58857.671300000002</v>
      </c>
      <c r="D36" s="42">
        <v>2.0000000000000001E-4</v>
      </c>
      <c r="E36">
        <f t="shared" si="0"/>
        <v>10779.492224417654</v>
      </c>
      <c r="F36">
        <f t="shared" si="1"/>
        <v>10779.5</v>
      </c>
      <c r="G36">
        <f t="shared" si="2"/>
        <v>-2.7150000896654092E-3</v>
      </c>
      <c r="J36">
        <f t="shared" si="3"/>
        <v>-2.7150000896654092E-3</v>
      </c>
      <c r="O36">
        <f t="shared" ca="1" si="4"/>
        <v>6.7460605376236799E-3</v>
      </c>
      <c r="Q36" s="2">
        <f t="shared" si="5"/>
        <v>43839.171300000002</v>
      </c>
      <c r="S36">
        <f t="shared" ca="1" si="6"/>
        <v>8.9511668193239811E-5</v>
      </c>
    </row>
    <row r="37" spans="1:19" ht="12" customHeight="1" x14ac:dyDescent="0.2">
      <c r="A37" s="38" t="s">
        <v>54</v>
      </c>
      <c r="B37" s="39" t="s">
        <v>48</v>
      </c>
      <c r="C37" s="41">
        <v>58859.650699999998</v>
      </c>
      <c r="D37" s="42">
        <v>5.9999999999999995E-4</v>
      </c>
      <c r="E37">
        <f t="shared" si="0"/>
        <v>10785.161096313856</v>
      </c>
      <c r="F37">
        <f t="shared" si="1"/>
        <v>10785</v>
      </c>
      <c r="G37">
        <f t="shared" si="2"/>
        <v>5.6249999906867743E-2</v>
      </c>
      <c r="J37">
        <f t="shared" si="3"/>
        <v>5.6249999906867743E-2</v>
      </c>
      <c r="O37">
        <f t="shared" ca="1" si="4"/>
        <v>6.741585755021845E-3</v>
      </c>
      <c r="Q37" s="2">
        <f t="shared" si="5"/>
        <v>43841.150699999998</v>
      </c>
      <c r="S37">
        <f t="shared" ca="1" si="6"/>
        <v>2.4510830718306952E-3</v>
      </c>
    </row>
    <row r="38" spans="1:19" ht="12" customHeight="1" x14ac:dyDescent="0.2">
      <c r="A38" s="38" t="s">
        <v>54</v>
      </c>
      <c r="B38" s="39" t="s">
        <v>48</v>
      </c>
      <c r="C38" s="41">
        <v>58859.651599999997</v>
      </c>
      <c r="D38" s="42">
        <v>2.0000000000000001E-4</v>
      </c>
      <c r="E38">
        <f t="shared" si="0"/>
        <v>10785.163673854879</v>
      </c>
      <c r="F38">
        <f t="shared" si="1"/>
        <v>10785</v>
      </c>
      <c r="G38">
        <f t="shared" si="2"/>
        <v>5.7149999905959703E-2</v>
      </c>
      <c r="J38">
        <f t="shared" si="3"/>
        <v>5.7149999905959703E-2</v>
      </c>
      <c r="O38">
        <f t="shared" ca="1" si="4"/>
        <v>6.741585755021845E-3</v>
      </c>
      <c r="Q38" s="2">
        <f t="shared" si="5"/>
        <v>43841.151599999997</v>
      </c>
      <c r="S38">
        <f t="shared" ca="1" si="6"/>
        <v>2.5410082172124719E-3</v>
      </c>
    </row>
    <row r="39" spans="1:19" ht="12" customHeight="1" x14ac:dyDescent="0.2">
      <c r="A39" s="38" t="s">
        <v>54</v>
      </c>
      <c r="B39" s="39" t="s">
        <v>48</v>
      </c>
      <c r="C39" s="41">
        <v>58859.651599999997</v>
      </c>
      <c r="D39" s="42">
        <v>4.0000000000000002E-4</v>
      </c>
      <c r="E39">
        <f t="shared" si="0"/>
        <v>10785.163673854879</v>
      </c>
      <c r="F39">
        <f t="shared" si="1"/>
        <v>10785</v>
      </c>
      <c r="G39">
        <f t="shared" si="2"/>
        <v>5.7149999905959703E-2</v>
      </c>
      <c r="J39">
        <f t="shared" si="3"/>
        <v>5.7149999905959703E-2</v>
      </c>
      <c r="O39">
        <f t="shared" ca="1" si="4"/>
        <v>6.741585755021845E-3</v>
      </c>
      <c r="Q39" s="2">
        <f t="shared" si="5"/>
        <v>43841.151599999997</v>
      </c>
      <c r="S39">
        <f t="shared" ca="1" si="6"/>
        <v>2.5410082172124719E-3</v>
      </c>
    </row>
    <row r="40" spans="1:19" ht="12" customHeight="1" x14ac:dyDescent="0.2">
      <c r="C40" s="8"/>
      <c r="D40" s="8"/>
    </row>
    <row r="41" spans="1:19" x14ac:dyDescent="0.2">
      <c r="C41" s="8"/>
      <c r="D41" s="8"/>
    </row>
    <row r="42" spans="1:19" x14ac:dyDescent="0.2">
      <c r="C42" s="8"/>
      <c r="D42" s="8"/>
    </row>
    <row r="43" spans="1:19" x14ac:dyDescent="0.2">
      <c r="C43" s="8"/>
      <c r="D43" s="8"/>
    </row>
    <row r="44" spans="1:19" x14ac:dyDescent="0.2">
      <c r="C44" s="8"/>
      <c r="D44" s="8"/>
    </row>
    <row r="45" spans="1:19" x14ac:dyDescent="0.2">
      <c r="C45" s="8"/>
      <c r="D45" s="8"/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2024-07-29T08:45:04Z</dcterms:modified>
</cp:coreProperties>
</file>