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074F082-5935-408A-9DD8-319EF1F81E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4" i="2" l="1"/>
  <c r="F14" i="1"/>
  <c r="E25" i="2"/>
  <c r="F25" i="2" s="1"/>
  <c r="G25" i="2" s="1"/>
  <c r="J25" i="2" s="1"/>
  <c r="Q25" i="2"/>
  <c r="E26" i="2"/>
  <c r="F26" i="2"/>
  <c r="G26" i="2" s="1"/>
  <c r="J26" i="2" s="1"/>
  <c r="Q26" i="2"/>
  <c r="E27" i="2"/>
  <c r="F27" i="2"/>
  <c r="G27" i="2"/>
  <c r="J27" i="2" s="1"/>
  <c r="Q27" i="2"/>
  <c r="E28" i="2"/>
  <c r="F28" i="2" s="1"/>
  <c r="G28" i="2" s="1"/>
  <c r="J28" i="2" s="1"/>
  <c r="Q28" i="2"/>
  <c r="E29" i="2"/>
  <c r="F29" i="2"/>
  <c r="G29" i="2" s="1"/>
  <c r="J29" i="2" s="1"/>
  <c r="Q29" i="2"/>
  <c r="E30" i="2"/>
  <c r="F30" i="2"/>
  <c r="G30" i="2"/>
  <c r="J30" i="2" s="1"/>
  <c r="Q30" i="2"/>
  <c r="E25" i="1"/>
  <c r="F25" i="1" s="1"/>
  <c r="G25" i="1" s="1"/>
  <c r="J25" i="1" s="1"/>
  <c r="Q25" i="1"/>
  <c r="E26" i="1"/>
  <c r="F26" i="1"/>
  <c r="G26" i="1" s="1"/>
  <c r="J26" i="1" s="1"/>
  <c r="Q26" i="1"/>
  <c r="E27" i="1"/>
  <c r="F27" i="1"/>
  <c r="G27" i="1" s="1"/>
  <c r="J27" i="1" s="1"/>
  <c r="Q27" i="1"/>
  <c r="E28" i="1"/>
  <c r="F28" i="1" s="1"/>
  <c r="G28" i="1" s="1"/>
  <c r="J28" i="1" s="1"/>
  <c r="Q28" i="1"/>
  <c r="E29" i="1"/>
  <c r="F29" i="1"/>
  <c r="G29" i="1" s="1"/>
  <c r="J29" i="1" s="1"/>
  <c r="Q29" i="1"/>
  <c r="E30" i="1"/>
  <c r="F30" i="1" s="1"/>
  <c r="G30" i="1" s="1"/>
  <c r="J30" i="1" s="1"/>
  <c r="Q30" i="1"/>
  <c r="F11" i="2"/>
  <c r="E22" i="2"/>
  <c r="F22" i="2"/>
  <c r="G22" i="2"/>
  <c r="I22" i="2"/>
  <c r="E23" i="2"/>
  <c r="F23" i="2"/>
  <c r="G23" i="2"/>
  <c r="I23" i="2"/>
  <c r="E24" i="2"/>
  <c r="F24" i="2"/>
  <c r="G24" i="2"/>
  <c r="I24" i="2"/>
  <c r="G11" i="2"/>
  <c r="H20" i="2"/>
  <c r="A21" i="2"/>
  <c r="C21" i="2"/>
  <c r="E21" i="2"/>
  <c r="F21" i="2"/>
  <c r="Q22" i="2"/>
  <c r="Q23" i="2"/>
  <c r="Q24" i="2"/>
  <c r="E22" i="1"/>
  <c r="F22" i="1"/>
  <c r="G22" i="1"/>
  <c r="I22" i="1"/>
  <c r="E23" i="1"/>
  <c r="F23" i="1"/>
  <c r="G23" i="1"/>
  <c r="I23" i="1"/>
  <c r="E24" i="1"/>
  <c r="F24" i="1"/>
  <c r="G24" i="1"/>
  <c r="I24" i="1"/>
  <c r="F11" i="1"/>
  <c r="Q22" i="1"/>
  <c r="Q23" i="1"/>
  <c r="Q24" i="1"/>
  <c r="C21" i="1"/>
  <c r="A21" i="1"/>
  <c r="H20" i="1"/>
  <c r="G11" i="1"/>
  <c r="G21" i="1"/>
  <c r="C17" i="1"/>
  <c r="E21" i="1"/>
  <c r="F21" i="1"/>
  <c r="Q21" i="2"/>
  <c r="G21" i="2"/>
  <c r="C17" i="2"/>
  <c r="Q21" i="1"/>
  <c r="H21" i="1"/>
  <c r="H21" i="2"/>
  <c r="C12" i="1"/>
  <c r="C12" i="2"/>
  <c r="C11" i="2"/>
  <c r="F15" i="2" l="1"/>
  <c r="F15" i="1"/>
  <c r="O28" i="2"/>
  <c r="S28" i="2" s="1"/>
  <c r="O25" i="2"/>
  <c r="S25" i="2" s="1"/>
  <c r="O27" i="2"/>
  <c r="S27" i="2" s="1"/>
  <c r="O26" i="2"/>
  <c r="S26" i="2" s="1"/>
  <c r="O29" i="2"/>
  <c r="S29" i="2" s="1"/>
  <c r="O30" i="2"/>
  <c r="S30" i="2" s="1"/>
  <c r="C16" i="1"/>
  <c r="D18" i="1" s="1"/>
  <c r="O21" i="2"/>
  <c r="S21" i="2" s="1"/>
  <c r="C15" i="2"/>
  <c r="O22" i="2"/>
  <c r="S22" i="2" s="1"/>
  <c r="O23" i="2"/>
  <c r="S23" i="2" s="1"/>
  <c r="O24" i="2"/>
  <c r="S24" i="2" s="1"/>
  <c r="C16" i="2"/>
  <c r="D18" i="2" s="1"/>
  <c r="C11" i="1"/>
  <c r="F16" i="2" l="1"/>
  <c r="F18" i="2" s="1"/>
  <c r="O28" i="1"/>
  <c r="S28" i="1" s="1"/>
  <c r="C15" i="1"/>
  <c r="O27" i="1"/>
  <c r="S27" i="1" s="1"/>
  <c r="O21" i="1"/>
  <c r="S21" i="1" s="1"/>
  <c r="O26" i="1"/>
  <c r="S26" i="1" s="1"/>
  <c r="O24" i="1"/>
  <c r="S24" i="1" s="1"/>
  <c r="O23" i="1"/>
  <c r="S23" i="1" s="1"/>
  <c r="O29" i="1"/>
  <c r="S29" i="1" s="1"/>
  <c r="O25" i="1"/>
  <c r="S25" i="1" s="1"/>
  <c r="O30" i="1"/>
  <c r="S30" i="1" s="1"/>
  <c r="O22" i="1"/>
  <c r="S22" i="1" s="1"/>
  <c r="C18" i="2"/>
  <c r="S19" i="2"/>
  <c r="F17" i="2" l="1"/>
  <c r="F16" i="1"/>
  <c r="F17" i="1" s="1"/>
  <c r="S19" i="1"/>
  <c r="C18" i="1"/>
  <c r="F18" i="1" l="1"/>
</calcChain>
</file>

<file path=xl/sharedStrings.xml><?xml version="1.0" encoding="utf-8"?>
<sst xmlns="http://schemas.openxmlformats.org/spreadsheetml/2006/main" count="145" uniqueCount="59">
  <si>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</si>
  <si>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</si>
  <si>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</si>
  <si>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</si>
  <si>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</si>
  <si>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</si>
  <si>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</si>
  <si>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</si>
  <si>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</si>
  <si>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</si>
  <si>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</si>
  <si>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</si>
  <si>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</si>
  <si>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</si>
  <si>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</si>
  <si>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</si>
  <si>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</si>
  <si>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</si>
  <si>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</si>
  <si>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</si>
  <si>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</si>
  <si>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</si>
  <si>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</si>
  <si>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</si>
  <si>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</si>
  <si>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</si>
  <si>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</si>
  <si>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</si>
  <si>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</si>
  <si>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</si>
  <si>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</si>
  <si>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</si>
  <si>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</si>
  <si>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</si>
  <si>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</si>
  <si>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</si>
  <si>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</si>
  <si>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</si>
  <si>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</si>
  <si>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G5323-0652</t>
  </si>
  <si>
    <t>G5323-0652_Eri.xls</t>
  </si>
  <si>
    <t>EC</t>
  </si>
  <si>
    <t>Eri</t>
  </si>
  <si>
    <t>VSX</t>
  </si>
  <si>
    <t>IBVS 5992</t>
  </si>
  <si>
    <t>I</t>
  </si>
  <si>
    <t>IBVS 6011</t>
  </si>
  <si>
    <t>II</t>
  </si>
  <si>
    <t>IBVS 6042</t>
  </si>
  <si>
    <t>ToMcat</t>
  </si>
  <si>
    <t>JAAVSO, 50, 255</t>
  </si>
  <si>
    <t>PQ Eri / GSC 5323-0652</t>
  </si>
  <si>
    <t>CCD</t>
  </si>
  <si>
    <t xml:space="preserve">Mag </t>
  </si>
  <si>
    <t>Next ToM-P</t>
  </si>
  <si>
    <t>Next ToM-S</t>
  </si>
  <si>
    <t>11.22-12.43</t>
  </si>
  <si>
    <t>CCD?</t>
  </si>
  <si>
    <t>This is a better period?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</si>
</sst>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/>
    <xf numFmtId="0" fontId="0" fillId="0" borderId="0" xfId="0" applyAlignment="1">
      <alignment horizontal="right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top"/>
    </xf>
    <xf numFmtId="0" fontId="17" fillId="0" borderId="0" xfId="0" applyFont="1" applyAlignment="1"/>
    <xf numFmtId="0" fontId="0" fillId="3" borderId="0" xfId="0" applyFill="1" applyAlignment="1">
      <alignment horizontal="right" vertical="center"/>
    </xf>
    <xf numFmtId="0" fontId="20" fillId="0" borderId="0" xfId="0" applyFont="1" applyAlignment="1">
      <alignment horizontal="right" vertical="center"/>
    </xf>
    <xf numFmtId="22" fontId="20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22" fontId="21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right" vertical="center"/>
    </xf>
    <xf numFmtId="0" fontId="17" fillId="3" borderId="6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22" fontId="20" fillId="0" borderId="7" xfId="0" applyNumberFormat="1" applyFont="1" applyBorder="1" applyAlignment="1">
      <alignment horizontal="right" vertical="center"/>
    </xf>
    <xf numFmtId="22" fontId="21" fillId="0" borderId="8" xfId="0" applyNumberFormat="1" applyFont="1" applyBorder="1" applyAlignment="1">
      <alignment horizontal="right" vertical="center"/>
    </xf>
    <xf numFmtId="22" fontId="21" fillId="0" borderId="9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PQ Eri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2E-414D-BC9D-751BB01A9BE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5.494999852089677E-3</c:v>
                </c:pt>
                <c:pt idx="2">
                  <c:v>4.3374998567742296E-3</c:v>
                </c:pt>
                <c:pt idx="3">
                  <c:v>1.0097499849507585E-2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2E-414D-BC9D-751BB01A9BE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4">
                  <c:v>2.2314999849186279E-2</c:v>
                </c:pt>
                <c:pt idx="5">
                  <c:v>2.2914999848580919E-2</c:v>
                </c:pt>
                <c:pt idx="6">
                  <c:v>2.3414999850501772E-2</c:v>
                </c:pt>
                <c:pt idx="7">
                  <c:v>2.2362499847076833E-2</c:v>
                </c:pt>
                <c:pt idx="8">
                  <c:v>2.3162499848695006E-2</c:v>
                </c:pt>
                <c:pt idx="9">
                  <c:v>2.4162499852536712E-2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2E-414D-BC9D-751BB01A9BE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2E-414D-BC9D-751BB01A9BE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2E-414D-BC9D-751BB01A9BE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2E-414D-BC9D-751BB01A9BE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2E-414D-BC9D-751BB01A9BE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-4.6764254844195163E-3</c:v>
                </c:pt>
                <c:pt idx="1">
                  <c:v>8.8036743387926667E-3</c:v>
                </c:pt>
                <c:pt idx="2">
                  <c:v>9.9640576032219257E-3</c:v>
                </c:pt>
                <c:pt idx="3">
                  <c:v>1.1262132825665686E-2</c:v>
                </c:pt>
                <c:pt idx="4">
                  <c:v>2.2095233306632295E-2</c:v>
                </c:pt>
                <c:pt idx="5">
                  <c:v>2.2095233306632295E-2</c:v>
                </c:pt>
                <c:pt idx="6">
                  <c:v>2.2095233306632295E-2</c:v>
                </c:pt>
                <c:pt idx="7">
                  <c:v>2.2207786483930458E-2</c:v>
                </c:pt>
                <c:pt idx="8">
                  <c:v>2.2207786483930458E-2</c:v>
                </c:pt>
                <c:pt idx="9">
                  <c:v>2.2207786483930458E-2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2E-414D-BC9D-751BB01A9BED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2E-414D-BC9D-751BB01A9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68792"/>
        <c:axId val="1"/>
      </c:scatterChart>
      <c:valAx>
        <c:axId val="671968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68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PQ Eri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D7-4E07-BFD8-61272A86056B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0.12839999984862516</c:v>
                </c:pt>
                <c:pt idx="2">
                  <c:v>0.14059999985329341</c:v>
                </c:pt>
                <c:pt idx="3">
                  <c:v>0.15099999985250179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D7-4E07-BFD8-61272A86056B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4">
                  <c:v>0.15009999985340983</c:v>
                </c:pt>
                <c:pt idx="5">
                  <c:v>0.15069999985280447</c:v>
                </c:pt>
                <c:pt idx="6">
                  <c:v>0.15119999985472532</c:v>
                </c:pt>
                <c:pt idx="7">
                  <c:v>9.0599999850383028E-2</c:v>
                </c:pt>
                <c:pt idx="8">
                  <c:v>9.1399999852001201E-2</c:v>
                </c:pt>
                <c:pt idx="9">
                  <c:v>9.2399999855842907E-2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D7-4E07-BFD8-61272A86056B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D7-4E07-BFD8-61272A86056B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D7-4E07-BFD8-61272A86056B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D7-4E07-BFD8-61272A86056B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D7-4E07-BFD8-61272A86056B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5.6491597138317091E-2</c:v>
                </c:pt>
                <c:pt idx="1">
                  <c:v>9.4722412144701701E-2</c:v>
                </c:pt>
                <c:pt idx="2">
                  <c:v>9.8013338121399396E-2</c:v>
                </c:pt>
                <c:pt idx="3">
                  <c:v>0.10169487441873903</c:v>
                </c:pt>
                <c:pt idx="4">
                  <c:v>0.13241971061557536</c:v>
                </c:pt>
                <c:pt idx="5">
                  <c:v>0.13241971061557536</c:v>
                </c:pt>
                <c:pt idx="6">
                  <c:v>0.13241971061557536</c:v>
                </c:pt>
                <c:pt idx="7">
                  <c:v>0.13273954833456791</c:v>
                </c:pt>
                <c:pt idx="8">
                  <c:v>0.13273954833456791</c:v>
                </c:pt>
                <c:pt idx="9">
                  <c:v>0.13273954833456791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D7-4E07-BFD8-61272A86056B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D7-4E07-BFD8-61272A860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66496"/>
        <c:axId val="1"/>
      </c:scatterChart>
      <c:valAx>
        <c:axId val="671966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66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E372808-24C7-A4D5-97B3-7FDFA9DD9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82CC0F53-5ADB-E494-F068-0FF76ABC9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6" customWidth="1"/>
    <col min="2" max="2" width="4.85546875" customWidth="1"/>
    <col min="3" max="3" width="11.85546875" customWidth="1"/>
    <col min="4" max="4" width="9.42578125" customWidth="1"/>
    <col min="5" max="5" width="13.8554687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51</v>
      </c>
      <c r="E1" t="s">
        <v>40</v>
      </c>
    </row>
    <row r="2" spans="1:7" x14ac:dyDescent="0.2">
      <c r="A2" t="s">
        <v>23</v>
      </c>
      <c r="B2" t="s">
        <v>41</v>
      </c>
      <c r="C2" s="28" t="s">
        <v>38</v>
      </c>
      <c r="D2" s="3" t="s">
        <v>42</v>
      </c>
      <c r="E2" s="29" t="s">
        <v>39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51868.910000000149</v>
      </c>
      <c r="D7" s="27" t="s">
        <v>43</v>
      </c>
    </row>
    <row r="8" spans="1:7" x14ac:dyDescent="0.2">
      <c r="A8" t="s">
        <v>3</v>
      </c>
      <c r="C8" s="38">
        <v>0.313365</v>
      </c>
      <c r="D8" s="27" t="s">
        <v>43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-4.6764254844195163E-3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1.1426718507427467E-6</v>
      </c>
      <c r="D12" s="3"/>
      <c r="E12" s="50" t="s">
        <v>53</v>
      </c>
      <c r="F12" s="51" t="s">
        <v>56</v>
      </c>
    </row>
    <row r="13" spans="1:7" x14ac:dyDescent="0.2">
      <c r="A13" s="10" t="s">
        <v>18</v>
      </c>
      <c r="B13" s="10"/>
      <c r="C13" s="3" t="s">
        <v>13</v>
      </c>
      <c r="D13" s="14"/>
      <c r="E13" s="52" t="s">
        <v>34</v>
      </c>
      <c r="F13" s="53">
        <v>1</v>
      </c>
    </row>
    <row r="14" spans="1:7" x14ac:dyDescent="0.2">
      <c r="A14" s="10"/>
      <c r="B14" s="10"/>
      <c r="C14" s="10"/>
      <c r="D14" s="14"/>
      <c r="E14" s="52" t="s">
        <v>31</v>
      </c>
      <c r="F14" s="54">
        <f ca="1">NOW()+15018.5+$C$9/24</f>
        <v>60520.867192939812</v>
      </c>
    </row>
    <row r="15" spans="1:7" x14ac:dyDescent="0.2">
      <c r="A15" s="12" t="s">
        <v>17</v>
      </c>
      <c r="B15" s="10"/>
      <c r="C15" s="13">
        <f ca="1">(C7+C11)+(C8+C12)*INT(MAX(F21:F3533))</f>
        <v>59241.470562215298</v>
      </c>
      <c r="D15" s="14"/>
      <c r="E15" s="52" t="s">
        <v>35</v>
      </c>
      <c r="F15" s="54">
        <f ca="1">ROUND(2*($F$14-$C$7)/$C$8,0)/2+$F$13</f>
        <v>27611</v>
      </c>
    </row>
    <row r="16" spans="1:7" x14ac:dyDescent="0.2">
      <c r="A16" s="15" t="s">
        <v>4</v>
      </c>
      <c r="B16" s="10"/>
      <c r="C16" s="16">
        <f ca="1">+C8+C12</f>
        <v>0.31336614267185076</v>
      </c>
      <c r="D16" s="14"/>
      <c r="E16" s="52" t="s">
        <v>36</v>
      </c>
      <c r="F16" s="54">
        <f ca="1">ROUND(2*($F$14-$C$15)/$C$16,0)/2+$F$13</f>
        <v>4084</v>
      </c>
    </row>
    <row r="17" spans="1:19" ht="13.5" thickBot="1" x14ac:dyDescent="0.25">
      <c r="A17" s="14" t="s">
        <v>28</v>
      </c>
      <c r="B17" s="10"/>
      <c r="C17" s="10">
        <f>COUNT(C21:C2191)</f>
        <v>10</v>
      </c>
      <c r="D17" s="14"/>
      <c r="E17" s="55" t="s">
        <v>54</v>
      </c>
      <c r="F17" s="56">
        <f ca="1">+$C$15+$C$16*$F$16-15018.5-$C$9/24</f>
        <v>45503.153722220472</v>
      </c>
    </row>
    <row r="18" spans="1:19" ht="14.25" thickTop="1" thickBot="1" x14ac:dyDescent="0.25">
      <c r="A18" s="15" t="s">
        <v>5</v>
      </c>
      <c r="B18" s="10"/>
      <c r="C18" s="17">
        <f ca="1">+C15</f>
        <v>59241.470562215298</v>
      </c>
      <c r="D18" s="18">
        <f ca="1">+C16</f>
        <v>0.31336614267185076</v>
      </c>
      <c r="E18" s="58" t="s">
        <v>55</v>
      </c>
      <c r="F18" s="57">
        <f ca="1">+($C$15+$C$16*$F$16)-($C$16/2)-15018.5-$C$9/24</f>
        <v>45502.997039149137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2.8489612268216657E-3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57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tr">
        <f>D7</f>
        <v>VSX</v>
      </c>
      <c r="C21" s="8">
        <f>C$7</f>
        <v>51868.910000000149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-4.6764254844195163E-3</v>
      </c>
      <c r="Q21" s="2">
        <f>+C21-15018.5</f>
        <v>36850.410000000149</v>
      </c>
      <c r="S21">
        <f ca="1">+(O21-G21)^2</f>
        <v>2.1868955311328309E-5</v>
      </c>
    </row>
    <row r="22" spans="1:19" x14ac:dyDescent="0.2">
      <c r="A22" s="30" t="s">
        <v>44</v>
      </c>
      <c r="B22" s="31" t="s">
        <v>45</v>
      </c>
      <c r="C22" s="30">
        <v>55565.682399999998</v>
      </c>
      <c r="D22" s="30">
        <v>4.0000000000000002E-4</v>
      </c>
      <c r="E22">
        <f>+(C22-C$7)/C$8</f>
        <v>11797.017535461358</v>
      </c>
      <c r="F22">
        <f>ROUND(2*E22,0)/2</f>
        <v>11797</v>
      </c>
      <c r="G22">
        <f>+C22-(C$7+F22*C$8)</f>
        <v>5.494999852089677E-3</v>
      </c>
      <c r="I22">
        <f>+G22</f>
        <v>5.494999852089677E-3</v>
      </c>
      <c r="O22">
        <f ca="1">+C$11+C$12*$F22</f>
        <v>8.8036743387926667E-3</v>
      </c>
      <c r="Q22" s="2">
        <f>+C22-15018.5</f>
        <v>40547.182399999998</v>
      </c>
      <c r="S22">
        <f ca="1">+(O22-G22)^2</f>
        <v>1.0947326858959292E-5</v>
      </c>
    </row>
    <row r="23" spans="1:19" ht="12" customHeight="1" x14ac:dyDescent="0.2">
      <c r="A23" s="30" t="s">
        <v>46</v>
      </c>
      <c r="B23" s="31" t="s">
        <v>47</v>
      </c>
      <c r="C23" s="30">
        <v>55883.903400000003</v>
      </c>
      <c r="D23" s="30">
        <v>6.9999999999999999E-4</v>
      </c>
      <c r="E23">
        <f>+(C23-C$7)/C$8</f>
        <v>12812.513841685746</v>
      </c>
      <c r="F23">
        <f>ROUND(2*E23,0)/2</f>
        <v>12812.5</v>
      </c>
      <c r="G23">
        <f>+C23-(C$7+F23*C$8)</f>
        <v>4.3374998567742296E-3</v>
      </c>
      <c r="I23">
        <f>+G23</f>
        <v>4.3374998567742296E-3</v>
      </c>
      <c r="O23">
        <f ca="1">+C$11+C$12*$F23</f>
        <v>9.9640576032219257E-3</v>
      </c>
      <c r="Q23" s="2">
        <f>+C23-15018.5</f>
        <v>40865.403400000003</v>
      </c>
      <c r="S23">
        <f ca="1">+(O23-G23)^2</f>
        <v>3.1658152074110575E-5</v>
      </c>
    </row>
    <row r="24" spans="1:19" ht="12" customHeight="1" x14ac:dyDescent="0.2">
      <c r="A24" s="32" t="s">
        <v>48</v>
      </c>
      <c r="B24" s="33" t="s">
        <v>47</v>
      </c>
      <c r="C24" s="34">
        <v>56239.891799999998</v>
      </c>
      <c r="D24" s="34">
        <v>5.0000000000000001E-4</v>
      </c>
      <c r="E24">
        <f>+(C24-C$7)/C$8</f>
        <v>13948.532222806785</v>
      </c>
      <c r="F24">
        <f>ROUND(2*E24,0)/2</f>
        <v>13948.5</v>
      </c>
      <c r="G24">
        <f>+C24-(C$7+F24*C$8)</f>
        <v>1.0097499849507585E-2</v>
      </c>
      <c r="I24">
        <f>+G24</f>
        <v>1.0097499849507585E-2</v>
      </c>
      <c r="O24">
        <f ca="1">+C$11+C$12*$F24</f>
        <v>1.1262132825665686E-2</v>
      </c>
      <c r="Q24" s="2">
        <f>+C24-15018.5</f>
        <v>41221.391799999998</v>
      </c>
      <c r="S24">
        <f ca="1">+(O24-G24)^2</f>
        <v>1.356369969154876E-6</v>
      </c>
    </row>
    <row r="25" spans="1:19" ht="12" customHeight="1" x14ac:dyDescent="0.2">
      <c r="A25" s="35" t="s">
        <v>50</v>
      </c>
      <c r="B25" s="36" t="s">
        <v>45</v>
      </c>
      <c r="C25" s="39">
        <v>59210.760900000001</v>
      </c>
      <c r="D25" s="40">
        <v>5.0000000000000001E-4</v>
      </c>
      <c r="E25">
        <f t="shared" ref="E25:E30" si="0">+(C25-C$7)/C$8</f>
        <v>23429.071210887789</v>
      </c>
      <c r="F25">
        <f t="shared" ref="F25:F30" si="1">ROUND(2*E25,0)/2</f>
        <v>23429</v>
      </c>
      <c r="G25">
        <f t="shared" ref="G25:G30" si="2">+C25-(C$7+F25*C$8)</f>
        <v>2.2314999849186279E-2</v>
      </c>
      <c r="J25">
        <f t="shared" ref="J25:J30" si="3">+G25</f>
        <v>2.2314999849186279E-2</v>
      </c>
      <c r="O25">
        <f t="shared" ref="O25:O30" ca="1" si="4">+C$11+C$12*$F25</f>
        <v>2.2095233306632295E-2</v>
      </c>
      <c r="Q25" s="2">
        <f t="shared" ref="Q25:Q30" si="5">+C25-15018.5</f>
        <v>44192.260900000001</v>
      </c>
      <c r="S25">
        <f t="shared" ref="S25:S30" ca="1" si="6">+(O25-G25)^2</f>
        <v>4.8297333226132097E-8</v>
      </c>
    </row>
    <row r="26" spans="1:19" ht="12" customHeight="1" x14ac:dyDescent="0.2">
      <c r="A26" s="35" t="s">
        <v>50</v>
      </c>
      <c r="B26" s="36" t="s">
        <v>45</v>
      </c>
      <c r="C26" s="39">
        <v>59210.761500000001</v>
      </c>
      <c r="D26" s="40">
        <v>2.9999999999999997E-4</v>
      </c>
      <c r="E26">
        <f t="shared" si="0"/>
        <v>23429.073125587896</v>
      </c>
      <c r="F26">
        <f t="shared" si="1"/>
        <v>23429</v>
      </c>
      <c r="G26">
        <f t="shared" si="2"/>
        <v>2.2914999848580919E-2</v>
      </c>
      <c r="J26">
        <f t="shared" si="3"/>
        <v>2.2914999848580919E-2</v>
      </c>
      <c r="O26">
        <f t="shared" ca="1" si="4"/>
        <v>2.2095233306632295E-2</v>
      </c>
      <c r="Q26" s="2">
        <f t="shared" si="5"/>
        <v>44192.261500000001</v>
      </c>
      <c r="S26">
        <f t="shared" ca="1" si="6"/>
        <v>6.7201718329840585E-7</v>
      </c>
    </row>
    <row r="27" spans="1:19" ht="12" customHeight="1" x14ac:dyDescent="0.2">
      <c r="A27" s="35" t="s">
        <v>50</v>
      </c>
      <c r="B27" s="36" t="s">
        <v>45</v>
      </c>
      <c r="C27" s="39">
        <v>59210.762000000002</v>
      </c>
      <c r="D27" s="40">
        <v>2.0000000000000001E-4</v>
      </c>
      <c r="E27">
        <f t="shared" si="0"/>
        <v>23429.074721171328</v>
      </c>
      <c r="F27">
        <f t="shared" si="1"/>
        <v>23429</v>
      </c>
      <c r="G27">
        <f t="shared" si="2"/>
        <v>2.3414999850501772E-2</v>
      </c>
      <c r="J27">
        <f t="shared" si="3"/>
        <v>2.3414999850501772E-2</v>
      </c>
      <c r="O27">
        <f t="shared" ca="1" si="4"/>
        <v>2.2095233306632295E-2</v>
      </c>
      <c r="Q27" s="2">
        <f t="shared" si="5"/>
        <v>44192.262000000002</v>
      </c>
      <c r="S27">
        <f t="shared" ca="1" si="6"/>
        <v>1.7417837303171847E-6</v>
      </c>
    </row>
    <row r="28" spans="1:19" ht="12" customHeight="1" x14ac:dyDescent="0.2">
      <c r="A28" s="35" t="s">
        <v>50</v>
      </c>
      <c r="B28" s="36" t="s">
        <v>45</v>
      </c>
      <c r="C28" s="39">
        <v>59241.627399999998</v>
      </c>
      <c r="D28" s="40">
        <v>8.9999999999999998E-4</v>
      </c>
      <c r="E28">
        <f t="shared" si="0"/>
        <v>23527.571362468203</v>
      </c>
      <c r="F28">
        <f t="shared" si="1"/>
        <v>23527.5</v>
      </c>
      <c r="G28">
        <f t="shared" si="2"/>
        <v>2.2362499847076833E-2</v>
      </c>
      <c r="J28">
        <f t="shared" si="3"/>
        <v>2.2362499847076833E-2</v>
      </c>
      <c r="O28">
        <f t="shared" ca="1" si="4"/>
        <v>2.2207786483930458E-2</v>
      </c>
      <c r="Q28" s="2">
        <f t="shared" si="5"/>
        <v>44223.127399999998</v>
      </c>
      <c r="S28">
        <f t="shared" ca="1" si="6"/>
        <v>2.3936224736062061E-8</v>
      </c>
    </row>
    <row r="29" spans="1:19" ht="12" customHeight="1" x14ac:dyDescent="0.2">
      <c r="A29" s="35" t="s">
        <v>50</v>
      </c>
      <c r="B29" s="36" t="s">
        <v>45</v>
      </c>
      <c r="C29" s="39">
        <v>59241.628199999999</v>
      </c>
      <c r="D29" s="40">
        <v>8.9999999999999998E-4</v>
      </c>
      <c r="E29">
        <f t="shared" si="0"/>
        <v>23527.573915401688</v>
      </c>
      <c r="F29">
        <f t="shared" si="1"/>
        <v>23527.5</v>
      </c>
      <c r="G29">
        <f t="shared" si="2"/>
        <v>2.3162499848695006E-2</v>
      </c>
      <c r="J29">
        <f t="shared" si="3"/>
        <v>2.3162499848695006E-2</v>
      </c>
      <c r="O29">
        <f t="shared" ca="1" si="4"/>
        <v>2.2207786483930458E-2</v>
      </c>
      <c r="Q29" s="2">
        <f t="shared" si="5"/>
        <v>44223.128199999999</v>
      </c>
      <c r="S29">
        <f t="shared" ca="1" si="6"/>
        <v>9.114776088600445E-7</v>
      </c>
    </row>
    <row r="30" spans="1:19" ht="12" customHeight="1" x14ac:dyDescent="0.2">
      <c r="A30" s="35" t="s">
        <v>50</v>
      </c>
      <c r="B30" s="36" t="s">
        <v>45</v>
      </c>
      <c r="C30" s="39">
        <v>59241.629200000003</v>
      </c>
      <c r="D30" s="40">
        <v>8.9999999999999998E-4</v>
      </c>
      <c r="E30">
        <f t="shared" si="0"/>
        <v>23527.577106568551</v>
      </c>
      <c r="F30">
        <f t="shared" si="1"/>
        <v>23527.5</v>
      </c>
      <c r="G30">
        <f t="shared" si="2"/>
        <v>2.4162499852536712E-2</v>
      </c>
      <c r="J30">
        <f t="shared" si="3"/>
        <v>2.4162499852536712E-2</v>
      </c>
      <c r="O30">
        <f t="shared" ca="1" si="4"/>
        <v>2.2207786483930458E-2</v>
      </c>
      <c r="Q30" s="2">
        <f t="shared" si="5"/>
        <v>44223.129200000003</v>
      </c>
      <c r="S30">
        <f t="shared" ca="1" si="6"/>
        <v>3.8209043534080066E-6</v>
      </c>
    </row>
    <row r="31" spans="1:19" ht="12" customHeight="1" x14ac:dyDescent="0.2">
      <c r="C31" s="8"/>
      <c r="D31" s="8"/>
      <c r="Q31" s="2"/>
    </row>
    <row r="32" spans="1:19" ht="12" customHeight="1" x14ac:dyDescent="0.2">
      <c r="C32" s="8"/>
      <c r="D32" s="8"/>
      <c r="Q32" s="2"/>
    </row>
    <row r="33" spans="3:17" ht="12" customHeight="1" x14ac:dyDescent="0.2">
      <c r="C33" s="8"/>
      <c r="D33" s="8"/>
      <c r="Q33" s="2"/>
    </row>
    <row r="34" spans="3:17" ht="12" customHeight="1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6.285156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17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40</v>
      </c>
    </row>
    <row r="2" spans="1:7" x14ac:dyDescent="0.2">
      <c r="A2" t="s">
        <v>23</v>
      </c>
      <c r="B2" t="s">
        <v>41</v>
      </c>
      <c r="C2" s="28" t="s">
        <v>38</v>
      </c>
      <c r="D2" s="3" t="s">
        <v>42</v>
      </c>
      <c r="E2" s="29" t="s">
        <v>39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  <c r="C6" s="42" t="s">
        <v>58</v>
      </c>
    </row>
    <row r="7" spans="1:7" x14ac:dyDescent="0.2">
      <c r="A7" t="s">
        <v>2</v>
      </c>
      <c r="C7" s="38">
        <v>51868.910000000149</v>
      </c>
      <c r="D7" s="27" t="s">
        <v>43</v>
      </c>
    </row>
    <row r="8" spans="1:7" x14ac:dyDescent="0.2">
      <c r="A8" t="s">
        <v>3</v>
      </c>
      <c r="C8" s="38">
        <v>0.26319999999999999</v>
      </c>
      <c r="D8" s="27" t="s">
        <v>49</v>
      </c>
    </row>
    <row r="9" spans="1:7" x14ac:dyDescent="0.2">
      <c r="A9" s="9" t="s">
        <v>29</v>
      </c>
      <c r="B9" s="10"/>
      <c r="C9" s="4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5.6491597138317091E-2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2.7220231403620232E-6</v>
      </c>
      <c r="D12" s="3"/>
      <c r="E12" s="43" t="s">
        <v>53</v>
      </c>
      <c r="F12" s="49" t="s">
        <v>56</v>
      </c>
    </row>
    <row r="13" spans="1:7" x14ac:dyDescent="0.2">
      <c r="A13" s="10" t="s">
        <v>18</v>
      </c>
      <c r="B13" s="10"/>
      <c r="C13" s="3" t="s">
        <v>13</v>
      </c>
      <c r="D13" s="14"/>
      <c r="E13" s="44" t="s">
        <v>34</v>
      </c>
      <c r="F13" s="48">
        <v>1</v>
      </c>
    </row>
    <row r="14" spans="1:7" x14ac:dyDescent="0.2">
      <c r="A14" s="10"/>
      <c r="B14" s="10"/>
      <c r="C14" s="10"/>
      <c r="D14" s="14"/>
      <c r="E14" s="44" t="s">
        <v>31</v>
      </c>
      <c r="F14" s="46">
        <f ca="1">NOW()+15018.5+$C$9/24</f>
        <v>60520.867192939812</v>
      </c>
    </row>
    <row r="15" spans="1:7" x14ac:dyDescent="0.2">
      <c r="A15" s="12" t="s">
        <v>17</v>
      </c>
      <c r="B15" s="10"/>
      <c r="C15" s="13">
        <f ca="1">(C7+C11)+(C8+C12)*INT(MAX(F21:F3533))</f>
        <v>59241.537938187474</v>
      </c>
      <c r="D15" s="14"/>
      <c r="E15" s="44" t="s">
        <v>35</v>
      </c>
      <c r="F15" s="46">
        <f ca="1">ROUND(2*($F$14-$C$7)/$C$8,0)/2+$F$13</f>
        <v>32873</v>
      </c>
    </row>
    <row r="16" spans="1:7" x14ac:dyDescent="0.2">
      <c r="A16" s="15" t="s">
        <v>4</v>
      </c>
      <c r="B16" s="10"/>
      <c r="C16" s="16">
        <f ca="1">+C8+C12</f>
        <v>0.26320272202314038</v>
      </c>
      <c r="D16" s="14"/>
      <c r="E16" s="44" t="s">
        <v>36</v>
      </c>
      <c r="F16" s="46">
        <f ca="1">ROUND(2*($F$14-$C$15)/$C$16,0)/2+$F$13</f>
        <v>4861.5</v>
      </c>
    </row>
    <row r="17" spans="1:19" ht="13.5" thickBot="1" x14ac:dyDescent="0.25">
      <c r="A17" s="14" t="s">
        <v>28</v>
      </c>
      <c r="B17" s="10"/>
      <c r="C17" s="10">
        <f>COUNT(C21:C2191)</f>
        <v>10</v>
      </c>
      <c r="D17" s="14"/>
      <c r="E17" s="45" t="s">
        <v>54</v>
      </c>
      <c r="F17" s="47">
        <f ca="1">+$C$15+$C$16*$F$16-15018.5-$C$9/24</f>
        <v>45502.99380463631</v>
      </c>
    </row>
    <row r="18" spans="1:19" ht="14.25" thickTop="1" thickBot="1" x14ac:dyDescent="0.25">
      <c r="A18" s="15" t="s">
        <v>5</v>
      </c>
      <c r="B18" s="10"/>
      <c r="C18" s="17">
        <f ca="1">+C15</f>
        <v>59241.537938187474</v>
      </c>
      <c r="D18" s="18">
        <f ca="1">+C16</f>
        <v>0.26320272202314038</v>
      </c>
      <c r="E18" s="44" t="s">
        <v>55</v>
      </c>
      <c r="F18" s="47">
        <f ca="1">+($C$15+$C$16*$F$16)-($C$16/2)-15018.5-$C$9/24</f>
        <v>45502.862203275297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4.0389134216734367E-2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57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tr">
        <f>D7</f>
        <v>VSX</v>
      </c>
      <c r="C21" s="8">
        <f>C$7</f>
        <v>51868.910000000149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5.6491597138317091E-2</v>
      </c>
      <c r="Q21" s="2">
        <f>+C21-15018.5</f>
        <v>36850.410000000149</v>
      </c>
      <c r="S21">
        <f ca="1">+(O21-G21)^2</f>
        <v>3.1913005472379158E-3</v>
      </c>
    </row>
    <row r="22" spans="1:19" x14ac:dyDescent="0.2">
      <c r="A22" s="30" t="s">
        <v>44</v>
      </c>
      <c r="B22" s="31" t="s">
        <v>45</v>
      </c>
      <c r="C22" s="30">
        <v>55565.682399999998</v>
      </c>
      <c r="D22" s="30">
        <v>4.0000000000000002E-4</v>
      </c>
      <c r="E22">
        <f>+(C22-C$7)/C$8</f>
        <v>14045.487841944716</v>
      </c>
      <c r="F22">
        <f>ROUND(2*E22,0)/2-0.5</f>
        <v>14045</v>
      </c>
      <c r="G22">
        <f>+C22-(C$7+F22*C$8)</f>
        <v>0.12839999984862516</v>
      </c>
      <c r="I22">
        <f>+G22</f>
        <v>0.12839999984862516</v>
      </c>
      <c r="O22">
        <f ca="1">+C$11+C$12*$F22</f>
        <v>9.4722412144701701E-2</v>
      </c>
      <c r="Q22" s="2">
        <f>+C22-15018.5</f>
        <v>40547.182399999998</v>
      </c>
      <c r="S22">
        <f ca="1">+(O22-G22)^2</f>
        <v>1.1341799135554565E-3</v>
      </c>
    </row>
    <row r="23" spans="1:19" ht="12" customHeight="1" x14ac:dyDescent="0.2">
      <c r="A23" s="30" t="s">
        <v>46</v>
      </c>
      <c r="B23" s="31" t="s">
        <v>47</v>
      </c>
      <c r="C23" s="30">
        <v>55883.903400000003</v>
      </c>
      <c r="D23" s="30">
        <v>6.9999999999999999E-4</v>
      </c>
      <c r="E23">
        <f>+(C23-C$7)/C$8</f>
        <v>15254.53419452832</v>
      </c>
      <c r="F23">
        <f>ROUND(2*E23,0)/2-0.5</f>
        <v>15254</v>
      </c>
      <c r="G23">
        <f>+C23-(C$7+F23*C$8)</f>
        <v>0.14059999985329341</v>
      </c>
      <c r="I23">
        <f>+G23</f>
        <v>0.14059999985329341</v>
      </c>
      <c r="O23">
        <f ca="1">+C$11+C$12*$F23</f>
        <v>9.8013338121399396E-2</v>
      </c>
      <c r="Q23" s="2">
        <f>+C23-15018.5</f>
        <v>40865.403400000003</v>
      </c>
      <c r="S23">
        <f ca="1">+(O23-G23)^2</f>
        <v>1.8136237574667663E-3</v>
      </c>
    </row>
    <row r="24" spans="1:19" ht="12" customHeight="1" x14ac:dyDescent="0.2">
      <c r="A24" s="32" t="s">
        <v>48</v>
      </c>
      <c r="B24" s="33" t="s">
        <v>47</v>
      </c>
      <c r="C24" s="34">
        <v>56239.891799999998</v>
      </c>
      <c r="D24" s="34">
        <v>5.0000000000000001E-4</v>
      </c>
      <c r="E24">
        <f>+(C24-C$7)/C$8</f>
        <v>16607.073708206113</v>
      </c>
      <c r="F24">
        <f>ROUND(2*E24,0)/2-0.5</f>
        <v>16606.5</v>
      </c>
      <c r="G24">
        <f>+C24-(C$7+F24*C$8)</f>
        <v>0.15099999985250179</v>
      </c>
      <c r="I24">
        <f>+G24</f>
        <v>0.15099999985250179</v>
      </c>
      <c r="O24">
        <f ca="1">+C$11+C$12*$F24</f>
        <v>0.10169487441873903</v>
      </c>
      <c r="Q24" s="2">
        <f>+C24-15018.5</f>
        <v>41221.391799999998</v>
      </c>
      <c r="S24">
        <f ca="1">+(O24-G24)^2</f>
        <v>2.4309953940390787E-3</v>
      </c>
    </row>
    <row r="25" spans="1:19" ht="12" customHeight="1" x14ac:dyDescent="0.2">
      <c r="A25" s="35" t="s">
        <v>50</v>
      </c>
      <c r="B25" s="36" t="s">
        <v>45</v>
      </c>
      <c r="C25" s="39">
        <v>59210.760900000001</v>
      </c>
      <c r="D25" s="40">
        <v>5.0000000000000001E-4</v>
      </c>
      <c r="E25">
        <f t="shared" ref="E25:E30" si="0">+(C25-C$7)/C$8</f>
        <v>27894.570288753239</v>
      </c>
      <c r="F25">
        <f t="shared" ref="F25:F30" si="1">ROUND(2*E25,0)/2-0.5</f>
        <v>27894</v>
      </c>
      <c r="G25">
        <f t="shared" ref="G25:G30" si="2">+C25-(C$7+F25*C$8)</f>
        <v>0.15009999985340983</v>
      </c>
      <c r="J25">
        <f t="shared" ref="J25:J30" si="3">+G25</f>
        <v>0.15009999985340983</v>
      </c>
      <c r="O25">
        <f t="shared" ref="O25:O30" ca="1" si="4">+C$11+C$12*$F25</f>
        <v>0.13241971061557536</v>
      </c>
      <c r="Q25" s="2">
        <f t="shared" ref="Q25:Q30" si="5">+C25-15018.5</f>
        <v>44192.260900000001</v>
      </c>
      <c r="S25">
        <f t="shared" ref="S25:S30" ca="1" si="6">+(O25-G25)^2</f>
        <v>3.1259262753348513E-4</v>
      </c>
    </row>
    <row r="26" spans="1:19" ht="12" customHeight="1" x14ac:dyDescent="0.2">
      <c r="A26" s="35" t="s">
        <v>50</v>
      </c>
      <c r="B26" s="36" t="s">
        <v>45</v>
      </c>
      <c r="C26" s="39">
        <v>59210.761500000001</v>
      </c>
      <c r="D26" s="40">
        <v>2.9999999999999997E-4</v>
      </c>
      <c r="E26">
        <f t="shared" si="0"/>
        <v>27894.572568388496</v>
      </c>
      <c r="F26">
        <f t="shared" si="1"/>
        <v>27894</v>
      </c>
      <c r="G26">
        <f t="shared" si="2"/>
        <v>0.15069999985280447</v>
      </c>
      <c r="J26">
        <f t="shared" si="3"/>
        <v>0.15069999985280447</v>
      </c>
      <c r="O26">
        <f t="shared" ca="1" si="4"/>
        <v>0.13241971061557536</v>
      </c>
      <c r="Q26" s="2">
        <f t="shared" si="5"/>
        <v>44192.261500000001</v>
      </c>
      <c r="S26">
        <f t="shared" ca="1" si="6"/>
        <v>3.3416897459675419E-4</v>
      </c>
    </row>
    <row r="27" spans="1:19" ht="12" customHeight="1" x14ac:dyDescent="0.2">
      <c r="A27" s="35" t="s">
        <v>50</v>
      </c>
      <c r="B27" s="36" t="s">
        <v>45</v>
      </c>
      <c r="C27" s="39">
        <v>59210.762000000002</v>
      </c>
      <c r="D27" s="40">
        <v>2.0000000000000001E-4</v>
      </c>
      <c r="E27">
        <f t="shared" si="0"/>
        <v>27894.574468084549</v>
      </c>
      <c r="F27">
        <f t="shared" si="1"/>
        <v>27894</v>
      </c>
      <c r="G27">
        <f t="shared" si="2"/>
        <v>0.15119999985472532</v>
      </c>
      <c r="J27">
        <f t="shared" si="3"/>
        <v>0.15119999985472532</v>
      </c>
      <c r="O27">
        <f t="shared" ca="1" si="4"/>
        <v>0.13241971061557536</v>
      </c>
      <c r="Q27" s="2">
        <f t="shared" si="5"/>
        <v>44192.262000000002</v>
      </c>
      <c r="S27">
        <f t="shared" ca="1" si="6"/>
        <v>3.5269926390613159E-4</v>
      </c>
    </row>
    <row r="28" spans="1:19" ht="12" customHeight="1" x14ac:dyDescent="0.2">
      <c r="A28" s="35" t="s">
        <v>50</v>
      </c>
      <c r="B28" s="36" t="s">
        <v>45</v>
      </c>
      <c r="C28" s="39">
        <v>59241.627399999998</v>
      </c>
      <c r="D28" s="40">
        <v>8.9999999999999998E-4</v>
      </c>
      <c r="E28">
        <f t="shared" si="0"/>
        <v>28011.844224923439</v>
      </c>
      <c r="F28">
        <f t="shared" si="1"/>
        <v>28011.5</v>
      </c>
      <c r="G28">
        <f t="shared" si="2"/>
        <v>9.0599999850383028E-2</v>
      </c>
      <c r="J28">
        <f t="shared" si="3"/>
        <v>9.0599999850383028E-2</v>
      </c>
      <c r="O28">
        <f t="shared" ca="1" si="4"/>
        <v>0.13273954833456791</v>
      </c>
      <c r="Q28" s="2">
        <f t="shared" si="5"/>
        <v>44223.127399999998</v>
      </c>
      <c r="S28">
        <f t="shared" ca="1" si="6"/>
        <v>1.7757415464509686E-3</v>
      </c>
    </row>
    <row r="29" spans="1:19" ht="12" customHeight="1" x14ac:dyDescent="0.2">
      <c r="A29" s="35" t="s">
        <v>50</v>
      </c>
      <c r="B29" s="36" t="s">
        <v>45</v>
      </c>
      <c r="C29" s="39">
        <v>59241.628199999999</v>
      </c>
      <c r="D29" s="40">
        <v>8.9999999999999998E-4</v>
      </c>
      <c r="E29">
        <f t="shared" si="0"/>
        <v>28011.847264437121</v>
      </c>
      <c r="F29">
        <f t="shared" si="1"/>
        <v>28011.5</v>
      </c>
      <c r="G29">
        <f t="shared" si="2"/>
        <v>9.1399999852001201E-2</v>
      </c>
      <c r="J29">
        <f t="shared" si="3"/>
        <v>9.1399999852001201E-2</v>
      </c>
      <c r="O29">
        <f t="shared" ca="1" si="4"/>
        <v>0.13273954833456791</v>
      </c>
      <c r="Q29" s="2">
        <f t="shared" si="5"/>
        <v>44223.128199999999</v>
      </c>
      <c r="S29">
        <f t="shared" ca="1" si="6"/>
        <v>1.7089582687424838E-3</v>
      </c>
    </row>
    <row r="30" spans="1:19" ht="12" customHeight="1" x14ac:dyDescent="0.2">
      <c r="A30" s="35" t="s">
        <v>50</v>
      </c>
      <c r="B30" s="36" t="s">
        <v>45</v>
      </c>
      <c r="C30" s="39">
        <v>59241.629200000003</v>
      </c>
      <c r="D30" s="40">
        <v>8.9999999999999998E-4</v>
      </c>
      <c r="E30">
        <f t="shared" si="0"/>
        <v>28011.851063829235</v>
      </c>
      <c r="F30">
        <f t="shared" si="1"/>
        <v>28011.5</v>
      </c>
      <c r="G30">
        <f t="shared" si="2"/>
        <v>9.2399999855842907E-2</v>
      </c>
      <c r="J30">
        <f t="shared" si="3"/>
        <v>9.2399999855842907E-2</v>
      </c>
      <c r="O30">
        <f t="shared" ca="1" si="4"/>
        <v>0.13273954833456791</v>
      </c>
      <c r="Q30" s="2">
        <f t="shared" si="5"/>
        <v>44223.129200000003</v>
      </c>
      <c r="S30">
        <f t="shared" ca="1" si="6"/>
        <v>1.6272791714674051E-3</v>
      </c>
    </row>
    <row r="31" spans="1:19" ht="12" customHeight="1" x14ac:dyDescent="0.2">
      <c r="C31" s="8"/>
      <c r="D31" s="8"/>
      <c r="Q31" s="2"/>
    </row>
    <row r="32" spans="1:19" ht="12" customHeight="1" x14ac:dyDescent="0.2">
      <c r="C32" s="8"/>
      <c r="D32" s="8"/>
      <c r="Q32" s="2"/>
    </row>
    <row r="33" spans="3:17" ht="12" customHeight="1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2024-07-29T08:48:45Z</dcterms:modified>
</cp:coreProperties>
</file>