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44EC3662-CCF5-413C-8ABC-02EBB8665303}" xr6:coauthVersionLast="47" xr6:coauthVersionMax="47" xr10:uidLastSave="{00000000-0000-0000-0000-000000000000}"/>
  <bookViews>
    <workbookView xWindow="14040" yWindow="885" windowWidth="13230" windowHeight="1377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H24" i="1" s="1"/>
  <c r="Q24" i="1"/>
  <c r="F14" i="1"/>
  <c r="F15" i="1" s="1"/>
  <c r="E22" i="1"/>
  <c r="F22" i="1" s="1"/>
  <c r="G22" i="1" s="1"/>
  <c r="I22" i="1" s="1"/>
  <c r="E23" i="1"/>
  <c r="F23" i="1" s="1"/>
  <c r="G23" i="1" s="1"/>
  <c r="I23" i="1" s="1"/>
  <c r="Q22" i="1"/>
  <c r="Q23" i="1"/>
  <c r="F11" i="1"/>
  <c r="E21" i="1"/>
  <c r="F21" i="1" s="1"/>
  <c r="G21" i="1" s="1"/>
  <c r="H21" i="1" s="1"/>
  <c r="G11" i="1"/>
  <c r="C17" i="1"/>
  <c r="Q21" i="1"/>
  <c r="C11" i="1"/>
  <c r="C12" i="1"/>
  <c r="O24" i="1" l="1"/>
  <c r="S24" i="1" s="1"/>
  <c r="O21" i="1"/>
  <c r="S21" i="1" s="1"/>
  <c r="O23" i="1"/>
  <c r="S23" i="1" s="1"/>
  <c r="C16" i="1"/>
  <c r="D18" i="1" s="1"/>
  <c r="O22" i="1"/>
  <c r="S22" i="1" s="1"/>
  <c r="C15" i="1"/>
  <c r="S19" i="1" l="1"/>
  <c r="F16" i="1"/>
  <c r="F17" i="1" s="1"/>
  <c r="C18" i="1"/>
  <c r="F18" i="1" l="1"/>
</calcChain>
</file>

<file path=xl/sharedStrings.xml><?xml version="1.0" encoding="utf-8"?>
<sst xmlns="http://schemas.openxmlformats.org/spreadsheetml/2006/main" count="59" uniqueCount="54">
  <si>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</si>
  <si>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</si>
  <si>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</si>
  <si>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</si>
  <si>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</si>
  <si>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</si>
  <si>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</si>
  <si>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</si>
  <si>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</si>
  <si>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</si>
  <si>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</si>
  <si>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</si>
  <si>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</si>
  <si>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</si>
  <si>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</si>
  <si>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</si>
  <si>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</si>
  <si>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</si>
  <si>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</si>
  <si>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</si>
  <si>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</si>
  <si>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</si>
  <si>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</si>
  <si>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</si>
  <si>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</si>
  <si>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</si>
  <si>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</si>
  <si>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</si>
  <si>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</si>
  <si>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</si>
  <si>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</si>
  <si>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</si>
  <si>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</si>
  <si>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</si>
  <si>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</si>
  <si>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</si>
  <si>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</si>
  <si>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</si>
  <si>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</si>
  <si>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EB</t>
  </si>
  <si>
    <t>VSX</t>
  </si>
  <si>
    <t>IBVS 6029</t>
  </si>
  <si>
    <t>I</t>
  </si>
  <si>
    <t>IBVS 6042</t>
  </si>
  <si>
    <t>CCD</t>
  </si>
  <si>
    <t xml:space="preserve">Mag </t>
  </si>
  <si>
    <t>Next ToM-P</t>
  </si>
  <si>
    <t>Next ToM-S</t>
  </si>
  <si>
    <t>PW Eri/ASAS J043842-0249.9 Eri / GSC 4739-0480</t>
  </si>
  <si>
    <t>11.55-12.15</t>
  </si>
  <si>
    <t>VSX 1</t>
  </si>
  <si>
    <t>VSX1</t>
  </si>
  <si>
    <t>VSX 2</t>
  </si>
  <si>
    <t>VSX : Detail for PW 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</si>
</sst>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  <xf numFmtId="0" fontId="21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  <xf numFmtId="0" fontId="0" fillId="2" borderId="5" xfId="0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vertical="center"/>
    </xf>
    <xf numFmtId="0" fontId="19" fillId="0" borderId="8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21" fillId="0" borderId="0" xfId="8" applyAlignment="1"/>
    <xf numFmtId="0" fontId="13" fillId="0" borderId="0" xfId="0" applyFont="1" applyFill="1">
      <alignment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ASAS J043842-0249.9 Eri-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-5436</c:v>
                </c:pt>
                <c:pt idx="1">
                  <c:v>-3189</c:v>
                </c:pt>
                <c:pt idx="2">
                  <c:v>-2752</c:v>
                </c:pt>
                <c:pt idx="3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6.8759999849135056E-3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61A-4641-8C0F-29DC83CC10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-5436</c:v>
                </c:pt>
                <c:pt idx="1">
                  <c:v>-3189</c:v>
                </c:pt>
                <c:pt idx="2">
                  <c:v>-2752</c:v>
                </c:pt>
                <c:pt idx="3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-7.5099999958183616E-4</c:v>
                </c:pt>
                <c:pt idx="2">
                  <c:v>-6.7999993916600943E-5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61A-4641-8C0F-29DC83CC10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-5436</c:v>
                </c:pt>
                <c:pt idx="1">
                  <c:v>-3189</c:v>
                </c:pt>
                <c:pt idx="2">
                  <c:v>-2752</c:v>
                </c:pt>
                <c:pt idx="3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61A-4641-8C0F-29DC83CC10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-5436</c:v>
                </c:pt>
                <c:pt idx="1">
                  <c:v>-3189</c:v>
                </c:pt>
                <c:pt idx="2">
                  <c:v>-2752</c:v>
                </c:pt>
                <c:pt idx="3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61A-4641-8C0F-29DC83CC10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-5436</c:v>
                </c:pt>
                <c:pt idx="1">
                  <c:v>-3189</c:v>
                </c:pt>
                <c:pt idx="2">
                  <c:v>-2752</c:v>
                </c:pt>
                <c:pt idx="3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61A-4641-8C0F-29DC83CC10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-5436</c:v>
                </c:pt>
                <c:pt idx="1">
                  <c:v>-3189</c:v>
                </c:pt>
                <c:pt idx="2">
                  <c:v>-2752</c:v>
                </c:pt>
                <c:pt idx="3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61A-4641-8C0F-29DC83CC10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-5436</c:v>
                </c:pt>
                <c:pt idx="1">
                  <c:v>-3189</c:v>
                </c:pt>
                <c:pt idx="2">
                  <c:v>-2752</c:v>
                </c:pt>
                <c:pt idx="3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61A-4641-8C0F-29DC83CC10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-5436</c:v>
                </c:pt>
                <c:pt idx="1">
                  <c:v>-3189</c:v>
                </c:pt>
                <c:pt idx="2">
                  <c:v>-2752</c:v>
                </c:pt>
                <c:pt idx="3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4.563105115101526E-3</c:v>
                </c:pt>
                <c:pt idx="1">
                  <c:v>1.919803311896852E-3</c:v>
                </c:pt>
                <c:pt idx="2">
                  <c:v>1.4057299304992363E-3</c:v>
                </c:pt>
                <c:pt idx="3">
                  <c:v>-1.8316383660825454E-3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61A-4641-8C0F-29DC83CC10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-5436</c:v>
                </c:pt>
                <c:pt idx="1">
                  <c:v>-3189</c:v>
                </c:pt>
                <c:pt idx="2">
                  <c:v>-2752</c:v>
                </c:pt>
                <c:pt idx="3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61A-4641-8C0F-29DC83CC1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372624"/>
        <c:axId val="1"/>
      </c:scatterChart>
      <c:valAx>
        <c:axId val="794372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3583959899749376E-2"/>
              <c:y val="0.387096774193548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372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0</xdr:rowOff>
    </xdr:from>
    <xdr:to>
      <xdr:col>17</xdr:col>
      <xdr:colOff>200025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4E2C88-E1D7-6CD2-ECF4-563AA8541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avso.org/vsx/index.php?view=detail.top&amp;oid=763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425781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48</v>
      </c>
    </row>
    <row r="2" spans="1:7" x14ac:dyDescent="0.2">
      <c r="A2" t="s">
        <v>23</v>
      </c>
      <c r="B2" t="s">
        <v>39</v>
      </c>
      <c r="C2" s="27"/>
      <c r="D2" s="44" t="s">
        <v>53</v>
      </c>
      <c r="E2" s="45"/>
    </row>
    <row r="3" spans="1:7" ht="13.5" thickBot="1" x14ac:dyDescent="0.25"/>
    <row r="4" spans="1:7" ht="14.25" thickTop="1" thickBot="1" x14ac:dyDescent="0.25">
      <c r="A4" s="4" t="s">
        <v>0</v>
      </c>
      <c r="C4" s="24" t="s">
        <v>38</v>
      </c>
      <c r="D4" s="25" t="s">
        <v>38</v>
      </c>
    </row>
    <row r="6" spans="1:7" x14ac:dyDescent="0.2">
      <c r="A6" s="4" t="s">
        <v>1</v>
      </c>
      <c r="E6" s="46" t="s">
        <v>51</v>
      </c>
    </row>
    <row r="7" spans="1:7" x14ac:dyDescent="0.2">
      <c r="A7" t="s">
        <v>2</v>
      </c>
      <c r="C7" s="34">
        <v>58084.555999999997</v>
      </c>
      <c r="D7" s="26" t="s">
        <v>52</v>
      </c>
      <c r="E7" s="47">
        <v>54436.783999999985</v>
      </c>
    </row>
    <row r="8" spans="1:7" x14ac:dyDescent="0.2">
      <c r="A8" t="s">
        <v>3</v>
      </c>
      <c r="C8" s="34">
        <v>0.671041</v>
      </c>
      <c r="D8" s="26" t="s">
        <v>52</v>
      </c>
      <c r="E8" s="48">
        <v>0.67103999999999997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-1.8316383660825454E-3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16</v>
      </c>
      <c r="B12" s="9"/>
      <c r="C12" s="18">
        <f ca="1">SLOPE(INDIRECT($G$11):G992,INDIRECT($F$11):F992)</f>
        <v>-1.1763692938160544E-6</v>
      </c>
      <c r="D12" s="2"/>
      <c r="E12" s="35" t="s">
        <v>45</v>
      </c>
      <c r="F12" s="36" t="s">
        <v>49</v>
      </c>
    </row>
    <row r="13" spans="1:7" x14ac:dyDescent="0.2">
      <c r="A13" s="9" t="s">
        <v>18</v>
      </c>
      <c r="B13" s="9"/>
      <c r="C13" s="2" t="s">
        <v>13</v>
      </c>
      <c r="D13" s="13"/>
      <c r="E13" s="37" t="s">
        <v>35</v>
      </c>
      <c r="F13" s="38">
        <v>1</v>
      </c>
    </row>
    <row r="14" spans="1:7" x14ac:dyDescent="0.2">
      <c r="A14" s="9"/>
      <c r="B14" s="9"/>
      <c r="C14" s="9"/>
      <c r="D14" s="13"/>
      <c r="E14" s="37" t="s">
        <v>32</v>
      </c>
      <c r="F14" s="39">
        <f ca="1">NOW()+15018.5+$C$9/24</f>
        <v>60835.719856481483</v>
      </c>
    </row>
    <row r="15" spans="1:7" x14ac:dyDescent="0.2">
      <c r="A15" s="11" t="s">
        <v>17</v>
      </c>
      <c r="B15" s="9"/>
      <c r="C15" s="12">
        <f ca="1">(C7+C11)+(C8+C12)*INT(MAX(F21:F3533))</f>
        <v>58084.554168361632</v>
      </c>
      <c r="D15" s="13"/>
      <c r="E15" s="37" t="s">
        <v>36</v>
      </c>
      <c r="F15" s="39">
        <f ca="1">ROUND(2*($F$14-$C$7)/$C$8,0)/2+$F$13</f>
        <v>4101</v>
      </c>
    </row>
    <row r="16" spans="1:7" x14ac:dyDescent="0.2">
      <c r="A16" s="14" t="s">
        <v>4</v>
      </c>
      <c r="B16" s="9"/>
      <c r="C16" s="15">
        <f ca="1">+C8+C12</f>
        <v>0.67103982363070613</v>
      </c>
      <c r="D16" s="13"/>
      <c r="E16" s="37" t="s">
        <v>37</v>
      </c>
      <c r="F16" s="39">
        <f ca="1">ROUND(2*($F$14-$C$15)/$C$16,0)/2+$F$13</f>
        <v>4101</v>
      </c>
    </row>
    <row r="17" spans="1:19" ht="13.5" thickBot="1" x14ac:dyDescent="0.25">
      <c r="A17" s="13" t="s">
        <v>29</v>
      </c>
      <c r="B17" s="9"/>
      <c r="C17" s="9">
        <f>COUNT(C21:C2191)</f>
        <v>4</v>
      </c>
      <c r="D17" s="13"/>
      <c r="E17" s="40" t="s">
        <v>46</v>
      </c>
      <c r="F17" s="41">
        <f ca="1">+$C$15+$C$16*$F$16-15018.5-$C$9/24</f>
        <v>45818.384318404496</v>
      </c>
    </row>
    <row r="18" spans="1:19" ht="14.25" thickTop="1" thickBot="1" x14ac:dyDescent="0.25">
      <c r="A18" s="14" t="s">
        <v>5</v>
      </c>
      <c r="B18" s="9"/>
      <c r="C18" s="16">
        <f ca="1">+C15</f>
        <v>58084.554168361632</v>
      </c>
      <c r="D18" s="17">
        <f ca="1">+C16</f>
        <v>0.67103982363070613</v>
      </c>
      <c r="E18" s="43" t="s">
        <v>47</v>
      </c>
      <c r="F18" s="42">
        <f ca="1">+($C$15+$C$16*$F$16)-($C$16/2)-15018.5-$C$9/24</f>
        <v>45818.04879849268</v>
      </c>
    </row>
    <row r="19" spans="1:19" ht="13.5" thickTop="1" x14ac:dyDescent="0.2">
      <c r="A19" s="21" t="s">
        <v>33</v>
      </c>
      <c r="E19" s="22">
        <v>21</v>
      </c>
      <c r="S19">
        <f ca="1">SQRT(SUM(S21:S50)/(COUNT(S21:S50)-1))</f>
        <v>2.4501327856283183E-3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40</v>
      </c>
      <c r="I20" s="6" t="s">
        <v>28</v>
      </c>
      <c r="J20" s="6" t="s">
        <v>44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34</v>
      </c>
    </row>
    <row r="21" spans="1:19" x14ac:dyDescent="0.2">
      <c r="A21" t="s">
        <v>50</v>
      </c>
      <c r="C21" s="7">
        <v>54436.783999999985</v>
      </c>
      <c r="D21" s="7" t="s">
        <v>13</v>
      </c>
      <c r="E21">
        <f>+(C21-C$7)/C$8</f>
        <v>-5435.989753234172</v>
      </c>
      <c r="F21">
        <f>ROUND(2*E21,0)/2</f>
        <v>-5436</v>
      </c>
      <c r="G21">
        <f>+C21-(C$7+F21*C$8)</f>
        <v>6.8759999849135056E-3</v>
      </c>
      <c r="H21">
        <f>+G21</f>
        <v>6.8759999849135056E-3</v>
      </c>
      <c r="O21">
        <f ca="1">+C$11+C$12*$F21</f>
        <v>4.563105115101526E-3</v>
      </c>
      <c r="Q21" s="1">
        <f>+C21-15018.5</f>
        <v>39418.283999999985</v>
      </c>
      <c r="S21">
        <f ca="1">+(O21-G21)^2</f>
        <v>5.3494826788025741E-6</v>
      </c>
    </row>
    <row r="22" spans="1:19" x14ac:dyDescent="0.2">
      <c r="A22" s="28" t="s">
        <v>41</v>
      </c>
      <c r="B22" s="29" t="s">
        <v>42</v>
      </c>
      <c r="C22" s="28">
        <v>55944.605499999998</v>
      </c>
      <c r="D22" s="28">
        <v>6.9999999999999999E-4</v>
      </c>
      <c r="E22">
        <f>+(C22-C$7)/C$8</f>
        <v>-3189.0011191566523</v>
      </c>
      <c r="F22">
        <f>ROUND(2*E22,0)/2</f>
        <v>-3189</v>
      </c>
      <c r="G22">
        <f>+C22-(C$7+F22*C$8)</f>
        <v>-7.5099999958183616E-4</v>
      </c>
      <c r="I22">
        <f>+G22</f>
        <v>-7.5099999958183616E-4</v>
      </c>
      <c r="O22">
        <f ca="1">+C$11+C$12*$F22</f>
        <v>1.919803311896852E-3</v>
      </c>
      <c r="Q22" s="1">
        <f>+C22-15018.5</f>
        <v>40926.105499999998</v>
      </c>
      <c r="S22">
        <f ca="1">+(O22-G22)^2</f>
        <v>7.1331903286055263E-6</v>
      </c>
    </row>
    <row r="23" spans="1:19" x14ac:dyDescent="0.2">
      <c r="A23" s="30" t="s">
        <v>43</v>
      </c>
      <c r="B23" s="31" t="s">
        <v>42</v>
      </c>
      <c r="C23" s="32">
        <v>56237.8511</v>
      </c>
      <c r="D23" s="32">
        <v>3.0000000000000003E-4</v>
      </c>
      <c r="E23">
        <f>+(C23-C$7)/C$8</f>
        <v>-2752.0001013350852</v>
      </c>
      <c r="F23">
        <f>ROUND(2*E23,0)/2</f>
        <v>-2752</v>
      </c>
      <c r="G23">
        <f>+C23-(C$7+F23*C$8)</f>
        <v>-6.7999993916600943E-5</v>
      </c>
      <c r="I23">
        <f>+G23</f>
        <v>-6.7999993916600943E-5</v>
      </c>
      <c r="O23">
        <f ca="1">+C$11+C$12*$F23</f>
        <v>1.4057299304992363E-3</v>
      </c>
      <c r="Q23" s="1">
        <f>+C23-15018.5</f>
        <v>41219.3511</v>
      </c>
      <c r="S23">
        <f ca="1">+(O23-G23)^2</f>
        <v>2.1718798901187096E-6</v>
      </c>
    </row>
    <row r="24" spans="1:19" x14ac:dyDescent="0.2">
      <c r="A24" t="s">
        <v>52</v>
      </c>
      <c r="C24" s="7">
        <v>58084.555999999997</v>
      </c>
      <c r="D24" s="7"/>
      <c r="E24">
        <f>+(C24-C$7)/C$8</f>
        <v>0</v>
      </c>
      <c r="F24">
        <f>ROUND(2*E24,0)/2</f>
        <v>0</v>
      </c>
      <c r="G24">
        <f>+C24-(C$7+F24*C$8)</f>
        <v>0</v>
      </c>
      <c r="H24">
        <f>+G24</f>
        <v>0</v>
      </c>
      <c r="O24">
        <f ca="1">+C$11+C$12*$F24</f>
        <v>-1.8316383660825454E-3</v>
      </c>
      <c r="Q24" s="1">
        <f>+C24-15018.5</f>
        <v>43066.055999999997</v>
      </c>
      <c r="S24">
        <f ca="1">+(O24-G24)^2</f>
        <v>3.3548991041055365E-6</v>
      </c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hyperlinks>
    <hyperlink ref="D2" r:id="rId1" display="https://www.aavso.org/vsx/index.php?view=detail.top&amp;oid=76381" xr:uid="{77089545-E69E-4B4E-9EF5-85869F3CC118}"/>
  </hyperlinks>
  <pageMargins left="0.75" right="0.75" top="1" bottom="1" header="0.5" footer="0.5"/>
  <pageSetup paperSize="9" orientation="portrait" horizontalDpi="0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2025-06-09T05:16:35Z</dcterms:modified>
</cp:coreProperties>
</file>