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2F34623-2F03-42F2-9920-DCE99DD666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4" i="1" l="1"/>
  <c r="Q50" i="1"/>
  <c r="Q51" i="1"/>
  <c r="Q52" i="1"/>
  <c r="Q53" i="1"/>
  <c r="Q49" i="1"/>
  <c r="Q48" i="1"/>
  <c r="D9" i="1"/>
  <c r="C9" i="1"/>
  <c r="Q47" i="1"/>
  <c r="Q41" i="1"/>
  <c r="Q40" i="1"/>
  <c r="Q39" i="1"/>
  <c r="Q38" i="1"/>
  <c r="Q37" i="1"/>
  <c r="Q35" i="1"/>
  <c r="Q30" i="1"/>
  <c r="Q29" i="1"/>
  <c r="Q28" i="1"/>
  <c r="Q27" i="1"/>
  <c r="Q26" i="1"/>
  <c r="Q25" i="1"/>
  <c r="Q24" i="1"/>
  <c r="Q23" i="1"/>
  <c r="Q22" i="1"/>
  <c r="G37" i="2"/>
  <c r="C37" i="2"/>
  <c r="E37" i="2"/>
  <c r="G36" i="2"/>
  <c r="C36" i="2"/>
  <c r="G20" i="2"/>
  <c r="C20" i="2"/>
  <c r="G19" i="2"/>
  <c r="C19" i="2"/>
  <c r="G18" i="2"/>
  <c r="C18" i="2"/>
  <c r="G17" i="2"/>
  <c r="C17" i="2"/>
  <c r="E17" i="2"/>
  <c r="G16" i="2"/>
  <c r="C16" i="2"/>
  <c r="G35" i="2"/>
  <c r="C35" i="2"/>
  <c r="G34" i="2"/>
  <c r="C34" i="2"/>
  <c r="G33" i="2"/>
  <c r="C33" i="2"/>
  <c r="G32" i="2"/>
  <c r="C32" i="2"/>
  <c r="G31" i="2"/>
  <c r="C31" i="2"/>
  <c r="G15" i="2"/>
  <c r="C15" i="2"/>
  <c r="G30" i="2"/>
  <c r="C30" i="2"/>
  <c r="G14" i="2"/>
  <c r="C14" i="2"/>
  <c r="G13" i="2"/>
  <c r="C13" i="2"/>
  <c r="E13" i="2"/>
  <c r="G12" i="2"/>
  <c r="C12" i="2"/>
  <c r="E12" i="2"/>
  <c r="G11" i="2"/>
  <c r="C11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E22" i="2"/>
  <c r="G21" i="2"/>
  <c r="C21" i="2"/>
  <c r="E21" i="2"/>
  <c r="H37" i="2"/>
  <c r="D37" i="2"/>
  <c r="B37" i="2"/>
  <c r="A37" i="2"/>
  <c r="H36" i="2"/>
  <c r="B36" i="2"/>
  <c r="D36" i="2"/>
  <c r="A36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15" i="2"/>
  <c r="D15" i="2"/>
  <c r="B15" i="2"/>
  <c r="A15" i="2"/>
  <c r="H30" i="2"/>
  <c r="B30" i="2"/>
  <c r="D30" i="2"/>
  <c r="A30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Q46" i="1"/>
  <c r="Q45" i="1"/>
  <c r="C17" i="1"/>
  <c r="Q44" i="1"/>
  <c r="Q42" i="1"/>
  <c r="Q43" i="1"/>
  <c r="Q36" i="1"/>
  <c r="Q31" i="1"/>
  <c r="Q32" i="1"/>
  <c r="Q33" i="1"/>
  <c r="Q34" i="1"/>
  <c r="C8" i="1"/>
  <c r="C7" i="1"/>
  <c r="E50" i="1"/>
  <c r="F50" i="1"/>
  <c r="E49" i="1"/>
  <c r="F49" i="1"/>
  <c r="G49" i="1"/>
  <c r="K49" i="1"/>
  <c r="Q21" i="1"/>
  <c r="E33" i="1"/>
  <c r="F33" i="1"/>
  <c r="E23" i="1"/>
  <c r="F23" i="1"/>
  <c r="E32" i="1"/>
  <c r="F32" i="1"/>
  <c r="E48" i="1"/>
  <c r="F48" i="1"/>
  <c r="E22" i="1"/>
  <c r="F22" i="1"/>
  <c r="E43" i="1"/>
  <c r="F43" i="1"/>
  <c r="G43" i="1"/>
  <c r="K43" i="1"/>
  <c r="E11" i="2"/>
  <c r="E31" i="2"/>
  <c r="E18" i="2"/>
  <c r="E33" i="2"/>
  <c r="E29" i="2"/>
  <c r="E36" i="2"/>
  <c r="E28" i="2"/>
  <c r="E53" i="1"/>
  <c r="F53" i="1"/>
  <c r="E27" i="1"/>
  <c r="E38" i="1"/>
  <c r="F38" i="1"/>
  <c r="E28" i="1"/>
  <c r="G23" i="1"/>
  <c r="H23" i="1"/>
  <c r="E24" i="1"/>
  <c r="F24" i="1"/>
  <c r="G33" i="1"/>
  <c r="I33" i="1"/>
  <c r="G22" i="1"/>
  <c r="H22" i="1"/>
  <c r="E30" i="1"/>
  <c r="F30" i="1"/>
  <c r="G30" i="1"/>
  <c r="H30" i="1"/>
  <c r="G32" i="1"/>
  <c r="I32" i="1"/>
  <c r="E46" i="1"/>
  <c r="F46" i="1"/>
  <c r="G46" i="1"/>
  <c r="K46" i="1"/>
  <c r="E41" i="1"/>
  <c r="E31" i="1"/>
  <c r="F31" i="1"/>
  <c r="E39" i="1"/>
  <c r="F39" i="1"/>
  <c r="G39" i="1"/>
  <c r="I39" i="1"/>
  <c r="E51" i="1"/>
  <c r="F51" i="1"/>
  <c r="G51" i="1"/>
  <c r="K51" i="1"/>
  <c r="E45" i="1"/>
  <c r="E47" i="1"/>
  <c r="F47" i="1"/>
  <c r="G47" i="1"/>
  <c r="I47" i="1"/>
  <c r="E25" i="1"/>
  <c r="E36" i="1"/>
  <c r="E34" i="1"/>
  <c r="E37" i="1"/>
  <c r="F37" i="1"/>
  <c r="G37" i="1"/>
  <c r="I37" i="1"/>
  <c r="E52" i="1"/>
  <c r="F52" i="1"/>
  <c r="G52" i="1"/>
  <c r="K52" i="1"/>
  <c r="G50" i="1"/>
  <c r="K50" i="1"/>
  <c r="G53" i="1"/>
  <c r="K53" i="1"/>
  <c r="G24" i="1"/>
  <c r="H24" i="1"/>
  <c r="G48" i="1"/>
  <c r="I48" i="1"/>
  <c r="E44" i="1"/>
  <c r="F44" i="1"/>
  <c r="G44" i="1"/>
  <c r="K44" i="1"/>
  <c r="E26" i="1"/>
  <c r="F26" i="1"/>
  <c r="G26" i="1"/>
  <c r="H26" i="1"/>
  <c r="E42" i="1"/>
  <c r="F42" i="1"/>
  <c r="G42" i="1"/>
  <c r="I42" i="1"/>
  <c r="E40" i="1"/>
  <c r="F40" i="1"/>
  <c r="G40" i="1"/>
  <c r="I40" i="1"/>
  <c r="G38" i="1"/>
  <c r="I38" i="1"/>
  <c r="E35" i="1"/>
  <c r="E21" i="1"/>
  <c r="F21" i="1"/>
  <c r="G21" i="1"/>
  <c r="E29" i="1"/>
  <c r="F29" i="1"/>
  <c r="G29" i="1"/>
  <c r="H29" i="1"/>
  <c r="H21" i="1"/>
  <c r="E27" i="2"/>
  <c r="F28" i="1"/>
  <c r="G28" i="1"/>
  <c r="H28" i="1"/>
  <c r="E20" i="2"/>
  <c r="E30" i="2"/>
  <c r="F35" i="1"/>
  <c r="G35" i="1"/>
  <c r="I35" i="1"/>
  <c r="F34" i="1"/>
  <c r="G34" i="1"/>
  <c r="I34" i="1"/>
  <c r="E14" i="2"/>
  <c r="F27" i="1"/>
  <c r="G27" i="1"/>
  <c r="H27" i="1"/>
  <c r="E26" i="2"/>
  <c r="E23" i="2"/>
  <c r="F45" i="1"/>
  <c r="G45" i="1"/>
  <c r="K45" i="1"/>
  <c r="E19" i="2"/>
  <c r="E32" i="2"/>
  <c r="E34" i="2"/>
  <c r="E15" i="2"/>
  <c r="F36" i="1"/>
  <c r="G36" i="1"/>
  <c r="K36" i="1"/>
  <c r="E16" i="2"/>
  <c r="E25" i="2"/>
  <c r="F25" i="1"/>
  <c r="G25" i="1"/>
  <c r="E24" i="2"/>
  <c r="F41" i="1"/>
  <c r="G41" i="1"/>
  <c r="I41" i="1"/>
  <c r="E35" i="2"/>
  <c r="H25" i="1"/>
  <c r="C12" i="1"/>
  <c r="C11" i="1"/>
  <c r="F15" i="1" l="1"/>
  <c r="C16" i="1"/>
  <c r="D18" i="1" s="1"/>
  <c r="O23" i="1"/>
  <c r="O52" i="1"/>
  <c r="O36" i="1"/>
  <c r="O50" i="1"/>
  <c r="O24" i="1"/>
  <c r="O49" i="1"/>
  <c r="O47" i="1"/>
  <c r="C15" i="1"/>
  <c r="O45" i="1"/>
  <c r="O26" i="1"/>
  <c r="O27" i="1"/>
  <c r="O34" i="1"/>
  <c r="O43" i="1"/>
  <c r="O41" i="1"/>
  <c r="O32" i="1"/>
  <c r="O35" i="1"/>
  <c r="O46" i="1"/>
  <c r="O33" i="1"/>
  <c r="O37" i="1"/>
  <c r="O48" i="1"/>
  <c r="O28" i="1"/>
  <c r="O39" i="1"/>
  <c r="O53" i="1"/>
  <c r="O29" i="1"/>
  <c r="O44" i="1"/>
  <c r="O42" i="1"/>
  <c r="O30" i="1"/>
  <c r="O40" i="1"/>
  <c r="O51" i="1"/>
  <c r="O31" i="1"/>
  <c r="O25" i="1"/>
  <c r="O22" i="1"/>
  <c r="O38" i="1"/>
  <c r="O21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<sst xmlns="http://schemas.openxmlformats.org/spreadsheetml/2006/main" count="358" uniqueCount="185">
  <si>
    <t>VSB-66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</si>
  <si>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</si>
  <si>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</si>
  <si>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</si>
  <si>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</si>
  <si>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</si>
  <si>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</si>
  <si>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</si>
  <si>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</si>
  <si>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</si>
  <si>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</si>
  <si>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</si>
  <si>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</si>
  <si>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</si>
  <si>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</si>
  <si>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</si>
  <si>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</si>
  <si>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</si>
  <si>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</si>
  <si>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</si>
  <si>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</si>
  <si>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</si>
  <si>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</si>
  <si>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</si>
  <si>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</si>
  <si>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</si>
  <si>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</si>
  <si>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</si>
  <si>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</si>
  <si>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Paschke A</t>
  </si>
  <si>
    <t>BBSAG Bull.86</t>
  </si>
  <si>
    <t>B</t>
  </si>
  <si>
    <t>BBSAG Bull.100</t>
  </si>
  <si>
    <t>BBSAG Bull.106</t>
  </si>
  <si>
    <t>Diethelm R</t>
  </si>
  <si>
    <t>BBSAG Bull.117</t>
  </si>
  <si>
    <t>IBVS 5378</t>
  </si>
  <si>
    <t>I</t>
  </si>
  <si>
    <t># of data points:</t>
  </si>
  <si>
    <t>WW Eri / GSC 05323-00922</t>
  </si>
  <si>
    <t>My time zone &gt;&gt;&gt;&gt;&gt;</t>
  </si>
  <si>
    <t>(PST=8, PDT=MDT=7, MDT=CST=6, etc.)</t>
  </si>
  <si>
    <t>JD today</t>
  </si>
  <si>
    <t>New Cycle</t>
  </si>
  <si>
    <t>EB/KE</t>
  </si>
  <si>
    <t>Start of linear fit &gt;&gt;&gt;&gt;&gt;&gt;&gt;&gt;&gt;&gt;&gt;&gt;&gt;&gt;&gt;&gt;&gt;&gt;&gt;&gt;&gt;</t>
  </si>
  <si>
    <t>IBVS 5894</t>
  </si>
  <si>
    <t>IBVS 5920</t>
  </si>
  <si>
    <t>Add cycle</t>
  </si>
  <si>
    <t>Old Cycle</t>
  </si>
  <si>
    <t>IBVS 5992</t>
  </si>
  <si>
    <t>IBVS 6029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</si>
  <si>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</si>
  <si>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</si>
  <si>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</si>
  <si>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</si>
  <si>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</si>
  <si>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</si>
  <si>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</si>
  <si>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</si>
  <si>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</si>
  <si>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</si>
  <si>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</si>
  <si>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</si>
  <si>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</si>
  <si>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2426606.845 </t>
  </si>
  <si>
    <t> 22.09.1931 08:16 </t>
  </si>
  <si>
    <t> 0.009 </t>
  </si>
  <si>
    <t>V </t>
  </si>
  <si>
    <t> W.Zessewitsch </t>
  </si>
  <si>
    <t> IODE 4.2.43 </t>
  </si>
  <si>
    <t>2427422.156 </t>
  </si>
  <si>
    <t> 15.12.1933 15:44 </t>
  </si>
  <si>
    <t> 0.003 </t>
  </si>
  <si>
    <t>2427583.332 </t>
  </si>
  <si>
    <t> 25.05.1934 19:58 </t>
  </si>
  <si>
    <t> -0.032 </t>
  </si>
  <si>
    <t> S.Gaposchkin </t>
  </si>
  <si>
    <t> HA 113.74 </t>
  </si>
  <si>
    <t>2428196.688 </t>
  </si>
  <si>
    <t> 29.01.1936 04:30 </t>
  </si>
  <si>
    <t> -0.017 </t>
  </si>
  <si>
    <t> V.M.Bodokia </t>
  </si>
  <si>
    <t> AAOB 3.1 </t>
  </si>
  <si>
    <t>2430754.760 </t>
  </si>
  <si>
    <t> 30.01.1943 06:14 </t>
  </si>
  <si>
    <t> B.S.Whitney </t>
  </si>
  <si>
    <t> AJ 53.14 </t>
  </si>
  <si>
    <t>2431431.120 </t>
  </si>
  <si>
    <t> 06.12.1944 14:52 </t>
  </si>
  <si>
    <t> 0.014 </t>
  </si>
  <si>
    <t>2431477.422 </t>
  </si>
  <si>
    <t> 21.01.1945 22:07 </t>
  </si>
  <si>
    <t> -0.009 </t>
  </si>
  <si>
    <t>2431940.685 </t>
  </si>
  <si>
    <t> 30.04.1946 04:26 </t>
  </si>
  <si>
    <t> 0.006 </t>
  </si>
  <si>
    <t>2432888.495 </t>
  </si>
  <si>
    <t> 02.12.1948 23:52 </t>
  </si>
  <si>
    <t> A.Szczepanowska </t>
  </si>
  <si>
    <t> AA 6.145 </t>
  </si>
  <si>
    <t>2447158.47 </t>
  </si>
  <si>
    <t> 28.12.1987 23:16 </t>
  </si>
  <si>
    <t> 0.08 </t>
  </si>
  <si>
    <t> A.Paschke </t>
  </si>
  <si>
    <t> BBS 86 </t>
  </si>
  <si>
    <t>2448662.15 </t>
  </si>
  <si>
    <t> 09.02.1992 15:36 </t>
  </si>
  <si>
    <t> 0.05 </t>
  </si>
  <si>
    <t>E </t>
  </si>
  <si>
    <t>?</t>
  </si>
  <si>
    <t> BBS 100 </t>
  </si>
  <si>
    <t>2449325.518 </t>
  </si>
  <si>
    <t> 04.12.1993 00:25 </t>
  </si>
  <si>
    <t> 0.049 </t>
  </si>
  <si>
    <t> BBS 106 </t>
  </si>
  <si>
    <t>2450853.316 </t>
  </si>
  <si>
    <t> 08.02.1998 19:35 </t>
  </si>
  <si>
    <t> 0.054 </t>
  </si>
  <si>
    <t> R.Diethelm </t>
  </si>
  <si>
    <t> BBS 117 </t>
  </si>
  <si>
    <t>2452251.392 </t>
  </si>
  <si>
    <t> 07.12.2001 21:24 </t>
  </si>
  <si>
    <t> 0.046 </t>
  </si>
  <si>
    <t> BBS 128 </t>
  </si>
  <si>
    <t>2452625.7069 </t>
  </si>
  <si>
    <t> 17.12.2002 04:57 </t>
  </si>
  <si>
    <t> 0.0557 </t>
  </si>
  <si>
    <t> S.Dvorak </t>
  </si>
  <si>
    <t>IBVS 5378 </t>
  </si>
  <si>
    <t>2453313.1683 </t>
  </si>
  <si>
    <t> 03.11.2004 16:02 </t>
  </si>
  <si>
    <t> 0.0563 </t>
  </si>
  <si>
    <t> Nagai </t>
  </si>
  <si>
    <t>VSB 43 </t>
  </si>
  <si>
    <t>2453332.1471 </t>
  </si>
  <si>
    <t> 22.11.2004 15:31 </t>
  </si>
  <si>
    <t> 0.0420 </t>
  </si>
  <si>
    <t>2453718.0534 </t>
  </si>
  <si>
    <t> 13.12.2005 13:16 </t>
  </si>
  <si>
    <t> 0.0623 </t>
  </si>
  <si>
    <t>VSB 44 </t>
  </si>
  <si>
    <t>2453724.0732 </t>
  </si>
  <si>
    <t> 19.12.2005 13:45 </t>
  </si>
  <si>
    <t> 0.0598 </t>
  </si>
  <si>
    <t>2453731.024 </t>
  </si>
  <si>
    <t> 26.12.2005 12:34 </t>
  </si>
  <si>
    <t> 0.062 </t>
  </si>
  <si>
    <t>2454844.6712 </t>
  </si>
  <si>
    <t> 13.01.2009 04:06 </t>
  </si>
  <si>
    <t> 0.0597 </t>
  </si>
  <si>
    <t>C </t>
  </si>
  <si>
    <t>IBVS 5894 </t>
  </si>
  <si>
    <t>2454845.6007 </t>
  </si>
  <si>
    <t> 14.01.2009 02:25 </t>
  </si>
  <si>
    <t> 0.0627 </t>
  </si>
  <si>
    <t>2455144.8608 </t>
  </si>
  <si>
    <t> 09.11.2009 08:39 </t>
  </si>
  <si>
    <t> 0.0643 </t>
  </si>
  <si>
    <t>IBVS 5920 </t>
  </si>
  <si>
    <t>2455575.6789 </t>
  </si>
  <si>
    <t> 14.01.2011 04:17 </t>
  </si>
  <si>
    <t> 0.0613 </t>
  </si>
  <si>
    <t>IBVS 5992 </t>
  </si>
  <si>
    <t>2455940.7222 </t>
  </si>
  <si>
    <t> 14.01.2012 05:19 </t>
  </si>
  <si>
    <t> 0.0647 </t>
  </si>
  <si>
    <t>IBVS 6029 </t>
  </si>
  <si>
    <t>2457001.0940 </t>
  </si>
  <si>
    <t> 09.12.2014 14:15 </t>
  </si>
  <si>
    <t> 0.0607 </t>
  </si>
  <si>
    <t> K.Nagai </t>
  </si>
  <si>
    <t>VSB 59 </t>
  </si>
  <si>
    <t>2457001.0956 </t>
  </si>
  <si>
    <t> 09.12.2014 14:17 </t>
  </si>
  <si>
    <t>Ic</t>
  </si>
  <si>
    <t>II</t>
  </si>
  <si>
    <t>BAD?</t>
  </si>
  <si>
    <t>VSB 067</t>
  </si>
  <si>
    <t>VSB 069</t>
  </si>
  <si>
    <t xml:space="preserve">Mag </t>
  </si>
  <si>
    <t>Next ToM-P</t>
  </si>
  <si>
    <t>Next ToM-S</t>
  </si>
  <si>
    <t>VSX</t>
  </si>
  <si>
    <t>11.00-11.50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</si>
</sst>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12" fillId="0" borderId="0"/>
    <xf numFmtId="0" fontId="12" fillId="0" borderId="0"/>
    <xf numFmtId="0" fontId="12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5" fillId="0" borderId="11" xfId="0" applyFont="1" applyBorder="1" applyAlignment="1">
      <alignment vertical="center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9" fillId="24" borderId="18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10" xfId="0" applyFont="1" applyBorder="1" applyAlignment="1">
      <alignment horizontal="center"/>
    </xf>
    <xf numFmtId="0" fontId="16" fillId="0" borderId="0" xfId="43" applyFont="1" applyAlignment="1">
      <alignment horizontal="left"/>
    </xf>
    <xf numFmtId="0" fontId="16" fillId="0" borderId="0" xfId="43" applyFont="1" applyAlignment="1">
      <alignment horizontal="center"/>
    </xf>
    <xf numFmtId="0" fontId="16" fillId="0" borderId="0" xfId="0" applyFont="1" applyAlignment="1"/>
    <xf numFmtId="0" fontId="16" fillId="0" borderId="0" xfId="42" applyFont="1"/>
    <xf numFmtId="0" fontId="16" fillId="0" borderId="0" xfId="42" applyFont="1" applyAlignment="1">
      <alignment horizontal="center"/>
    </xf>
    <xf numFmtId="0" fontId="16" fillId="0" borderId="0" xfId="42" applyFont="1" applyAlignment="1">
      <alignment horizontal="left"/>
    </xf>
    <xf numFmtId="0" fontId="6" fillId="0" borderId="0" xfId="0" applyFont="1" applyAlignment="1"/>
    <xf numFmtId="0" fontId="0" fillId="25" borderId="19" xfId="0" applyFill="1" applyBorder="1" applyAlignment="1">
      <alignment horizontal="right" vertical="center"/>
    </xf>
    <xf numFmtId="0" fontId="6" fillId="25" borderId="20" xfId="0" applyFont="1" applyFill="1" applyBorder="1" applyAlignment="1">
      <alignment horizontal="center" vertical="center"/>
    </xf>
    <xf numFmtId="0" fontId="36" fillId="0" borderId="21" xfId="0" applyFont="1" applyBorder="1" applyAlignment="1">
      <alignment horizontal="right" vertical="center"/>
    </xf>
    <xf numFmtId="0" fontId="38" fillId="0" borderId="22" xfId="0" applyFont="1" applyBorder="1" applyAlignment="1">
      <alignment horizontal="right" vertical="center"/>
    </xf>
    <xf numFmtId="0" fontId="37" fillId="0" borderId="22" xfId="0" applyFont="1" applyBorder="1" applyAlignment="1">
      <alignment horizontal="right" vertical="center"/>
    </xf>
    <xf numFmtId="22" fontId="37" fillId="0" borderId="22" xfId="0" applyNumberFormat="1" applyFont="1" applyBorder="1" applyAlignment="1">
      <alignment horizontal="right" vertical="center"/>
    </xf>
    <xf numFmtId="22" fontId="37" fillId="0" borderId="23" xfId="0" applyNumberFormat="1" applyFont="1" applyBorder="1" applyAlignment="1">
      <alignment horizontal="right" vertical="center"/>
    </xf>
    <xf numFmtId="0" fontId="36" fillId="0" borderId="24" xfId="0" applyFont="1" applyBorder="1" applyAlignment="1">
      <alignment horizontal="righ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Eri - O-C Diagr.</a:t>
            </a:r>
          </a:p>
        </c:rich>
      </c:tx>
      <c:layout>
        <c:manualLayout>
          <c:xMode val="edge"/>
          <c:yMode val="edge"/>
          <c:x val="0.3904208998548621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17271407837447"/>
          <c:y val="0.14769252958613219"/>
          <c:w val="0.82583454281567492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</c:v>
                </c:pt>
                <c:pt idx="2">
                  <c:v>902</c:v>
                </c:pt>
                <c:pt idx="3">
                  <c:v>1076</c:v>
                </c:pt>
                <c:pt idx="4">
                  <c:v>1738</c:v>
                </c:pt>
                <c:pt idx="5">
                  <c:v>4499</c:v>
                </c:pt>
                <c:pt idx="6">
                  <c:v>5229</c:v>
                </c:pt>
                <c:pt idx="7">
                  <c:v>5279</c:v>
                </c:pt>
                <c:pt idx="8">
                  <c:v>5779</c:v>
                </c:pt>
                <c:pt idx="9">
                  <c:v>6802</c:v>
                </c:pt>
                <c:pt idx="10">
                  <c:v>22204</c:v>
                </c:pt>
                <c:pt idx="11">
                  <c:v>23827</c:v>
                </c:pt>
                <c:pt idx="12">
                  <c:v>24543</c:v>
                </c:pt>
                <c:pt idx="13">
                  <c:v>26192</c:v>
                </c:pt>
                <c:pt idx="14">
                  <c:v>27701</c:v>
                </c:pt>
                <c:pt idx="15">
                  <c:v>28105</c:v>
                </c:pt>
                <c:pt idx="16">
                  <c:v>28847</c:v>
                </c:pt>
                <c:pt idx="17">
                  <c:v>28867.5</c:v>
                </c:pt>
                <c:pt idx="18">
                  <c:v>29284</c:v>
                </c:pt>
                <c:pt idx="19">
                  <c:v>29290.5</c:v>
                </c:pt>
                <c:pt idx="20">
                  <c:v>29298</c:v>
                </c:pt>
                <c:pt idx="21">
                  <c:v>30500</c:v>
                </c:pt>
                <c:pt idx="22">
                  <c:v>30501</c:v>
                </c:pt>
                <c:pt idx="23">
                  <c:v>30824</c:v>
                </c:pt>
                <c:pt idx="24">
                  <c:v>31289</c:v>
                </c:pt>
                <c:pt idx="25">
                  <c:v>31683</c:v>
                </c:pt>
                <c:pt idx="26">
                  <c:v>32827.5</c:v>
                </c:pt>
                <c:pt idx="27">
                  <c:v>32827.5</c:v>
                </c:pt>
                <c:pt idx="28">
                  <c:v>34427</c:v>
                </c:pt>
                <c:pt idx="29">
                  <c:v>34442</c:v>
                </c:pt>
                <c:pt idx="30">
                  <c:v>34442</c:v>
                </c:pt>
                <c:pt idx="31">
                  <c:v>34442</c:v>
                </c:pt>
                <c:pt idx="32">
                  <c:v>34836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  <c:pt idx="1">
                  <c:v>9.0659999987110496E-3</c:v>
                </c:pt>
                <c:pt idx="2">
                  <c:v>2.705999999307096E-3</c:v>
                </c:pt>
                <c:pt idx="3">
                  <c:v>-3.1772000002092682E-2</c:v>
                </c:pt>
                <c:pt idx="4">
                  <c:v>-1.678600000377628E-2</c:v>
                </c:pt>
                <c:pt idx="5">
                  <c:v>-3.0030000016267877E-3</c:v>
                </c:pt>
                <c:pt idx="6">
                  <c:v>1.4186999997036764E-2</c:v>
                </c:pt>
                <c:pt idx="7">
                  <c:v>-8.6630000005243346E-3</c:v>
                </c:pt>
                <c:pt idx="8">
                  <c:v>5.8370000006107148E-3</c:v>
                </c:pt>
                <c:pt idx="9">
                  <c:v>9.4060000046738423E-3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43-4E44-83EF-E9F8F94D82D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0.01</c:v>
                  </c:pt>
                  <c:pt idx="13">
                    <c:v>2E-3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5.0000000000000001E-4</c:v>
                  </c:pt>
                  <c:pt idx="23">
                    <c:v>4.0000000000000002E-4</c:v>
                  </c:pt>
                  <c:pt idx="24">
                    <c:v>5.9999999999999995E-4</c:v>
                  </c:pt>
                  <c:pt idx="25">
                    <c:v>5.0000000000000001E-4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0.01</c:v>
                  </c:pt>
                  <c:pt idx="13">
                    <c:v>2E-3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5.0000000000000001E-4</c:v>
                  </c:pt>
                  <c:pt idx="23">
                    <c:v>4.0000000000000002E-4</c:v>
                  </c:pt>
                  <c:pt idx="24">
                    <c:v>5.9999999999999995E-4</c:v>
                  </c:pt>
                  <c:pt idx="25">
                    <c:v>5.0000000000000001E-4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</c:v>
                </c:pt>
                <c:pt idx="2">
                  <c:v>902</c:v>
                </c:pt>
                <c:pt idx="3">
                  <c:v>1076</c:v>
                </c:pt>
                <c:pt idx="4">
                  <c:v>1738</c:v>
                </c:pt>
                <c:pt idx="5">
                  <c:v>4499</c:v>
                </c:pt>
                <c:pt idx="6">
                  <c:v>5229</c:v>
                </c:pt>
                <c:pt idx="7">
                  <c:v>5279</c:v>
                </c:pt>
                <c:pt idx="8">
                  <c:v>5779</c:v>
                </c:pt>
                <c:pt idx="9">
                  <c:v>6802</c:v>
                </c:pt>
                <c:pt idx="10">
                  <c:v>22204</c:v>
                </c:pt>
                <c:pt idx="11">
                  <c:v>23827</c:v>
                </c:pt>
                <c:pt idx="12">
                  <c:v>24543</c:v>
                </c:pt>
                <c:pt idx="13">
                  <c:v>26192</c:v>
                </c:pt>
                <c:pt idx="14">
                  <c:v>27701</c:v>
                </c:pt>
                <c:pt idx="15">
                  <c:v>28105</c:v>
                </c:pt>
                <c:pt idx="16">
                  <c:v>28847</c:v>
                </c:pt>
                <c:pt idx="17">
                  <c:v>28867.5</c:v>
                </c:pt>
                <c:pt idx="18">
                  <c:v>29284</c:v>
                </c:pt>
                <c:pt idx="19">
                  <c:v>29290.5</c:v>
                </c:pt>
                <c:pt idx="20">
                  <c:v>29298</c:v>
                </c:pt>
                <c:pt idx="21">
                  <c:v>30500</c:v>
                </c:pt>
                <c:pt idx="22">
                  <c:v>30501</c:v>
                </c:pt>
                <c:pt idx="23">
                  <c:v>30824</c:v>
                </c:pt>
                <c:pt idx="24">
                  <c:v>31289</c:v>
                </c:pt>
                <c:pt idx="25">
                  <c:v>31683</c:v>
                </c:pt>
                <c:pt idx="26">
                  <c:v>32827.5</c:v>
                </c:pt>
                <c:pt idx="27">
                  <c:v>32827.5</c:v>
                </c:pt>
                <c:pt idx="28">
                  <c:v>34427</c:v>
                </c:pt>
                <c:pt idx="29">
                  <c:v>34442</c:v>
                </c:pt>
                <c:pt idx="30">
                  <c:v>34442</c:v>
                </c:pt>
                <c:pt idx="31">
                  <c:v>34442</c:v>
                </c:pt>
                <c:pt idx="32">
                  <c:v>34836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1">
                  <c:v>5.2981000000727363E-2</c:v>
                </c:pt>
                <c:pt idx="12">
                  <c:v>4.9128999991808087E-2</c:v>
                </c:pt>
                <c:pt idx="13">
                  <c:v>5.3575999998429324E-2</c:v>
                </c:pt>
                <c:pt idx="14">
                  <c:v>4.5602999998664018E-2</c:v>
                </c:pt>
                <c:pt idx="16">
                  <c:v>5.6340999995882157E-2</c:v>
                </c:pt>
                <c:pt idx="17">
                  <c:v>4.1952500003390014E-2</c:v>
                </c:pt>
                <c:pt idx="18">
                  <c:v>6.2251999996078666E-2</c:v>
                </c:pt>
                <c:pt idx="19">
                  <c:v>5.9821499991812743E-2</c:v>
                </c:pt>
                <c:pt idx="20">
                  <c:v>6.1893999991298188E-2</c:v>
                </c:pt>
                <c:pt idx="21">
                  <c:v>5.9699999997974373E-2</c:v>
                </c:pt>
                <c:pt idx="26">
                  <c:v>6.0732499994628597E-2</c:v>
                </c:pt>
                <c:pt idx="27">
                  <c:v>6.2332499997864943E-2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43-4E44-83EF-E9F8F94D82D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0.01</c:v>
                  </c:pt>
                  <c:pt idx="13">
                    <c:v>2E-3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5.0000000000000001E-4</c:v>
                  </c:pt>
                  <c:pt idx="23">
                    <c:v>4.0000000000000002E-4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0.01</c:v>
                  </c:pt>
                  <c:pt idx="13">
                    <c:v>2E-3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5.0000000000000001E-4</c:v>
                  </c:pt>
                  <c:pt idx="2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</c:v>
                </c:pt>
                <c:pt idx="2">
                  <c:v>902</c:v>
                </c:pt>
                <c:pt idx="3">
                  <c:v>1076</c:v>
                </c:pt>
                <c:pt idx="4">
                  <c:v>1738</c:v>
                </c:pt>
                <c:pt idx="5">
                  <c:v>4499</c:v>
                </c:pt>
                <c:pt idx="6">
                  <c:v>5229</c:v>
                </c:pt>
                <c:pt idx="7">
                  <c:v>5279</c:v>
                </c:pt>
                <c:pt idx="8">
                  <c:v>5779</c:v>
                </c:pt>
                <c:pt idx="9">
                  <c:v>6802</c:v>
                </c:pt>
                <c:pt idx="10">
                  <c:v>22204</c:v>
                </c:pt>
                <c:pt idx="11">
                  <c:v>23827</c:v>
                </c:pt>
                <c:pt idx="12">
                  <c:v>24543</c:v>
                </c:pt>
                <c:pt idx="13">
                  <c:v>26192</c:v>
                </c:pt>
                <c:pt idx="14">
                  <c:v>27701</c:v>
                </c:pt>
                <c:pt idx="15">
                  <c:v>28105</c:v>
                </c:pt>
                <c:pt idx="16">
                  <c:v>28847</c:v>
                </c:pt>
                <c:pt idx="17">
                  <c:v>28867.5</c:v>
                </c:pt>
                <c:pt idx="18">
                  <c:v>29284</c:v>
                </c:pt>
                <c:pt idx="19">
                  <c:v>29290.5</c:v>
                </c:pt>
                <c:pt idx="20">
                  <c:v>29298</c:v>
                </c:pt>
                <c:pt idx="21">
                  <c:v>30500</c:v>
                </c:pt>
                <c:pt idx="22">
                  <c:v>30501</c:v>
                </c:pt>
                <c:pt idx="23">
                  <c:v>30824</c:v>
                </c:pt>
                <c:pt idx="24">
                  <c:v>31289</c:v>
                </c:pt>
                <c:pt idx="25">
                  <c:v>31683</c:v>
                </c:pt>
                <c:pt idx="26">
                  <c:v>32827.5</c:v>
                </c:pt>
                <c:pt idx="27">
                  <c:v>32827.5</c:v>
                </c:pt>
                <c:pt idx="28">
                  <c:v>34427</c:v>
                </c:pt>
                <c:pt idx="29">
                  <c:v>34442</c:v>
                </c:pt>
                <c:pt idx="30">
                  <c:v>34442</c:v>
                </c:pt>
                <c:pt idx="31">
                  <c:v>34442</c:v>
                </c:pt>
                <c:pt idx="32">
                  <c:v>34836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43-4E44-83EF-E9F8F94D82D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0.01</c:v>
                  </c:pt>
                  <c:pt idx="13">
                    <c:v>2E-3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5.0000000000000001E-4</c:v>
                  </c:pt>
                  <c:pt idx="23">
                    <c:v>4.0000000000000002E-4</c:v>
                  </c:pt>
                  <c:pt idx="24">
                    <c:v>5.9999999999999995E-4</c:v>
                  </c:pt>
                  <c:pt idx="25">
                    <c:v>5.0000000000000001E-4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0.01</c:v>
                  </c:pt>
                  <c:pt idx="13">
                    <c:v>2E-3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5.0000000000000001E-4</c:v>
                  </c:pt>
                  <c:pt idx="23">
                    <c:v>4.0000000000000002E-4</c:v>
                  </c:pt>
                  <c:pt idx="24">
                    <c:v>5.9999999999999995E-4</c:v>
                  </c:pt>
                  <c:pt idx="25">
                    <c:v>5.0000000000000001E-4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</c:v>
                </c:pt>
                <c:pt idx="2">
                  <c:v>902</c:v>
                </c:pt>
                <c:pt idx="3">
                  <c:v>1076</c:v>
                </c:pt>
                <c:pt idx="4">
                  <c:v>1738</c:v>
                </c:pt>
                <c:pt idx="5">
                  <c:v>4499</c:v>
                </c:pt>
                <c:pt idx="6">
                  <c:v>5229</c:v>
                </c:pt>
                <c:pt idx="7">
                  <c:v>5279</c:v>
                </c:pt>
                <c:pt idx="8">
                  <c:v>5779</c:v>
                </c:pt>
                <c:pt idx="9">
                  <c:v>6802</c:v>
                </c:pt>
                <c:pt idx="10">
                  <c:v>22204</c:v>
                </c:pt>
                <c:pt idx="11">
                  <c:v>23827</c:v>
                </c:pt>
                <c:pt idx="12">
                  <c:v>24543</c:v>
                </c:pt>
                <c:pt idx="13">
                  <c:v>26192</c:v>
                </c:pt>
                <c:pt idx="14">
                  <c:v>27701</c:v>
                </c:pt>
                <c:pt idx="15">
                  <c:v>28105</c:v>
                </c:pt>
                <c:pt idx="16">
                  <c:v>28847</c:v>
                </c:pt>
                <c:pt idx="17">
                  <c:v>28867.5</c:v>
                </c:pt>
                <c:pt idx="18">
                  <c:v>29284</c:v>
                </c:pt>
                <c:pt idx="19">
                  <c:v>29290.5</c:v>
                </c:pt>
                <c:pt idx="20">
                  <c:v>29298</c:v>
                </c:pt>
                <c:pt idx="21">
                  <c:v>30500</c:v>
                </c:pt>
                <c:pt idx="22">
                  <c:v>30501</c:v>
                </c:pt>
                <c:pt idx="23">
                  <c:v>30824</c:v>
                </c:pt>
                <c:pt idx="24">
                  <c:v>31289</c:v>
                </c:pt>
                <c:pt idx="25">
                  <c:v>31683</c:v>
                </c:pt>
                <c:pt idx="26">
                  <c:v>32827.5</c:v>
                </c:pt>
                <c:pt idx="27">
                  <c:v>32827.5</c:v>
                </c:pt>
                <c:pt idx="28">
                  <c:v>34427</c:v>
                </c:pt>
                <c:pt idx="29">
                  <c:v>34442</c:v>
                </c:pt>
                <c:pt idx="30">
                  <c:v>34442</c:v>
                </c:pt>
                <c:pt idx="31">
                  <c:v>34442</c:v>
                </c:pt>
                <c:pt idx="32">
                  <c:v>34836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5">
                  <c:v>5.5714999994961545E-2</c:v>
                </c:pt>
                <c:pt idx="22">
                  <c:v>6.2702999995963182E-2</c:v>
                </c:pt>
                <c:pt idx="23">
                  <c:v>6.4271999995980877E-2</c:v>
                </c:pt>
                <c:pt idx="24">
                  <c:v>6.1266999997314997E-2</c:v>
                </c:pt>
                <c:pt idx="25">
                  <c:v>6.4748999990115408E-2</c:v>
                </c:pt>
                <c:pt idx="28">
                  <c:v>6.4780999789945781E-2</c:v>
                </c:pt>
                <c:pt idx="29">
                  <c:v>7.0125999998708721E-2</c:v>
                </c:pt>
                <c:pt idx="30">
                  <c:v>7.2425999998813495E-2</c:v>
                </c:pt>
                <c:pt idx="31">
                  <c:v>7.292599999345839E-2</c:v>
                </c:pt>
                <c:pt idx="32">
                  <c:v>6.150799999886658E-2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43-4E44-83EF-E9F8F94D82D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0.01</c:v>
                  </c:pt>
                  <c:pt idx="13">
                    <c:v>2E-3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5.0000000000000001E-4</c:v>
                  </c:pt>
                  <c:pt idx="23">
                    <c:v>4.0000000000000002E-4</c:v>
                  </c:pt>
                  <c:pt idx="24">
                    <c:v>5.9999999999999995E-4</c:v>
                  </c:pt>
                  <c:pt idx="25">
                    <c:v>5.0000000000000001E-4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0.01</c:v>
                  </c:pt>
                  <c:pt idx="13">
                    <c:v>2E-3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5.0000000000000001E-4</c:v>
                  </c:pt>
                  <c:pt idx="23">
                    <c:v>4.0000000000000002E-4</c:v>
                  </c:pt>
                  <c:pt idx="24">
                    <c:v>5.9999999999999995E-4</c:v>
                  </c:pt>
                  <c:pt idx="25">
                    <c:v>5.0000000000000001E-4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</c:v>
                </c:pt>
                <c:pt idx="2">
                  <c:v>902</c:v>
                </c:pt>
                <c:pt idx="3">
                  <c:v>1076</c:v>
                </c:pt>
                <c:pt idx="4">
                  <c:v>1738</c:v>
                </c:pt>
                <c:pt idx="5">
                  <c:v>4499</c:v>
                </c:pt>
                <c:pt idx="6">
                  <c:v>5229</c:v>
                </c:pt>
                <c:pt idx="7">
                  <c:v>5279</c:v>
                </c:pt>
                <c:pt idx="8">
                  <c:v>5779</c:v>
                </c:pt>
                <c:pt idx="9">
                  <c:v>6802</c:v>
                </c:pt>
                <c:pt idx="10">
                  <c:v>22204</c:v>
                </c:pt>
                <c:pt idx="11">
                  <c:v>23827</c:v>
                </c:pt>
                <c:pt idx="12">
                  <c:v>24543</c:v>
                </c:pt>
                <c:pt idx="13">
                  <c:v>26192</c:v>
                </c:pt>
                <c:pt idx="14">
                  <c:v>27701</c:v>
                </c:pt>
                <c:pt idx="15">
                  <c:v>28105</c:v>
                </c:pt>
                <c:pt idx="16">
                  <c:v>28847</c:v>
                </c:pt>
                <c:pt idx="17">
                  <c:v>28867.5</c:v>
                </c:pt>
                <c:pt idx="18">
                  <c:v>29284</c:v>
                </c:pt>
                <c:pt idx="19">
                  <c:v>29290.5</c:v>
                </c:pt>
                <c:pt idx="20">
                  <c:v>29298</c:v>
                </c:pt>
                <c:pt idx="21">
                  <c:v>30500</c:v>
                </c:pt>
                <c:pt idx="22">
                  <c:v>30501</c:v>
                </c:pt>
                <c:pt idx="23">
                  <c:v>30824</c:v>
                </c:pt>
                <c:pt idx="24">
                  <c:v>31289</c:v>
                </c:pt>
                <c:pt idx="25">
                  <c:v>31683</c:v>
                </c:pt>
                <c:pt idx="26">
                  <c:v>32827.5</c:v>
                </c:pt>
                <c:pt idx="27">
                  <c:v>32827.5</c:v>
                </c:pt>
                <c:pt idx="28">
                  <c:v>34427</c:v>
                </c:pt>
                <c:pt idx="29">
                  <c:v>34442</c:v>
                </c:pt>
                <c:pt idx="30">
                  <c:v>34442</c:v>
                </c:pt>
                <c:pt idx="31">
                  <c:v>34442</c:v>
                </c:pt>
                <c:pt idx="32">
                  <c:v>34836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43-4E44-83EF-E9F8F94D82D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0.01</c:v>
                  </c:pt>
                  <c:pt idx="13">
                    <c:v>2E-3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5.0000000000000001E-4</c:v>
                  </c:pt>
                  <c:pt idx="23">
                    <c:v>4.0000000000000002E-4</c:v>
                  </c:pt>
                  <c:pt idx="24">
                    <c:v>5.9999999999999995E-4</c:v>
                  </c:pt>
                  <c:pt idx="25">
                    <c:v>5.0000000000000001E-4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0.01</c:v>
                  </c:pt>
                  <c:pt idx="13">
                    <c:v>2E-3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5.0000000000000001E-4</c:v>
                  </c:pt>
                  <c:pt idx="23">
                    <c:v>4.0000000000000002E-4</c:v>
                  </c:pt>
                  <c:pt idx="24">
                    <c:v>5.9999999999999995E-4</c:v>
                  </c:pt>
                  <c:pt idx="25">
                    <c:v>5.0000000000000001E-4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</c:v>
                </c:pt>
                <c:pt idx="2">
                  <c:v>902</c:v>
                </c:pt>
                <c:pt idx="3">
                  <c:v>1076</c:v>
                </c:pt>
                <c:pt idx="4">
                  <c:v>1738</c:v>
                </c:pt>
                <c:pt idx="5">
                  <c:v>4499</c:v>
                </c:pt>
                <c:pt idx="6">
                  <c:v>5229</c:v>
                </c:pt>
                <c:pt idx="7">
                  <c:v>5279</c:v>
                </c:pt>
                <c:pt idx="8">
                  <c:v>5779</c:v>
                </c:pt>
                <c:pt idx="9">
                  <c:v>6802</c:v>
                </c:pt>
                <c:pt idx="10">
                  <c:v>22204</c:v>
                </c:pt>
                <c:pt idx="11">
                  <c:v>23827</c:v>
                </c:pt>
                <c:pt idx="12">
                  <c:v>24543</c:v>
                </c:pt>
                <c:pt idx="13">
                  <c:v>26192</c:v>
                </c:pt>
                <c:pt idx="14">
                  <c:v>27701</c:v>
                </c:pt>
                <c:pt idx="15">
                  <c:v>28105</c:v>
                </c:pt>
                <c:pt idx="16">
                  <c:v>28847</c:v>
                </c:pt>
                <c:pt idx="17">
                  <c:v>28867.5</c:v>
                </c:pt>
                <c:pt idx="18">
                  <c:v>29284</c:v>
                </c:pt>
                <c:pt idx="19">
                  <c:v>29290.5</c:v>
                </c:pt>
                <c:pt idx="20">
                  <c:v>29298</c:v>
                </c:pt>
                <c:pt idx="21">
                  <c:v>30500</c:v>
                </c:pt>
                <c:pt idx="22">
                  <c:v>30501</c:v>
                </c:pt>
                <c:pt idx="23">
                  <c:v>30824</c:v>
                </c:pt>
                <c:pt idx="24">
                  <c:v>31289</c:v>
                </c:pt>
                <c:pt idx="25">
                  <c:v>31683</c:v>
                </c:pt>
                <c:pt idx="26">
                  <c:v>32827.5</c:v>
                </c:pt>
                <c:pt idx="27">
                  <c:v>32827.5</c:v>
                </c:pt>
                <c:pt idx="28">
                  <c:v>34427</c:v>
                </c:pt>
                <c:pt idx="29">
                  <c:v>34442</c:v>
                </c:pt>
                <c:pt idx="30">
                  <c:v>34442</c:v>
                </c:pt>
                <c:pt idx="31">
                  <c:v>34442</c:v>
                </c:pt>
                <c:pt idx="32">
                  <c:v>34836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43-4E44-83EF-E9F8F94D82D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0.01</c:v>
                  </c:pt>
                  <c:pt idx="13">
                    <c:v>2E-3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5.0000000000000001E-4</c:v>
                  </c:pt>
                  <c:pt idx="23">
                    <c:v>4.0000000000000002E-4</c:v>
                  </c:pt>
                  <c:pt idx="24">
                    <c:v>5.9999999999999995E-4</c:v>
                  </c:pt>
                  <c:pt idx="25">
                    <c:v>5.0000000000000001E-4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0.01</c:v>
                  </c:pt>
                  <c:pt idx="13">
                    <c:v>2E-3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5.0000000000000001E-4</c:v>
                  </c:pt>
                  <c:pt idx="23">
                    <c:v>4.0000000000000002E-4</c:v>
                  </c:pt>
                  <c:pt idx="24">
                    <c:v>5.9999999999999995E-4</c:v>
                  </c:pt>
                  <c:pt idx="25">
                    <c:v>5.0000000000000001E-4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</c:v>
                </c:pt>
                <c:pt idx="2">
                  <c:v>902</c:v>
                </c:pt>
                <c:pt idx="3">
                  <c:v>1076</c:v>
                </c:pt>
                <c:pt idx="4">
                  <c:v>1738</c:v>
                </c:pt>
                <c:pt idx="5">
                  <c:v>4499</c:v>
                </c:pt>
                <c:pt idx="6">
                  <c:v>5229</c:v>
                </c:pt>
                <c:pt idx="7">
                  <c:v>5279</c:v>
                </c:pt>
                <c:pt idx="8">
                  <c:v>5779</c:v>
                </c:pt>
                <c:pt idx="9">
                  <c:v>6802</c:v>
                </c:pt>
                <c:pt idx="10">
                  <c:v>22204</c:v>
                </c:pt>
                <c:pt idx="11">
                  <c:v>23827</c:v>
                </c:pt>
                <c:pt idx="12">
                  <c:v>24543</c:v>
                </c:pt>
                <c:pt idx="13">
                  <c:v>26192</c:v>
                </c:pt>
                <c:pt idx="14">
                  <c:v>27701</c:v>
                </c:pt>
                <c:pt idx="15">
                  <c:v>28105</c:v>
                </c:pt>
                <c:pt idx="16">
                  <c:v>28847</c:v>
                </c:pt>
                <c:pt idx="17">
                  <c:v>28867.5</c:v>
                </c:pt>
                <c:pt idx="18">
                  <c:v>29284</c:v>
                </c:pt>
                <c:pt idx="19">
                  <c:v>29290.5</c:v>
                </c:pt>
                <c:pt idx="20">
                  <c:v>29298</c:v>
                </c:pt>
                <c:pt idx="21">
                  <c:v>30500</c:v>
                </c:pt>
                <c:pt idx="22">
                  <c:v>30501</c:v>
                </c:pt>
                <c:pt idx="23">
                  <c:v>30824</c:v>
                </c:pt>
                <c:pt idx="24">
                  <c:v>31289</c:v>
                </c:pt>
                <c:pt idx="25">
                  <c:v>31683</c:v>
                </c:pt>
                <c:pt idx="26">
                  <c:v>32827.5</c:v>
                </c:pt>
                <c:pt idx="27">
                  <c:v>32827.5</c:v>
                </c:pt>
                <c:pt idx="28">
                  <c:v>34427</c:v>
                </c:pt>
                <c:pt idx="29">
                  <c:v>34442</c:v>
                </c:pt>
                <c:pt idx="30">
                  <c:v>34442</c:v>
                </c:pt>
                <c:pt idx="31">
                  <c:v>34442</c:v>
                </c:pt>
                <c:pt idx="32">
                  <c:v>34836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43-4E44-83EF-E9F8F94D82D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</c:v>
                </c:pt>
                <c:pt idx="2">
                  <c:v>902</c:v>
                </c:pt>
                <c:pt idx="3">
                  <c:v>1076</c:v>
                </c:pt>
                <c:pt idx="4">
                  <c:v>1738</c:v>
                </c:pt>
                <c:pt idx="5">
                  <c:v>4499</c:v>
                </c:pt>
                <c:pt idx="6">
                  <c:v>5229</c:v>
                </c:pt>
                <c:pt idx="7">
                  <c:v>5279</c:v>
                </c:pt>
                <c:pt idx="8">
                  <c:v>5779</c:v>
                </c:pt>
                <c:pt idx="9">
                  <c:v>6802</c:v>
                </c:pt>
                <c:pt idx="10">
                  <c:v>22204</c:v>
                </c:pt>
                <c:pt idx="11">
                  <c:v>23827</c:v>
                </c:pt>
                <c:pt idx="12">
                  <c:v>24543</c:v>
                </c:pt>
                <c:pt idx="13">
                  <c:v>26192</c:v>
                </c:pt>
                <c:pt idx="14">
                  <c:v>27701</c:v>
                </c:pt>
                <c:pt idx="15">
                  <c:v>28105</c:v>
                </c:pt>
                <c:pt idx="16">
                  <c:v>28847</c:v>
                </c:pt>
                <c:pt idx="17">
                  <c:v>28867.5</c:v>
                </c:pt>
                <c:pt idx="18">
                  <c:v>29284</c:v>
                </c:pt>
                <c:pt idx="19">
                  <c:v>29290.5</c:v>
                </c:pt>
                <c:pt idx="20">
                  <c:v>29298</c:v>
                </c:pt>
                <c:pt idx="21">
                  <c:v>30500</c:v>
                </c:pt>
                <c:pt idx="22">
                  <c:v>30501</c:v>
                </c:pt>
                <c:pt idx="23">
                  <c:v>30824</c:v>
                </c:pt>
                <c:pt idx="24">
                  <c:v>31289</c:v>
                </c:pt>
                <c:pt idx="25">
                  <c:v>31683</c:v>
                </c:pt>
                <c:pt idx="26">
                  <c:v>32827.5</c:v>
                </c:pt>
                <c:pt idx="27">
                  <c:v>32827.5</c:v>
                </c:pt>
                <c:pt idx="28">
                  <c:v>34427</c:v>
                </c:pt>
                <c:pt idx="29">
                  <c:v>34442</c:v>
                </c:pt>
                <c:pt idx="30">
                  <c:v>34442</c:v>
                </c:pt>
                <c:pt idx="31">
                  <c:v>34442</c:v>
                </c:pt>
                <c:pt idx="32">
                  <c:v>34836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-8.5228675757999944E-3</c:v>
                </c:pt>
                <c:pt idx="1">
                  <c:v>-8.4735317691755092E-3</c:v>
                </c:pt>
                <c:pt idx="2">
                  <c:v>-6.5000995041960647E-3</c:v>
                </c:pt>
                <c:pt idx="3">
                  <c:v>-6.1098981245296747E-3</c:v>
                </c:pt>
                <c:pt idx="4">
                  <c:v>-4.6253388524655934E-3</c:v>
                </c:pt>
                <c:pt idx="5">
                  <c:v>1.5663048789074114E-3</c:v>
                </c:pt>
                <c:pt idx="6">
                  <c:v>3.2033566441744491E-3</c:v>
                </c:pt>
                <c:pt idx="7">
                  <c:v>3.3154834774119166E-3</c:v>
                </c:pt>
                <c:pt idx="8">
                  <c:v>4.4367518097866016E-3</c:v>
                </c:pt>
                <c:pt idx="9">
                  <c:v>6.7308668178252037E-3</c:v>
                </c:pt>
                <c:pt idx="10">
                  <c:v>4.1270416528294968E-2</c:v>
                </c:pt>
                <c:pt idx="11">
                  <c:v>4.4910053535183188E-2</c:v>
                </c:pt>
                <c:pt idx="12">
                  <c:v>4.6515709787143734E-2</c:v>
                </c:pt>
                <c:pt idx="13">
                  <c:v>5.0213652747315443E-2</c:v>
                </c:pt>
                <c:pt idx="14">
                  <c:v>5.3597640574422241E-2</c:v>
                </c:pt>
                <c:pt idx="15">
                  <c:v>5.4503625386980989E-2</c:v>
                </c:pt>
                <c:pt idx="16">
                  <c:v>5.616758759222501E-2</c:v>
                </c:pt>
                <c:pt idx="17">
                  <c:v>5.621355959385238E-2</c:v>
                </c:pt>
                <c:pt idx="18">
                  <c:v>5.7147576114720489E-2</c:v>
                </c:pt>
                <c:pt idx="19">
                  <c:v>5.7162152603041361E-2</c:v>
                </c:pt>
                <c:pt idx="20">
                  <c:v>5.7178971628026973E-2</c:v>
                </c:pt>
                <c:pt idx="21">
                  <c:v>5.9874500699055713E-2</c:v>
                </c:pt>
                <c:pt idx="22">
                  <c:v>5.9876743235720467E-2</c:v>
                </c:pt>
                <c:pt idx="23">
                  <c:v>6.0601082578434509E-2</c:v>
                </c:pt>
                <c:pt idx="24">
                  <c:v>6.164386212754297E-2</c:v>
                </c:pt>
                <c:pt idx="25">
                  <c:v>6.2527421573454214E-2</c:v>
                </c:pt>
                <c:pt idx="26">
                  <c:v>6.5094004786259874E-2</c:v>
                </c:pt>
                <c:pt idx="27">
                  <c:v>6.5094004786259874E-2</c:v>
                </c:pt>
                <c:pt idx="28">
                  <c:v>6.8680942181526483E-2</c:v>
                </c:pt>
                <c:pt idx="29">
                  <c:v>6.8714580231497721E-2</c:v>
                </c:pt>
                <c:pt idx="30">
                  <c:v>6.8714580231497721E-2</c:v>
                </c:pt>
                <c:pt idx="31">
                  <c:v>6.8714580231497721E-2</c:v>
                </c:pt>
                <c:pt idx="32">
                  <c:v>6.9598139677408979E-2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43-4E44-83EF-E9F8F94D82DC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</c:v>
                </c:pt>
                <c:pt idx="2">
                  <c:v>902</c:v>
                </c:pt>
                <c:pt idx="3">
                  <c:v>1076</c:v>
                </c:pt>
                <c:pt idx="4">
                  <c:v>1738</c:v>
                </c:pt>
                <c:pt idx="5">
                  <c:v>4499</c:v>
                </c:pt>
                <c:pt idx="6">
                  <c:v>5229</c:v>
                </c:pt>
                <c:pt idx="7">
                  <c:v>5279</c:v>
                </c:pt>
                <c:pt idx="8">
                  <c:v>5779</c:v>
                </c:pt>
                <c:pt idx="9">
                  <c:v>6802</c:v>
                </c:pt>
                <c:pt idx="10">
                  <c:v>22204</c:v>
                </c:pt>
                <c:pt idx="11">
                  <c:v>23827</c:v>
                </c:pt>
                <c:pt idx="12">
                  <c:v>24543</c:v>
                </c:pt>
                <c:pt idx="13">
                  <c:v>26192</c:v>
                </c:pt>
                <c:pt idx="14">
                  <c:v>27701</c:v>
                </c:pt>
                <c:pt idx="15">
                  <c:v>28105</c:v>
                </c:pt>
                <c:pt idx="16">
                  <c:v>28847</c:v>
                </c:pt>
                <c:pt idx="17">
                  <c:v>28867.5</c:v>
                </c:pt>
                <c:pt idx="18">
                  <c:v>29284</c:v>
                </c:pt>
                <c:pt idx="19">
                  <c:v>29290.5</c:v>
                </c:pt>
                <c:pt idx="20">
                  <c:v>29298</c:v>
                </c:pt>
                <c:pt idx="21">
                  <c:v>30500</c:v>
                </c:pt>
                <c:pt idx="22">
                  <c:v>30501</c:v>
                </c:pt>
                <c:pt idx="23">
                  <c:v>30824</c:v>
                </c:pt>
                <c:pt idx="24">
                  <c:v>31289</c:v>
                </c:pt>
                <c:pt idx="25">
                  <c:v>31683</c:v>
                </c:pt>
                <c:pt idx="26">
                  <c:v>32827.5</c:v>
                </c:pt>
                <c:pt idx="27">
                  <c:v>32827.5</c:v>
                </c:pt>
                <c:pt idx="28">
                  <c:v>34427</c:v>
                </c:pt>
                <c:pt idx="29">
                  <c:v>34442</c:v>
                </c:pt>
                <c:pt idx="30">
                  <c:v>34442</c:v>
                </c:pt>
                <c:pt idx="31">
                  <c:v>34442</c:v>
                </c:pt>
                <c:pt idx="32">
                  <c:v>34836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0">
                  <c:v>7.761200000095414E-2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F43-4E44-83EF-E9F8F94D8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141784"/>
        <c:axId val="1"/>
      </c:scatterChart>
      <c:valAx>
        <c:axId val="395141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4775036284469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895500725689405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5141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03338171262699"/>
          <c:y val="0.92000129214617399"/>
          <c:w val="0.7111756168359941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419100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19C2B71-A23F-A8B8-DE2B-0E1EDA8477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94" TargetMode="External"/><Relationship Id="rId13" Type="http://schemas.openxmlformats.org/officeDocument/2006/relationships/hyperlink" Target="http://vsolj.cetus-net.org/vsoljno59.pdf" TargetMode="External"/><Relationship Id="rId3" Type="http://schemas.openxmlformats.org/officeDocument/2006/relationships/hyperlink" Target="http://vsolj.cetus-net.org/no43.pdf" TargetMode="External"/><Relationship Id="rId7" Type="http://schemas.openxmlformats.org/officeDocument/2006/relationships/hyperlink" Target="http://www.konkoly.hu/cgi-bin/IBVS?5894" TargetMode="External"/><Relationship Id="rId12" Type="http://schemas.openxmlformats.org/officeDocument/2006/relationships/hyperlink" Target="http://vsolj.cetus-net.org/vsoljno59.pdf" TargetMode="External"/><Relationship Id="rId2" Type="http://schemas.openxmlformats.org/officeDocument/2006/relationships/hyperlink" Target="http://vsolj.cetus-net.org/no43.pdf" TargetMode="External"/><Relationship Id="rId1" Type="http://schemas.openxmlformats.org/officeDocument/2006/relationships/hyperlink" Target="http://www.konkoly.hu/cgi-bin/IBVS?5378" TargetMode="External"/><Relationship Id="rId6" Type="http://schemas.openxmlformats.org/officeDocument/2006/relationships/hyperlink" Target="http://vsolj.cetus-net.org/no44.pdf" TargetMode="External"/><Relationship Id="rId11" Type="http://schemas.openxmlformats.org/officeDocument/2006/relationships/hyperlink" Target="http://www.konkoly.hu/cgi-bin/IBVS?6029" TargetMode="External"/><Relationship Id="rId5" Type="http://schemas.openxmlformats.org/officeDocument/2006/relationships/hyperlink" Target="http://vsolj.cetus-net.org/no44.pdf" TargetMode="External"/><Relationship Id="rId10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vsolj.cetus-net.org/no44.pdf" TargetMode="External"/><Relationship Id="rId9" Type="http://schemas.openxmlformats.org/officeDocument/2006/relationships/hyperlink" Target="http://www.konkoly.hu/cgi-bin/IBVS?5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04"/>
  <sheetViews>
    <sheetView tabSelected="1" workbookViewId="0">
      <pane xSplit="14" ySplit="22" topLeftCell="O36" activePane="bottomRight" state="frozen"/>
      <selection pane="topRight" activeCell="O1" sqref="O1"/>
      <selection pane="bottomLeft" activeCell="A23" sqref="A23"/>
      <selection pane="bottomRight" activeCell="D18" sqref="D1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14062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39</v>
      </c>
    </row>
    <row r="2" spans="1:6" x14ac:dyDescent="0.2">
      <c r="A2" t="s">
        <v>25</v>
      </c>
      <c r="B2" s="24" t="s">
        <v>44</v>
      </c>
    </row>
    <row r="4" spans="1:6" ht="14.25" thickTop="1" thickBot="1" x14ac:dyDescent="0.25">
      <c r="A4" s="6" t="s">
        <v>1</v>
      </c>
      <c r="C4" s="3">
        <v>26586.453000000001</v>
      </c>
      <c r="D4" s="4">
        <v>0.92649700000000001</v>
      </c>
    </row>
    <row r="5" spans="1:6" ht="13.5" thickTop="1" x14ac:dyDescent="0.2">
      <c r="A5" s="12" t="s">
        <v>40</v>
      </c>
      <c r="B5" s="13"/>
      <c r="C5" s="14">
        <v>-9.5</v>
      </c>
      <c r="D5" s="13" t="s">
        <v>41</v>
      </c>
    </row>
    <row r="6" spans="1:6" x14ac:dyDescent="0.2">
      <c r="A6" s="6" t="s">
        <v>2</v>
      </c>
    </row>
    <row r="7" spans="1:6" x14ac:dyDescent="0.2">
      <c r="A7" t="s">
        <v>3</v>
      </c>
      <c r="C7">
        <f>+C4</f>
        <v>26586.453000000001</v>
      </c>
      <c r="D7" s="59" t="s">
        <v>183</v>
      </c>
    </row>
    <row r="8" spans="1:6" x14ac:dyDescent="0.2">
      <c r="A8" t="s">
        <v>4</v>
      </c>
      <c r="C8">
        <f>+D4</f>
        <v>0.92649700000000001</v>
      </c>
      <c r="D8" s="59" t="s">
        <v>183</v>
      </c>
    </row>
    <row r="9" spans="1:6" x14ac:dyDescent="0.2">
      <c r="A9" s="27" t="s">
        <v>45</v>
      </c>
      <c r="B9" s="28">
        <v>21</v>
      </c>
      <c r="C9" s="26" t="str">
        <f>"F"&amp;B9</f>
        <v>F21</v>
      </c>
      <c r="D9" s="9" t="str">
        <f>"G"&amp;B9</f>
        <v>G21</v>
      </c>
    </row>
    <row r="10" spans="1:6" ht="13.5" thickBot="1" x14ac:dyDescent="0.25">
      <c r="A10" s="13"/>
      <c r="B10" s="13"/>
      <c r="C10" s="5" t="s">
        <v>21</v>
      </c>
      <c r="D10" s="5" t="s">
        <v>22</v>
      </c>
      <c r="E10" s="13"/>
    </row>
    <row r="11" spans="1:6" x14ac:dyDescent="0.2">
      <c r="A11" s="13" t="s">
        <v>17</v>
      </c>
      <c r="B11" s="13"/>
      <c r="C11" s="25">
        <f ca="1">INTERCEPT(INDIRECT($D$9):G992,INDIRECT($C$9):F992)</f>
        <v>-8.5228675757999944E-3</v>
      </c>
      <c r="D11" s="15"/>
      <c r="E11" s="13"/>
    </row>
    <row r="12" spans="1:6" x14ac:dyDescent="0.2">
      <c r="A12" s="13" t="s">
        <v>18</v>
      </c>
      <c r="B12" s="13"/>
      <c r="C12" s="25">
        <f ca="1">SLOPE(INDIRECT($D$9):G992,INDIRECT($C$9):F992)</f>
        <v>2.2425366647493677E-6</v>
      </c>
      <c r="D12" s="15"/>
      <c r="E12" s="60" t="s">
        <v>180</v>
      </c>
      <c r="F12" s="61" t="s">
        <v>184</v>
      </c>
    </row>
    <row r="13" spans="1:6" x14ac:dyDescent="0.2">
      <c r="A13" s="13" t="s">
        <v>20</v>
      </c>
      <c r="B13" s="13"/>
      <c r="C13" s="15" t="s">
        <v>15</v>
      </c>
      <c r="E13" s="62" t="s">
        <v>48</v>
      </c>
      <c r="F13" s="63">
        <v>1</v>
      </c>
    </row>
    <row r="14" spans="1:6" x14ac:dyDescent="0.2">
      <c r="A14" s="13"/>
      <c r="B14" s="13"/>
      <c r="C14" s="13"/>
      <c r="E14" s="62" t="s">
        <v>42</v>
      </c>
      <c r="F14" s="64">
        <f ca="1">NOW()+15018.5+$C$5/24</f>
        <v>60520.870013541666</v>
      </c>
    </row>
    <row r="15" spans="1:6" x14ac:dyDescent="0.2">
      <c r="A15" s="16" t="s">
        <v>19</v>
      </c>
      <c r="B15" s="13"/>
      <c r="C15" s="17">
        <f ca="1">(C7+C11)+(C8+C12)*INT(MAX(F21:F3533))</f>
        <v>58861.972090139679</v>
      </c>
      <c r="E15" s="62" t="s">
        <v>49</v>
      </c>
      <c r="F15" s="64">
        <f ca="1">ROUND(2*($F$14-$C$7)/$C$8,0)/2+$F$13</f>
        <v>36627.5</v>
      </c>
    </row>
    <row r="16" spans="1:6" x14ac:dyDescent="0.2">
      <c r="A16" s="19" t="s">
        <v>5</v>
      </c>
      <c r="B16" s="13"/>
      <c r="C16" s="20">
        <f ca="1">+C8+C12</f>
        <v>0.92649924253666471</v>
      </c>
      <c r="E16" s="62" t="s">
        <v>43</v>
      </c>
      <c r="F16" s="64">
        <f ca="1">ROUND(2*($F$14-$C$15)/$C$16,0)/2+$F$13</f>
        <v>1791.5</v>
      </c>
    </row>
    <row r="17" spans="1:31" ht="13.5" thickBot="1" x14ac:dyDescent="0.25">
      <c r="A17" s="18" t="s">
        <v>38</v>
      </c>
      <c r="B17" s="13"/>
      <c r="C17" s="13">
        <f>COUNT(C21:C2191)</f>
        <v>33</v>
      </c>
      <c r="E17" s="62" t="s">
        <v>181</v>
      </c>
      <c r="F17" s="65">
        <f ca="1">+$C$15+$C$16*$F$16-15018.5-$C$5/24</f>
        <v>45503.691316477452</v>
      </c>
    </row>
    <row r="18" spans="1:31" ht="14.25" thickTop="1" thickBot="1" x14ac:dyDescent="0.25">
      <c r="A18" s="19" t="s">
        <v>6</v>
      </c>
      <c r="B18" s="13"/>
      <c r="C18" s="22">
        <f ca="1">+C15</f>
        <v>58861.972090139679</v>
      </c>
      <c r="D18" s="23">
        <f ca="1">+C16</f>
        <v>0.92649924253666471</v>
      </c>
      <c r="E18" s="67" t="s">
        <v>182</v>
      </c>
      <c r="F18" s="66">
        <f ca="1">+($C$15+$C$16*$F$16)-($C$16/2)-15018.5-$C$5/24</f>
        <v>45503.228066856187</v>
      </c>
    </row>
    <row r="19" spans="1:31" ht="13.5" thickTop="1" x14ac:dyDescent="0.2">
      <c r="E19" s="18"/>
      <c r="F19" s="21"/>
    </row>
    <row r="20" spans="1:31" ht="13.5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59</v>
      </c>
      <c r="I20" s="8" t="s">
        <v>62</v>
      </c>
      <c r="J20" s="8" t="s">
        <v>56</v>
      </c>
      <c r="K20" s="8" t="s">
        <v>54</v>
      </c>
      <c r="L20" s="8" t="s">
        <v>26</v>
      </c>
      <c r="M20" s="8" t="s">
        <v>27</v>
      </c>
      <c r="N20" s="8" t="s">
        <v>28</v>
      </c>
      <c r="O20" s="8" t="s">
        <v>24</v>
      </c>
      <c r="P20" s="7" t="s">
        <v>23</v>
      </c>
      <c r="Q20" s="5" t="s">
        <v>16</v>
      </c>
      <c r="U20" s="52" t="s">
        <v>177</v>
      </c>
    </row>
    <row r="21" spans="1:31" x14ac:dyDescent="0.2">
      <c r="A21" t="s">
        <v>13</v>
      </c>
      <c r="C21" s="11">
        <v>26586.453000000001</v>
      </c>
      <c r="D21" s="11" t="s">
        <v>15</v>
      </c>
      <c r="E21">
        <f t="shared" ref="E21:E48" si="0">+(C21-C$7)/C$8</f>
        <v>0</v>
      </c>
      <c r="F21">
        <f t="shared" ref="F21:F49" si="1">ROUND(2*E21,0)/2</f>
        <v>0</v>
      </c>
      <c r="G21">
        <f t="shared" ref="G21:G30" si="2">+C21-(C$7+F21*C$8)</f>
        <v>0</v>
      </c>
      <c r="H21">
        <f t="shared" ref="H21:H30" si="3">+G21</f>
        <v>0</v>
      </c>
      <c r="O21">
        <f t="shared" ref="O21:O48" ca="1" si="4">+C$11+C$12*$F21</f>
        <v>-8.5228675757999944E-3</v>
      </c>
      <c r="Q21" s="2">
        <f t="shared" ref="Q21:Q48" si="5">+C21-15018.5</f>
        <v>11567.953000000001</v>
      </c>
    </row>
    <row r="22" spans="1:31" x14ac:dyDescent="0.2">
      <c r="A22" s="49" t="s">
        <v>70</v>
      </c>
      <c r="B22" s="51" t="s">
        <v>37</v>
      </c>
      <c r="C22" s="50">
        <v>26606.845000000001</v>
      </c>
      <c r="D22" s="50" t="s">
        <v>62</v>
      </c>
      <c r="E22">
        <f t="shared" si="0"/>
        <v>22.009785244852196</v>
      </c>
      <c r="F22">
        <f t="shared" si="1"/>
        <v>22</v>
      </c>
      <c r="G22">
        <f t="shared" si="2"/>
        <v>9.0659999987110496E-3</v>
      </c>
      <c r="H22">
        <f t="shared" si="3"/>
        <v>9.0659999987110496E-3</v>
      </c>
      <c r="O22">
        <f t="shared" ca="1" si="4"/>
        <v>-8.4735317691755092E-3</v>
      </c>
      <c r="Q22" s="2">
        <f t="shared" si="5"/>
        <v>11588.345000000001</v>
      </c>
    </row>
    <row r="23" spans="1:31" x14ac:dyDescent="0.2">
      <c r="A23" s="49" t="s">
        <v>70</v>
      </c>
      <c r="B23" s="51" t="s">
        <v>37</v>
      </c>
      <c r="C23" s="50">
        <v>27422.155999999999</v>
      </c>
      <c r="D23" s="50" t="s">
        <v>62</v>
      </c>
      <c r="E23">
        <f t="shared" si="0"/>
        <v>902.00292067863973</v>
      </c>
      <c r="F23">
        <f t="shared" si="1"/>
        <v>902</v>
      </c>
      <c r="G23">
        <f t="shared" si="2"/>
        <v>2.705999999307096E-3</v>
      </c>
      <c r="H23">
        <f t="shared" si="3"/>
        <v>2.705999999307096E-3</v>
      </c>
      <c r="O23">
        <f t="shared" ca="1" si="4"/>
        <v>-6.5000995041960647E-3</v>
      </c>
      <c r="Q23" s="2">
        <f t="shared" si="5"/>
        <v>12403.655999999999</v>
      </c>
    </row>
    <row r="24" spans="1:31" x14ac:dyDescent="0.2">
      <c r="A24" s="49" t="s">
        <v>78</v>
      </c>
      <c r="B24" s="51" t="s">
        <v>37</v>
      </c>
      <c r="C24" s="50">
        <v>27583.331999999999</v>
      </c>
      <c r="D24" s="50" t="s">
        <v>62</v>
      </c>
      <c r="E24">
        <f t="shared" si="0"/>
        <v>1075.965707390307</v>
      </c>
      <c r="F24">
        <f t="shared" si="1"/>
        <v>1076</v>
      </c>
      <c r="G24">
        <f t="shared" si="2"/>
        <v>-3.1772000002092682E-2</v>
      </c>
      <c r="H24">
        <f t="shared" si="3"/>
        <v>-3.1772000002092682E-2</v>
      </c>
      <c r="O24">
        <f t="shared" ca="1" si="4"/>
        <v>-6.1098981245296747E-3</v>
      </c>
      <c r="Q24" s="2">
        <f t="shared" si="5"/>
        <v>12564.831999999999</v>
      </c>
    </row>
    <row r="25" spans="1:31" x14ac:dyDescent="0.2">
      <c r="A25" s="49" t="s">
        <v>83</v>
      </c>
      <c r="B25" s="51" t="s">
        <v>37</v>
      </c>
      <c r="C25" s="50">
        <v>28196.687999999998</v>
      </c>
      <c r="D25" s="50" t="s">
        <v>62</v>
      </c>
      <c r="E25">
        <f t="shared" si="0"/>
        <v>1737.981882294273</v>
      </c>
      <c r="F25">
        <f t="shared" si="1"/>
        <v>1738</v>
      </c>
      <c r="G25">
        <f t="shared" si="2"/>
        <v>-1.678600000377628E-2</v>
      </c>
      <c r="H25">
        <f t="shared" si="3"/>
        <v>-1.678600000377628E-2</v>
      </c>
      <c r="O25">
        <f t="shared" ca="1" si="4"/>
        <v>-4.6253388524655934E-3</v>
      </c>
      <c r="Q25" s="2">
        <f t="shared" si="5"/>
        <v>13178.187999999998</v>
      </c>
    </row>
    <row r="26" spans="1:31" x14ac:dyDescent="0.2">
      <c r="A26" s="49" t="s">
        <v>87</v>
      </c>
      <c r="B26" s="51" t="s">
        <v>37</v>
      </c>
      <c r="C26" s="50">
        <v>30754.76</v>
      </c>
      <c r="D26" s="50" t="s">
        <v>62</v>
      </c>
      <c r="E26">
        <f t="shared" si="0"/>
        <v>4498.9967587590645</v>
      </c>
      <c r="F26">
        <f t="shared" si="1"/>
        <v>4499</v>
      </c>
      <c r="G26">
        <f t="shared" si="2"/>
        <v>-3.0030000016267877E-3</v>
      </c>
      <c r="H26">
        <f t="shared" si="3"/>
        <v>-3.0030000016267877E-3</v>
      </c>
      <c r="O26">
        <f t="shared" ca="1" si="4"/>
        <v>1.5663048789074114E-3</v>
      </c>
      <c r="Q26" s="2">
        <f t="shared" si="5"/>
        <v>15736.259999999998</v>
      </c>
    </row>
    <row r="27" spans="1:31" x14ac:dyDescent="0.2">
      <c r="A27" s="49" t="s">
        <v>87</v>
      </c>
      <c r="B27" s="51" t="s">
        <v>37</v>
      </c>
      <c r="C27" s="50">
        <v>31431.119999999999</v>
      </c>
      <c r="D27" s="50" t="s">
        <v>62</v>
      </c>
      <c r="E27">
        <f t="shared" si="0"/>
        <v>5229.0153125158504</v>
      </c>
      <c r="F27">
        <f t="shared" si="1"/>
        <v>5229</v>
      </c>
      <c r="G27">
        <f t="shared" si="2"/>
        <v>1.4186999997036764E-2</v>
      </c>
      <c r="H27">
        <f t="shared" si="3"/>
        <v>1.4186999997036764E-2</v>
      </c>
      <c r="O27">
        <f t="shared" ca="1" si="4"/>
        <v>3.2033566441744491E-3</v>
      </c>
      <c r="Q27" s="2">
        <f t="shared" si="5"/>
        <v>16412.62</v>
      </c>
    </row>
    <row r="28" spans="1:31" x14ac:dyDescent="0.2">
      <c r="A28" s="49" t="s">
        <v>87</v>
      </c>
      <c r="B28" s="51" t="s">
        <v>37</v>
      </c>
      <c r="C28" s="50">
        <v>31477.421999999999</v>
      </c>
      <c r="D28" s="50" t="s">
        <v>62</v>
      </c>
      <c r="E28">
        <f t="shared" si="0"/>
        <v>5278.9906497268712</v>
      </c>
      <c r="F28">
        <f t="shared" si="1"/>
        <v>5279</v>
      </c>
      <c r="G28">
        <f t="shared" si="2"/>
        <v>-8.6630000005243346E-3</v>
      </c>
      <c r="H28">
        <f t="shared" si="3"/>
        <v>-8.6630000005243346E-3</v>
      </c>
      <c r="O28">
        <f t="shared" ca="1" si="4"/>
        <v>3.3154834774119166E-3</v>
      </c>
      <c r="Q28" s="2">
        <f t="shared" si="5"/>
        <v>16458.921999999999</v>
      </c>
    </row>
    <row r="29" spans="1:31" x14ac:dyDescent="0.2">
      <c r="A29" s="49" t="s">
        <v>87</v>
      </c>
      <c r="B29" s="51" t="s">
        <v>37</v>
      </c>
      <c r="C29" s="50">
        <v>31940.685000000001</v>
      </c>
      <c r="D29" s="50" t="s">
        <v>62</v>
      </c>
      <c r="E29">
        <f t="shared" si="0"/>
        <v>5779.0063000743658</v>
      </c>
      <c r="F29">
        <f t="shared" si="1"/>
        <v>5779</v>
      </c>
      <c r="G29">
        <f t="shared" si="2"/>
        <v>5.8370000006107148E-3</v>
      </c>
      <c r="H29">
        <f t="shared" si="3"/>
        <v>5.8370000006107148E-3</v>
      </c>
      <c r="O29">
        <f t="shared" ca="1" si="4"/>
        <v>4.4367518097866016E-3</v>
      </c>
      <c r="Q29" s="2">
        <f t="shared" si="5"/>
        <v>16922.185000000001</v>
      </c>
    </row>
    <row r="30" spans="1:31" x14ac:dyDescent="0.2">
      <c r="A30" s="49" t="s">
        <v>100</v>
      </c>
      <c r="B30" s="51" t="s">
        <v>37</v>
      </c>
      <c r="C30" s="50">
        <v>32888.495000000003</v>
      </c>
      <c r="D30" s="50" t="s">
        <v>62</v>
      </c>
      <c r="E30">
        <f t="shared" si="0"/>
        <v>6802.0101522185187</v>
      </c>
      <c r="F30">
        <f t="shared" si="1"/>
        <v>6802</v>
      </c>
      <c r="G30">
        <f t="shared" si="2"/>
        <v>9.4060000046738423E-3</v>
      </c>
      <c r="H30">
        <f t="shared" si="3"/>
        <v>9.4060000046738423E-3</v>
      </c>
      <c r="O30">
        <f t="shared" ca="1" si="4"/>
        <v>6.7308668178252037E-3</v>
      </c>
      <c r="Q30" s="2">
        <f t="shared" si="5"/>
        <v>17869.995000000003</v>
      </c>
    </row>
    <row r="31" spans="1:31" x14ac:dyDescent="0.2">
      <c r="A31" t="s">
        <v>30</v>
      </c>
      <c r="C31" s="11">
        <v>47158.47</v>
      </c>
      <c r="D31" s="11"/>
      <c r="E31">
        <f t="shared" si="0"/>
        <v>22204.083769294448</v>
      </c>
      <c r="F31">
        <f t="shared" si="1"/>
        <v>22204</v>
      </c>
      <c r="O31">
        <f t="shared" ca="1" si="4"/>
        <v>4.1270416528294968E-2</v>
      </c>
      <c r="Q31" s="2">
        <f t="shared" si="5"/>
        <v>32139.97</v>
      </c>
      <c r="U31" s="9">
        <v>7.761200000095414E-2</v>
      </c>
      <c r="AA31">
        <v>19</v>
      </c>
      <c r="AC31" t="s">
        <v>29</v>
      </c>
      <c r="AE31" t="s">
        <v>31</v>
      </c>
    </row>
    <row r="32" spans="1:31" x14ac:dyDescent="0.2">
      <c r="A32" t="s">
        <v>32</v>
      </c>
      <c r="C32" s="11">
        <v>48662.15</v>
      </c>
      <c r="D32" s="11">
        <v>0.01</v>
      </c>
      <c r="E32">
        <f t="shared" si="0"/>
        <v>23827.057184211066</v>
      </c>
      <c r="F32">
        <f t="shared" si="1"/>
        <v>23827</v>
      </c>
      <c r="G32">
        <f t="shared" ref="G32:G48" si="6">+C32-(C$7+F32*C$8)</f>
        <v>5.2981000000727363E-2</v>
      </c>
      <c r="I32">
        <f>+G32</f>
        <v>5.2981000000727363E-2</v>
      </c>
      <c r="O32">
        <f t="shared" ca="1" si="4"/>
        <v>4.4910053535183188E-2</v>
      </c>
      <c r="Q32" s="2">
        <f t="shared" si="5"/>
        <v>33643.65</v>
      </c>
      <c r="AA32">
        <v>41</v>
      </c>
      <c r="AC32" t="s">
        <v>29</v>
      </c>
      <c r="AE32" t="s">
        <v>31</v>
      </c>
    </row>
    <row r="33" spans="1:31" x14ac:dyDescent="0.2">
      <c r="A33" t="s">
        <v>33</v>
      </c>
      <c r="C33" s="11">
        <v>49325.517999999996</v>
      </c>
      <c r="D33" s="11"/>
      <c r="E33">
        <f t="shared" si="0"/>
        <v>24543.0530266153</v>
      </c>
      <c r="F33">
        <f t="shared" si="1"/>
        <v>24543</v>
      </c>
      <c r="G33">
        <f t="shared" si="6"/>
        <v>4.9128999991808087E-2</v>
      </c>
      <c r="I33">
        <f>+G33</f>
        <v>4.9128999991808087E-2</v>
      </c>
      <c r="O33">
        <f t="shared" ca="1" si="4"/>
        <v>4.6515709787143734E-2</v>
      </c>
      <c r="Q33" s="2">
        <f t="shared" si="5"/>
        <v>34307.017999999996</v>
      </c>
      <c r="AA33">
        <v>37</v>
      </c>
      <c r="AC33" t="s">
        <v>29</v>
      </c>
      <c r="AE33" t="s">
        <v>31</v>
      </c>
    </row>
    <row r="34" spans="1:31" x14ac:dyDescent="0.2">
      <c r="A34" t="s">
        <v>35</v>
      </c>
      <c r="C34" s="11">
        <v>50853.315999999999</v>
      </c>
      <c r="D34" s="11">
        <v>2E-3</v>
      </c>
      <c r="E34">
        <f t="shared" si="0"/>
        <v>26192.057826414977</v>
      </c>
      <c r="F34">
        <f t="shared" si="1"/>
        <v>26192</v>
      </c>
      <c r="G34">
        <f t="shared" si="6"/>
        <v>5.3575999998429324E-2</v>
      </c>
      <c r="I34">
        <f>+G34</f>
        <v>5.3575999998429324E-2</v>
      </c>
      <c r="O34">
        <f t="shared" ca="1" si="4"/>
        <v>5.0213652747315443E-2</v>
      </c>
      <c r="Q34" s="2">
        <f t="shared" si="5"/>
        <v>35834.815999999999</v>
      </c>
      <c r="AA34">
        <v>14</v>
      </c>
      <c r="AC34" t="s">
        <v>34</v>
      </c>
      <c r="AE34" t="s">
        <v>31</v>
      </c>
    </row>
    <row r="35" spans="1:31" x14ac:dyDescent="0.2">
      <c r="A35" s="49" t="s">
        <v>124</v>
      </c>
      <c r="B35" s="51" t="s">
        <v>37</v>
      </c>
      <c r="C35" s="50">
        <v>52251.392</v>
      </c>
      <c r="D35" s="50" t="s">
        <v>62</v>
      </c>
      <c r="E35">
        <f t="shared" si="0"/>
        <v>27701.049220882527</v>
      </c>
      <c r="F35">
        <f t="shared" si="1"/>
        <v>27701</v>
      </c>
      <c r="G35">
        <f t="shared" si="6"/>
        <v>4.5602999998664018E-2</v>
      </c>
      <c r="I35">
        <f>+G35</f>
        <v>4.5602999998664018E-2</v>
      </c>
      <c r="O35">
        <f t="shared" ca="1" si="4"/>
        <v>5.3597640574422241E-2</v>
      </c>
      <c r="Q35" s="2">
        <f t="shared" si="5"/>
        <v>37232.892</v>
      </c>
    </row>
    <row r="36" spans="1:31" x14ac:dyDescent="0.2">
      <c r="A36" s="29" t="s">
        <v>36</v>
      </c>
      <c r="B36" s="30" t="s">
        <v>37</v>
      </c>
      <c r="C36" s="31">
        <v>52625.706899999997</v>
      </c>
      <c r="D36" s="31">
        <v>2.9999999999999997E-4</v>
      </c>
      <c r="E36">
        <f t="shared" si="0"/>
        <v>28105.060135111064</v>
      </c>
      <c r="F36">
        <f t="shared" si="1"/>
        <v>28105</v>
      </c>
      <c r="G36">
        <f t="shared" si="6"/>
        <v>5.5714999994961545E-2</v>
      </c>
      <c r="K36">
        <f t="shared" ref="K36:K46" si="7">+G36</f>
        <v>5.5714999994961545E-2</v>
      </c>
      <c r="O36">
        <f t="shared" ca="1" si="4"/>
        <v>5.4503625386980989E-2</v>
      </c>
      <c r="Q36" s="2">
        <f t="shared" si="5"/>
        <v>37607.206899999997</v>
      </c>
    </row>
    <row r="37" spans="1:31" x14ac:dyDescent="0.2">
      <c r="A37" s="49" t="s">
        <v>134</v>
      </c>
      <c r="B37" s="51" t="s">
        <v>37</v>
      </c>
      <c r="C37" s="50">
        <v>53313.168299999998</v>
      </c>
      <c r="D37" s="50" t="s">
        <v>62</v>
      </c>
      <c r="E37">
        <f t="shared" si="0"/>
        <v>28847.060810774343</v>
      </c>
      <c r="F37">
        <f t="shared" si="1"/>
        <v>28847</v>
      </c>
      <c r="G37">
        <f t="shared" si="6"/>
        <v>5.6340999995882157E-2</v>
      </c>
      <c r="I37">
        <f t="shared" ref="I37:I42" si="8">+G37</f>
        <v>5.6340999995882157E-2</v>
      </c>
      <c r="O37">
        <f t="shared" ca="1" si="4"/>
        <v>5.616758759222501E-2</v>
      </c>
      <c r="Q37" s="2">
        <f t="shared" si="5"/>
        <v>38294.668299999998</v>
      </c>
    </row>
    <row r="38" spans="1:31" x14ac:dyDescent="0.2">
      <c r="A38" s="49" t="s">
        <v>134</v>
      </c>
      <c r="B38" s="51" t="s">
        <v>176</v>
      </c>
      <c r="C38" s="50">
        <v>53332.147100000002</v>
      </c>
      <c r="D38" s="50" t="s">
        <v>62</v>
      </c>
      <c r="E38">
        <f t="shared" si="0"/>
        <v>28867.545280772632</v>
      </c>
      <c r="F38">
        <f t="shared" si="1"/>
        <v>28867.5</v>
      </c>
      <c r="G38">
        <f t="shared" si="6"/>
        <v>4.1952500003390014E-2</v>
      </c>
      <c r="I38">
        <f t="shared" si="8"/>
        <v>4.1952500003390014E-2</v>
      </c>
      <c r="O38">
        <f t="shared" ca="1" si="4"/>
        <v>5.621355959385238E-2</v>
      </c>
      <c r="Q38" s="2">
        <f t="shared" si="5"/>
        <v>38313.647100000002</v>
      </c>
    </row>
    <row r="39" spans="1:31" x14ac:dyDescent="0.2">
      <c r="A39" s="49" t="s">
        <v>141</v>
      </c>
      <c r="B39" s="51" t="s">
        <v>37</v>
      </c>
      <c r="C39" s="50">
        <v>53718.053399999997</v>
      </c>
      <c r="D39" s="50" t="s">
        <v>62</v>
      </c>
      <c r="E39">
        <f t="shared" si="0"/>
        <v>29284.067190719448</v>
      </c>
      <c r="F39">
        <f t="shared" si="1"/>
        <v>29284</v>
      </c>
      <c r="G39">
        <f t="shared" si="6"/>
        <v>6.2251999996078666E-2</v>
      </c>
      <c r="I39">
        <f t="shared" si="8"/>
        <v>6.2251999996078666E-2</v>
      </c>
      <c r="O39">
        <f t="shared" ca="1" si="4"/>
        <v>5.7147576114720489E-2</v>
      </c>
      <c r="Q39" s="2">
        <f t="shared" si="5"/>
        <v>38699.553399999997</v>
      </c>
    </row>
    <row r="40" spans="1:31" x14ac:dyDescent="0.2">
      <c r="A40" s="49" t="s">
        <v>141</v>
      </c>
      <c r="B40" s="51" t="s">
        <v>176</v>
      </c>
      <c r="C40" s="50">
        <v>53724.073199999999</v>
      </c>
      <c r="D40" s="50" t="s">
        <v>62</v>
      </c>
      <c r="E40">
        <f t="shared" si="0"/>
        <v>29290.56456739741</v>
      </c>
      <c r="F40">
        <f t="shared" si="1"/>
        <v>29290.5</v>
      </c>
      <c r="G40">
        <f t="shared" si="6"/>
        <v>5.9821499991812743E-2</v>
      </c>
      <c r="I40">
        <f t="shared" si="8"/>
        <v>5.9821499991812743E-2</v>
      </c>
      <c r="O40">
        <f t="shared" ca="1" si="4"/>
        <v>5.7162152603041361E-2</v>
      </c>
      <c r="Q40" s="2">
        <f t="shared" si="5"/>
        <v>38705.573199999999</v>
      </c>
    </row>
    <row r="41" spans="1:31" x14ac:dyDescent="0.2">
      <c r="A41" s="49" t="s">
        <v>141</v>
      </c>
      <c r="B41" s="51" t="s">
        <v>37</v>
      </c>
      <c r="C41" s="50">
        <v>53731.023999999998</v>
      </c>
      <c r="D41" s="50" t="s">
        <v>62</v>
      </c>
      <c r="E41">
        <f t="shared" si="0"/>
        <v>29298.066804317765</v>
      </c>
      <c r="F41">
        <f t="shared" si="1"/>
        <v>29298</v>
      </c>
      <c r="G41">
        <f t="shared" si="6"/>
        <v>6.1893999991298188E-2</v>
      </c>
      <c r="I41">
        <f t="shared" si="8"/>
        <v>6.1893999991298188E-2</v>
      </c>
      <c r="O41">
        <f t="shared" ca="1" si="4"/>
        <v>5.7178971628026973E-2</v>
      </c>
      <c r="Q41" s="2">
        <f t="shared" si="5"/>
        <v>38712.523999999998</v>
      </c>
    </row>
    <row r="42" spans="1:31" x14ac:dyDescent="0.2">
      <c r="A42" s="31" t="s">
        <v>46</v>
      </c>
      <c r="B42" s="30" t="s">
        <v>37</v>
      </c>
      <c r="C42" s="31">
        <v>54844.671199999997</v>
      </c>
      <c r="D42" s="31">
        <v>8.9999999999999998E-4</v>
      </c>
      <c r="E42">
        <f t="shared" si="0"/>
        <v>30500.06443625829</v>
      </c>
      <c r="F42">
        <f t="shared" si="1"/>
        <v>30500</v>
      </c>
      <c r="G42">
        <f t="shared" si="6"/>
        <v>5.9699999997974373E-2</v>
      </c>
      <c r="I42">
        <f t="shared" si="8"/>
        <v>5.9699999997974373E-2</v>
      </c>
      <c r="O42">
        <f t="shared" ca="1" si="4"/>
        <v>5.9874500699055713E-2</v>
      </c>
      <c r="Q42" s="2">
        <f t="shared" si="5"/>
        <v>39826.171199999997</v>
      </c>
    </row>
    <row r="43" spans="1:31" x14ac:dyDescent="0.2">
      <c r="A43" s="31" t="s">
        <v>46</v>
      </c>
      <c r="B43" s="30" t="s">
        <v>37</v>
      </c>
      <c r="C43" s="31">
        <v>54845.600700000003</v>
      </c>
      <c r="D43" s="31">
        <v>5.0000000000000001E-4</v>
      </c>
      <c r="E43">
        <f t="shared" si="0"/>
        <v>30501.067677499228</v>
      </c>
      <c r="F43">
        <f t="shared" si="1"/>
        <v>30501</v>
      </c>
      <c r="G43">
        <f t="shared" si="6"/>
        <v>6.2702999995963182E-2</v>
      </c>
      <c r="K43">
        <f t="shared" si="7"/>
        <v>6.2702999995963182E-2</v>
      </c>
      <c r="O43">
        <f t="shared" ca="1" si="4"/>
        <v>5.9876743235720467E-2</v>
      </c>
      <c r="Q43" s="2">
        <f t="shared" si="5"/>
        <v>39827.100700000003</v>
      </c>
    </row>
    <row r="44" spans="1:31" x14ac:dyDescent="0.2">
      <c r="A44" s="32" t="s">
        <v>47</v>
      </c>
      <c r="B44" s="33" t="s">
        <v>37</v>
      </c>
      <c r="C44" s="32">
        <v>55144.860800000002</v>
      </c>
      <c r="D44" s="32">
        <v>4.0000000000000002E-4</v>
      </c>
      <c r="E44">
        <f t="shared" si="0"/>
        <v>30824.069370974757</v>
      </c>
      <c r="F44">
        <f t="shared" si="1"/>
        <v>30824</v>
      </c>
      <c r="G44">
        <f t="shared" si="6"/>
        <v>6.4271999995980877E-2</v>
      </c>
      <c r="K44">
        <f t="shared" si="7"/>
        <v>6.4271999995980877E-2</v>
      </c>
      <c r="O44">
        <f t="shared" ca="1" si="4"/>
        <v>6.0601082578434509E-2</v>
      </c>
      <c r="Q44" s="2">
        <f t="shared" si="5"/>
        <v>40126.360800000002</v>
      </c>
    </row>
    <row r="45" spans="1:31" x14ac:dyDescent="0.2">
      <c r="A45" s="32" t="s">
        <v>50</v>
      </c>
      <c r="B45" s="33" t="s">
        <v>37</v>
      </c>
      <c r="C45" s="32">
        <v>55575.678899999999</v>
      </c>
      <c r="D45" s="32">
        <v>5.9999999999999995E-4</v>
      </c>
      <c r="E45">
        <f t="shared" si="0"/>
        <v>31289.066127575155</v>
      </c>
      <c r="F45">
        <f t="shared" si="1"/>
        <v>31289</v>
      </c>
      <c r="G45">
        <f t="shared" si="6"/>
        <v>6.1266999997314997E-2</v>
      </c>
      <c r="K45">
        <f t="shared" si="7"/>
        <v>6.1266999997314997E-2</v>
      </c>
      <c r="O45">
        <f t="shared" ca="1" si="4"/>
        <v>6.164386212754297E-2</v>
      </c>
      <c r="Q45" s="2">
        <f t="shared" si="5"/>
        <v>40557.178899999999</v>
      </c>
    </row>
    <row r="46" spans="1:31" x14ac:dyDescent="0.2">
      <c r="A46" s="34" t="s">
        <v>51</v>
      </c>
      <c r="B46" s="35" t="s">
        <v>37</v>
      </c>
      <c r="C46" s="34">
        <v>55940.722199999997</v>
      </c>
      <c r="D46" s="34">
        <v>5.0000000000000001E-4</v>
      </c>
      <c r="E46">
        <f t="shared" si="0"/>
        <v>31683.069885817218</v>
      </c>
      <c r="F46">
        <f t="shared" si="1"/>
        <v>31683</v>
      </c>
      <c r="G46">
        <f t="shared" si="6"/>
        <v>6.4748999990115408E-2</v>
      </c>
      <c r="K46">
        <f t="shared" si="7"/>
        <v>6.4748999990115408E-2</v>
      </c>
      <c r="O46">
        <f t="shared" ca="1" si="4"/>
        <v>6.2527421573454214E-2</v>
      </c>
      <c r="Q46" s="2">
        <f t="shared" si="5"/>
        <v>40922.222199999997</v>
      </c>
    </row>
    <row r="47" spans="1:31" x14ac:dyDescent="0.2">
      <c r="A47" s="49" t="s">
        <v>172</v>
      </c>
      <c r="B47" s="51" t="s">
        <v>176</v>
      </c>
      <c r="C47" s="50">
        <v>57001.093999999997</v>
      </c>
      <c r="D47" s="50" t="s">
        <v>62</v>
      </c>
      <c r="E47">
        <f t="shared" si="0"/>
        <v>32827.565550670966</v>
      </c>
      <c r="F47">
        <f t="shared" si="1"/>
        <v>32827.5</v>
      </c>
      <c r="G47">
        <f t="shared" si="6"/>
        <v>6.0732499994628597E-2</v>
      </c>
      <c r="I47">
        <f>+G47</f>
        <v>6.0732499994628597E-2</v>
      </c>
      <c r="O47">
        <f t="shared" ca="1" si="4"/>
        <v>6.5094004786259874E-2</v>
      </c>
      <c r="Q47" s="2">
        <f t="shared" si="5"/>
        <v>41982.593999999997</v>
      </c>
    </row>
    <row r="48" spans="1:31" x14ac:dyDescent="0.2">
      <c r="A48" s="49" t="s">
        <v>172</v>
      </c>
      <c r="B48" s="51" t="s">
        <v>176</v>
      </c>
      <c r="C48" s="50">
        <v>57001.095600000001</v>
      </c>
      <c r="D48" s="50" t="s">
        <v>62</v>
      </c>
      <c r="E48">
        <f t="shared" si="0"/>
        <v>32827.567277605864</v>
      </c>
      <c r="F48">
        <f t="shared" si="1"/>
        <v>32827.5</v>
      </c>
      <c r="G48">
        <f t="shared" si="6"/>
        <v>6.2332499997864943E-2</v>
      </c>
      <c r="I48">
        <f>+G48</f>
        <v>6.2332499997864943E-2</v>
      </c>
      <c r="O48">
        <f t="shared" ca="1" si="4"/>
        <v>6.5094004786259874E-2</v>
      </c>
      <c r="Q48" s="2">
        <f t="shared" si="5"/>
        <v>41982.595600000001</v>
      </c>
    </row>
    <row r="49" spans="1:17" x14ac:dyDescent="0.2">
      <c r="A49" s="53" t="s">
        <v>0</v>
      </c>
      <c r="B49" s="54" t="s">
        <v>37</v>
      </c>
      <c r="C49" s="53">
        <v>58483.029999999795</v>
      </c>
      <c r="D49" s="53" t="s">
        <v>15</v>
      </c>
      <c r="E49">
        <f>+(C49-C$7)/C$8</f>
        <v>34427.069920355701</v>
      </c>
      <c r="F49">
        <f t="shared" si="1"/>
        <v>34427</v>
      </c>
      <c r="G49">
        <f>+C49-(C$7+F49*C$8)</f>
        <v>6.4780999789945781E-2</v>
      </c>
      <c r="K49">
        <f>+G49</f>
        <v>6.4780999789945781E-2</v>
      </c>
      <c r="O49">
        <f ca="1">+C$11+C$12*$F49</f>
        <v>6.8680942181526483E-2</v>
      </c>
      <c r="Q49" s="2">
        <f>+C49-15018.5</f>
        <v>43464.529999999795</v>
      </c>
    </row>
    <row r="50" spans="1:17" x14ac:dyDescent="0.2">
      <c r="A50" s="55" t="s">
        <v>178</v>
      </c>
      <c r="B50" s="35" t="s">
        <v>37</v>
      </c>
      <c r="C50" s="34">
        <v>58496.932800000002</v>
      </c>
      <c r="D50" s="34" t="s">
        <v>61</v>
      </c>
      <c r="E50">
        <f>+(C50-C$7)/C$8</f>
        <v>34442.07568939781</v>
      </c>
      <c r="F50">
        <f>ROUND(2*E50,0)/2</f>
        <v>34442</v>
      </c>
      <c r="G50">
        <f>+C50-(C$7+F50*C$8)</f>
        <v>7.0125999998708721E-2</v>
      </c>
      <c r="K50">
        <f>+G50</f>
        <v>7.0125999998708721E-2</v>
      </c>
      <c r="O50">
        <f ca="1">+C$11+C$12*$F50</f>
        <v>6.8714580231497721E-2</v>
      </c>
      <c r="Q50" s="2">
        <f>+C50-15018.5</f>
        <v>43478.432800000002</v>
      </c>
    </row>
    <row r="51" spans="1:17" x14ac:dyDescent="0.2">
      <c r="A51" s="55" t="s">
        <v>178</v>
      </c>
      <c r="B51" s="35" t="s">
        <v>37</v>
      </c>
      <c r="C51" s="34">
        <v>58496.935100000002</v>
      </c>
      <c r="D51" s="34" t="s">
        <v>31</v>
      </c>
      <c r="E51">
        <f>+(C51-C$7)/C$8</f>
        <v>34442.07817186672</v>
      </c>
      <c r="F51">
        <f>ROUND(2*E51,0)/2</f>
        <v>34442</v>
      </c>
      <c r="G51">
        <f>+C51-(C$7+F51*C$8)</f>
        <v>7.2425999998813495E-2</v>
      </c>
      <c r="K51">
        <f>+G51</f>
        <v>7.2425999998813495E-2</v>
      </c>
      <c r="O51">
        <f ca="1">+C$11+C$12*$F51</f>
        <v>6.8714580231497721E-2</v>
      </c>
      <c r="Q51" s="2">
        <f>+C51-15018.5</f>
        <v>43478.435100000002</v>
      </c>
    </row>
    <row r="52" spans="1:17" x14ac:dyDescent="0.2">
      <c r="A52" s="55" t="s">
        <v>178</v>
      </c>
      <c r="B52" s="35" t="s">
        <v>37</v>
      </c>
      <c r="C52" s="34">
        <v>58496.935599999997</v>
      </c>
      <c r="D52" s="34" t="s">
        <v>175</v>
      </c>
      <c r="E52">
        <f>+(C52-C$7)/C$8</f>
        <v>34442.078711533868</v>
      </c>
      <c r="F52">
        <f>ROUND(2*E52,0)/2</f>
        <v>34442</v>
      </c>
      <c r="G52">
        <f>+C52-(C$7+F52*C$8)</f>
        <v>7.292599999345839E-2</v>
      </c>
      <c r="K52">
        <f>+G52</f>
        <v>7.292599999345839E-2</v>
      </c>
      <c r="O52">
        <f ca="1">+C$11+C$12*$F52</f>
        <v>6.8714580231497721E-2</v>
      </c>
      <c r="Q52" s="2">
        <f>+C52-15018.5</f>
        <v>43478.435599999997</v>
      </c>
    </row>
    <row r="53" spans="1:17" x14ac:dyDescent="0.2">
      <c r="A53" s="56" t="s">
        <v>179</v>
      </c>
      <c r="B53" s="57" t="s">
        <v>37</v>
      </c>
      <c r="C53" s="58">
        <v>58861.964</v>
      </c>
      <c r="D53" s="58" t="s">
        <v>175</v>
      </c>
      <c r="E53">
        <f>+(C53-C$7)/C$8</f>
        <v>34836.066387694722</v>
      </c>
      <c r="F53">
        <f>ROUND(2*E53,0)/2</f>
        <v>34836</v>
      </c>
      <c r="G53">
        <f>+C53-(C$7+F53*C$8)</f>
        <v>6.150799999886658E-2</v>
      </c>
      <c r="K53">
        <f>+G53</f>
        <v>6.150799999886658E-2</v>
      </c>
      <c r="O53">
        <f ca="1">+C$11+C$12*$F53</f>
        <v>6.9598139677408979E-2</v>
      </c>
      <c r="Q53" s="2">
        <f>+C53-15018.5</f>
        <v>43843.464</v>
      </c>
    </row>
    <row r="54" spans="1:17" x14ac:dyDescent="0.2">
      <c r="B54" s="15"/>
      <c r="C54" s="10"/>
      <c r="D54" s="10"/>
    </row>
    <row r="55" spans="1:17" x14ac:dyDescent="0.2">
      <c r="B55" s="15"/>
      <c r="C55" s="10"/>
      <c r="D55" s="10"/>
    </row>
    <row r="56" spans="1:17" x14ac:dyDescent="0.2">
      <c r="B56" s="15"/>
      <c r="C56" s="10"/>
      <c r="D56" s="10"/>
    </row>
    <row r="57" spans="1:17" x14ac:dyDescent="0.2">
      <c r="B57" s="15"/>
      <c r="C57" s="10"/>
      <c r="D57" s="10"/>
    </row>
    <row r="58" spans="1:17" x14ac:dyDescent="0.2">
      <c r="B58" s="15"/>
      <c r="C58" s="10"/>
      <c r="D58" s="10"/>
    </row>
    <row r="59" spans="1:17" x14ac:dyDescent="0.2">
      <c r="B59" s="15"/>
      <c r="C59" s="10"/>
      <c r="D59" s="10"/>
    </row>
    <row r="60" spans="1:17" x14ac:dyDescent="0.2">
      <c r="B60" s="15"/>
      <c r="C60" s="10"/>
      <c r="D60" s="10"/>
    </row>
    <row r="61" spans="1:17" x14ac:dyDescent="0.2">
      <c r="B61" s="15"/>
      <c r="C61" s="10"/>
      <c r="D61" s="10"/>
    </row>
    <row r="62" spans="1:17" x14ac:dyDescent="0.2">
      <c r="B62" s="15"/>
      <c r="C62" s="10"/>
      <c r="D62" s="10"/>
    </row>
    <row r="63" spans="1:17" x14ac:dyDescent="0.2">
      <c r="B63" s="15"/>
      <c r="C63" s="10"/>
      <c r="D63" s="10"/>
    </row>
    <row r="64" spans="1:17" x14ac:dyDescent="0.2">
      <c r="B64" s="15"/>
      <c r="C64" s="10"/>
      <c r="D64" s="10"/>
    </row>
    <row r="65" spans="2:4" x14ac:dyDescent="0.2">
      <c r="B65" s="15"/>
      <c r="C65" s="10"/>
      <c r="D65" s="10"/>
    </row>
    <row r="66" spans="2:4" x14ac:dyDescent="0.2">
      <c r="B66" s="15"/>
      <c r="C66" s="10"/>
      <c r="D66" s="10"/>
    </row>
    <row r="67" spans="2:4" x14ac:dyDescent="0.2">
      <c r="B67" s="15"/>
      <c r="C67" s="10"/>
      <c r="D67" s="10"/>
    </row>
    <row r="68" spans="2:4" x14ac:dyDescent="0.2">
      <c r="B68" s="15"/>
      <c r="C68" s="10"/>
      <c r="D68" s="10"/>
    </row>
    <row r="69" spans="2:4" x14ac:dyDescent="0.2">
      <c r="B69" s="15"/>
      <c r="C69" s="10"/>
      <c r="D69" s="10"/>
    </row>
    <row r="70" spans="2:4" x14ac:dyDescent="0.2">
      <c r="B70" s="15"/>
      <c r="C70" s="10"/>
      <c r="D70" s="10"/>
    </row>
    <row r="71" spans="2:4" x14ac:dyDescent="0.2">
      <c r="B71" s="15"/>
      <c r="C71" s="10"/>
      <c r="D71" s="10"/>
    </row>
    <row r="72" spans="2:4" x14ac:dyDescent="0.2">
      <c r="C72" s="10"/>
      <c r="D72" s="10"/>
    </row>
    <row r="73" spans="2:4" x14ac:dyDescent="0.2">
      <c r="C73" s="10"/>
      <c r="D73" s="10"/>
    </row>
    <row r="74" spans="2:4" x14ac:dyDescent="0.2">
      <c r="C74" s="10"/>
      <c r="D74" s="10"/>
    </row>
    <row r="75" spans="2:4" x14ac:dyDescent="0.2">
      <c r="C75" s="10"/>
      <c r="D75" s="10"/>
    </row>
    <row r="76" spans="2:4" x14ac:dyDescent="0.2">
      <c r="C76" s="10"/>
      <c r="D76" s="10"/>
    </row>
    <row r="77" spans="2:4" x14ac:dyDescent="0.2">
      <c r="C77" s="10"/>
      <c r="D77" s="10"/>
    </row>
    <row r="78" spans="2:4" x14ac:dyDescent="0.2">
      <c r="C78" s="10"/>
      <c r="D78" s="10"/>
    </row>
    <row r="79" spans="2:4" x14ac:dyDescent="0.2">
      <c r="C79" s="10"/>
      <c r="D79" s="10"/>
    </row>
    <row r="80" spans="2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</sheetData>
  <protectedRanges>
    <protectedRange sqref="A50:D53" name="Range1"/>
  </protectedRanges>
  <phoneticPr fontId="8" type="noConversion"/>
  <hyperlinks>
    <hyperlink ref="H64265" r:id="rId1" display="http://vsolj.cetus-net.org/bulletin.html" xr:uid="{00000000-0004-0000-0000-000000000000}"/>
    <hyperlink ref="H64258" r:id="rId2" display="https://www.aavso.org/ejaavso" xr:uid="{00000000-0004-0000-0000-000001000000}"/>
    <hyperlink ref="I64265" r:id="rId3" display="http://vsolj.cetus-net.org/bulletin.html" xr:uid="{00000000-0004-0000-0000-000002000000}"/>
    <hyperlink ref="AQ57916" r:id="rId4" display="http://cdsbib.u-strasbg.fr/cgi-bin/cdsbib?1990RMxAA..21..381G" xr:uid="{00000000-0004-0000-0000-000003000000}"/>
    <hyperlink ref="H64262" r:id="rId5" display="https://www.aavso.org/ejaavso" xr:uid="{00000000-0004-0000-0000-000004000000}"/>
    <hyperlink ref="AP5280" r:id="rId6" display="http://cdsbib.u-strasbg.fr/cgi-bin/cdsbib?1990RMxAA..21..381G" xr:uid="{00000000-0004-0000-0000-000005000000}"/>
    <hyperlink ref="AP5283" r:id="rId7" display="http://cdsbib.u-strasbg.fr/cgi-bin/cdsbib?1990RMxAA..21..381G" xr:uid="{00000000-0004-0000-0000-000006000000}"/>
    <hyperlink ref="AP5281" r:id="rId8" display="http://cdsbib.u-strasbg.fr/cgi-bin/cdsbib?1990RMxAA..21..381G" xr:uid="{00000000-0004-0000-0000-000007000000}"/>
    <hyperlink ref="AP5265" r:id="rId9" display="http://cdsbib.u-strasbg.fr/cgi-bin/cdsbib?1990RMxAA..21..381G" xr:uid="{00000000-0004-0000-0000-000008000000}"/>
    <hyperlink ref="AQ5494" r:id="rId10" display="http://cdsbib.u-strasbg.fr/cgi-bin/cdsbib?1990RMxAA..21..381G" xr:uid="{00000000-0004-0000-0000-000009000000}"/>
    <hyperlink ref="AQ5498" r:id="rId11" display="http://cdsbib.u-strasbg.fr/cgi-bin/cdsbib?1990RMxAA..21..381G" xr:uid="{00000000-0004-0000-0000-00000A000000}"/>
    <hyperlink ref="AQ65178" r:id="rId12" display="http://cdsbib.u-strasbg.fr/cgi-bin/cdsbib?1990RMxAA..21..381G" xr:uid="{00000000-0004-0000-0000-00000B000000}"/>
    <hyperlink ref="I2386" r:id="rId13" display="http://vsolj.cetus-net.org/bulletin.html" xr:uid="{00000000-0004-0000-0000-00000C000000}"/>
    <hyperlink ref="H2386" r:id="rId14" display="http://vsolj.cetus-net.org/bulletin.html" xr:uid="{00000000-0004-0000-0000-00000D000000}"/>
    <hyperlink ref="AQ303" r:id="rId15" display="http://cdsbib.u-strasbg.fr/cgi-bin/cdsbib?1990RMxAA..21..381G" xr:uid="{00000000-0004-0000-0000-00000E000000}"/>
    <hyperlink ref="AQ302" r:id="rId16" display="http://cdsbib.u-strasbg.fr/cgi-bin/cdsbib?1990RMxAA..21..381G" xr:uid="{00000000-0004-0000-0000-00000F000000}"/>
    <hyperlink ref="AP3556" r:id="rId17" display="http://cdsbib.u-strasbg.fr/cgi-bin/cdsbib?1990RMxAA..21..381G" xr:uid="{00000000-0004-0000-0000-000010000000}"/>
    <hyperlink ref="AP3574" r:id="rId18" display="http://cdsbib.u-strasbg.fr/cgi-bin/cdsbib?1990RMxAA..21..381G" xr:uid="{00000000-0004-0000-0000-000011000000}"/>
    <hyperlink ref="AP3575" r:id="rId19" display="http://cdsbib.u-strasbg.fr/cgi-bin/cdsbib?1990RMxAA..21..381G" xr:uid="{00000000-0004-0000-0000-000012000000}"/>
    <hyperlink ref="AP3571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92"/>
  <sheetViews>
    <sheetView workbookViewId="0">
      <selection activeCell="A21" sqref="A21:D37"/>
    </sheetView>
  </sheetViews>
  <sheetFormatPr defaultRowHeight="12.75" x14ac:dyDescent="0.2"/>
  <cols>
    <col min="1" max="1" width="19.7109375" style="10" customWidth="1"/>
    <col min="2" max="2" width="4.42578125" style="13" customWidth="1"/>
    <col min="3" max="3" width="12.7109375" style="10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10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 x14ac:dyDescent="0.25">
      <c r="A1" s="36" t="s">
        <v>52</v>
      </c>
      <c r="I1" s="37" t="s">
        <v>53</v>
      </c>
      <c r="J1" s="38" t="s">
        <v>54</v>
      </c>
    </row>
    <row r="2" spans="1:16" x14ac:dyDescent="0.2">
      <c r="I2" s="39" t="s">
        <v>55</v>
      </c>
      <c r="J2" s="40" t="s">
        <v>56</v>
      </c>
    </row>
    <row r="3" spans="1:16" x14ac:dyDescent="0.2">
      <c r="A3" s="41" t="s">
        <v>57</v>
      </c>
      <c r="I3" s="39" t="s">
        <v>58</v>
      </c>
      <c r="J3" s="40" t="s">
        <v>59</v>
      </c>
    </row>
    <row r="4" spans="1:16" x14ac:dyDescent="0.2">
      <c r="I4" s="39" t="s">
        <v>60</v>
      </c>
      <c r="J4" s="40" t="s">
        <v>59</v>
      </c>
    </row>
    <row r="5" spans="1:16" ht="13.5" thickBot="1" x14ac:dyDescent="0.25">
      <c r="I5" s="42" t="s">
        <v>61</v>
      </c>
      <c r="J5" s="43" t="s">
        <v>62</v>
      </c>
    </row>
    <row r="10" spans="1:16" ht="13.5" thickBot="1" x14ac:dyDescent="0.25"/>
    <row r="11" spans="1:16" ht="12.75" customHeight="1" thickBot="1" x14ac:dyDescent="0.25">
      <c r="A11" s="10" t="str">
        <f t="shared" ref="A11:A37" si="0">P11</f>
        <v> BBS 86 </v>
      </c>
      <c r="B11" s="15" t="str">
        <f t="shared" ref="B11:B37" si="1">IF(H11=INT(H11),"I","II")</f>
        <v>I</v>
      </c>
      <c r="C11" s="10">
        <f t="shared" ref="C11:C37" si="2">1*G11</f>
        <v>47158.47</v>
      </c>
      <c r="D11" s="13" t="str">
        <f t="shared" ref="D11:D37" si="3">VLOOKUP(F11,I$1:J$5,2,FALSE)</f>
        <v>vis</v>
      </c>
      <c r="E11" s="44">
        <f>VLOOKUP(C11,Active!C$21:E$973,3,FALSE)</f>
        <v>22204.083769294448</v>
      </c>
      <c r="F11" s="15" t="s">
        <v>61</v>
      </c>
      <c r="G11" s="13" t="str">
        <f t="shared" ref="G11:G37" si="4">MID(I11,3,LEN(I11)-3)</f>
        <v>47158.47</v>
      </c>
      <c r="H11" s="10">
        <f t="shared" ref="H11:H37" si="5">1*K11</f>
        <v>22204</v>
      </c>
      <c r="I11" s="45" t="s">
        <v>101</v>
      </c>
      <c r="J11" s="46" t="s">
        <v>102</v>
      </c>
      <c r="K11" s="45">
        <v>22204</v>
      </c>
      <c r="L11" s="45" t="s">
        <v>103</v>
      </c>
      <c r="M11" s="46" t="s">
        <v>68</v>
      </c>
      <c r="N11" s="46"/>
      <c r="O11" s="47" t="s">
        <v>104</v>
      </c>
      <c r="P11" s="47" t="s">
        <v>105</v>
      </c>
    </row>
    <row r="12" spans="1:16" ht="12.75" customHeight="1" thickBot="1" x14ac:dyDescent="0.25">
      <c r="A12" s="10" t="str">
        <f t="shared" si="0"/>
        <v> BBS 100 </v>
      </c>
      <c r="B12" s="15" t="str">
        <f t="shared" si="1"/>
        <v>I</v>
      </c>
      <c r="C12" s="10">
        <f t="shared" si="2"/>
        <v>48662.15</v>
      </c>
      <c r="D12" s="13" t="str">
        <f t="shared" si="3"/>
        <v>vis</v>
      </c>
      <c r="E12" s="44">
        <f>VLOOKUP(C12,Active!C$21:E$973,3,FALSE)</f>
        <v>23827.057184211066</v>
      </c>
      <c r="F12" s="15" t="s">
        <v>61</v>
      </c>
      <c r="G12" s="13" t="str">
        <f t="shared" si="4"/>
        <v>48662.15</v>
      </c>
      <c r="H12" s="10">
        <f t="shared" si="5"/>
        <v>23827</v>
      </c>
      <c r="I12" s="45" t="s">
        <v>106</v>
      </c>
      <c r="J12" s="46" t="s">
        <v>107</v>
      </c>
      <c r="K12" s="45">
        <v>23827</v>
      </c>
      <c r="L12" s="45" t="s">
        <v>108</v>
      </c>
      <c r="M12" s="46" t="s">
        <v>109</v>
      </c>
      <c r="N12" s="46" t="s">
        <v>110</v>
      </c>
      <c r="O12" s="47" t="s">
        <v>104</v>
      </c>
      <c r="P12" s="47" t="s">
        <v>111</v>
      </c>
    </row>
    <row r="13" spans="1:16" ht="12.75" customHeight="1" thickBot="1" x14ac:dyDescent="0.25">
      <c r="A13" s="10" t="str">
        <f t="shared" si="0"/>
        <v> BBS 106 </v>
      </c>
      <c r="B13" s="15" t="str">
        <f t="shared" si="1"/>
        <v>I</v>
      </c>
      <c r="C13" s="10">
        <f t="shared" si="2"/>
        <v>49325.517999999996</v>
      </c>
      <c r="D13" s="13" t="str">
        <f t="shared" si="3"/>
        <v>vis</v>
      </c>
      <c r="E13" s="44">
        <f>VLOOKUP(C13,Active!C$21:E$973,3,FALSE)</f>
        <v>24543.0530266153</v>
      </c>
      <c r="F13" s="15" t="s">
        <v>61</v>
      </c>
      <c r="G13" s="13" t="str">
        <f t="shared" si="4"/>
        <v>49325.518</v>
      </c>
      <c r="H13" s="10">
        <f t="shared" si="5"/>
        <v>24543</v>
      </c>
      <c r="I13" s="45" t="s">
        <v>112</v>
      </c>
      <c r="J13" s="46" t="s">
        <v>113</v>
      </c>
      <c r="K13" s="45">
        <v>24543</v>
      </c>
      <c r="L13" s="45" t="s">
        <v>114</v>
      </c>
      <c r="M13" s="46" t="s">
        <v>109</v>
      </c>
      <c r="N13" s="46" t="s">
        <v>110</v>
      </c>
      <c r="O13" s="47" t="s">
        <v>104</v>
      </c>
      <c r="P13" s="47" t="s">
        <v>115</v>
      </c>
    </row>
    <row r="14" spans="1:16" ht="12.75" customHeight="1" thickBot="1" x14ac:dyDescent="0.25">
      <c r="A14" s="10" t="str">
        <f t="shared" si="0"/>
        <v> BBS 117 </v>
      </c>
      <c r="B14" s="15" t="str">
        <f t="shared" si="1"/>
        <v>I</v>
      </c>
      <c r="C14" s="10">
        <f t="shared" si="2"/>
        <v>50853.315999999999</v>
      </c>
      <c r="D14" s="13" t="str">
        <f t="shared" si="3"/>
        <v>vis</v>
      </c>
      <c r="E14" s="44">
        <f>VLOOKUP(C14,Active!C$21:E$973,3,FALSE)</f>
        <v>26192.057826414977</v>
      </c>
      <c r="F14" s="15" t="s">
        <v>61</v>
      </c>
      <c r="G14" s="13" t="str">
        <f t="shared" si="4"/>
        <v>50853.316</v>
      </c>
      <c r="H14" s="10">
        <f t="shared" si="5"/>
        <v>26192</v>
      </c>
      <c r="I14" s="45" t="s">
        <v>116</v>
      </c>
      <c r="J14" s="46" t="s">
        <v>117</v>
      </c>
      <c r="K14" s="45">
        <v>26192</v>
      </c>
      <c r="L14" s="45" t="s">
        <v>118</v>
      </c>
      <c r="M14" s="46" t="s">
        <v>109</v>
      </c>
      <c r="N14" s="46" t="s">
        <v>110</v>
      </c>
      <c r="O14" s="47" t="s">
        <v>119</v>
      </c>
      <c r="P14" s="47" t="s">
        <v>120</v>
      </c>
    </row>
    <row r="15" spans="1:16" ht="12.75" customHeight="1" thickBot="1" x14ac:dyDescent="0.25">
      <c r="A15" s="10" t="str">
        <f t="shared" si="0"/>
        <v>IBVS 5378 </v>
      </c>
      <c r="B15" s="15" t="str">
        <f t="shared" si="1"/>
        <v>I</v>
      </c>
      <c r="C15" s="10">
        <f t="shared" si="2"/>
        <v>52625.706899999997</v>
      </c>
      <c r="D15" s="13" t="str">
        <f t="shared" si="3"/>
        <v>vis</v>
      </c>
      <c r="E15" s="44">
        <f>VLOOKUP(C15,Active!C$21:E$973,3,FALSE)</f>
        <v>28105.060135111064</v>
      </c>
      <c r="F15" s="15" t="s">
        <v>61</v>
      </c>
      <c r="G15" s="13" t="str">
        <f t="shared" si="4"/>
        <v>52625.7069</v>
      </c>
      <c r="H15" s="10">
        <f t="shared" si="5"/>
        <v>28105</v>
      </c>
      <c r="I15" s="45" t="s">
        <v>125</v>
      </c>
      <c r="J15" s="46" t="s">
        <v>126</v>
      </c>
      <c r="K15" s="45">
        <v>28105</v>
      </c>
      <c r="L15" s="45" t="s">
        <v>127</v>
      </c>
      <c r="M15" s="46" t="s">
        <v>109</v>
      </c>
      <c r="N15" s="46" t="s">
        <v>110</v>
      </c>
      <c r="O15" s="47" t="s">
        <v>128</v>
      </c>
      <c r="P15" s="48" t="s">
        <v>129</v>
      </c>
    </row>
    <row r="16" spans="1:16" ht="12.75" customHeight="1" thickBot="1" x14ac:dyDescent="0.25">
      <c r="A16" s="10" t="str">
        <f t="shared" si="0"/>
        <v>IBVS 5894 </v>
      </c>
      <c r="B16" s="15" t="str">
        <f t="shared" si="1"/>
        <v>I</v>
      </c>
      <c r="C16" s="10">
        <f t="shared" si="2"/>
        <v>54844.671199999997</v>
      </c>
      <c r="D16" s="13" t="str">
        <f t="shared" si="3"/>
        <v>vis</v>
      </c>
      <c r="E16" s="44">
        <f>VLOOKUP(C16,Active!C$21:E$973,3,FALSE)</f>
        <v>30500.06443625829</v>
      </c>
      <c r="F16" s="15" t="s">
        <v>61</v>
      </c>
      <c r="G16" s="13" t="str">
        <f t="shared" si="4"/>
        <v>54844.6712</v>
      </c>
      <c r="H16" s="10">
        <f t="shared" si="5"/>
        <v>30500</v>
      </c>
      <c r="I16" s="45" t="s">
        <v>148</v>
      </c>
      <c r="J16" s="46" t="s">
        <v>149</v>
      </c>
      <c r="K16" s="45">
        <v>30500</v>
      </c>
      <c r="L16" s="45" t="s">
        <v>150</v>
      </c>
      <c r="M16" s="46" t="s">
        <v>151</v>
      </c>
      <c r="N16" s="46" t="s">
        <v>61</v>
      </c>
      <c r="O16" s="47" t="s">
        <v>119</v>
      </c>
      <c r="P16" s="48" t="s">
        <v>152</v>
      </c>
    </row>
    <row r="17" spans="1:16" ht="12.75" customHeight="1" thickBot="1" x14ac:dyDescent="0.25">
      <c r="A17" s="10" t="str">
        <f t="shared" si="0"/>
        <v>IBVS 5894 </v>
      </c>
      <c r="B17" s="15" t="str">
        <f t="shared" si="1"/>
        <v>I</v>
      </c>
      <c r="C17" s="10">
        <f t="shared" si="2"/>
        <v>54845.600700000003</v>
      </c>
      <c r="D17" s="13" t="str">
        <f t="shared" si="3"/>
        <v>vis</v>
      </c>
      <c r="E17" s="44">
        <f>VLOOKUP(C17,Active!C$21:E$973,3,FALSE)</f>
        <v>30501.067677499228</v>
      </c>
      <c r="F17" s="15" t="s">
        <v>61</v>
      </c>
      <c r="G17" s="13" t="str">
        <f t="shared" si="4"/>
        <v>54845.6007</v>
      </c>
      <c r="H17" s="10">
        <f t="shared" si="5"/>
        <v>30501</v>
      </c>
      <c r="I17" s="45" t="s">
        <v>153</v>
      </c>
      <c r="J17" s="46" t="s">
        <v>154</v>
      </c>
      <c r="K17" s="45">
        <v>30501</v>
      </c>
      <c r="L17" s="45" t="s">
        <v>155</v>
      </c>
      <c r="M17" s="46" t="s">
        <v>151</v>
      </c>
      <c r="N17" s="46" t="s">
        <v>61</v>
      </c>
      <c r="O17" s="47" t="s">
        <v>119</v>
      </c>
      <c r="P17" s="48" t="s">
        <v>152</v>
      </c>
    </row>
    <row r="18" spans="1:16" ht="12.75" customHeight="1" thickBot="1" x14ac:dyDescent="0.25">
      <c r="A18" s="10" t="str">
        <f t="shared" si="0"/>
        <v>IBVS 5920 </v>
      </c>
      <c r="B18" s="15" t="str">
        <f t="shared" si="1"/>
        <v>I</v>
      </c>
      <c r="C18" s="10">
        <f t="shared" si="2"/>
        <v>55144.860800000002</v>
      </c>
      <c r="D18" s="13" t="str">
        <f t="shared" si="3"/>
        <v>vis</v>
      </c>
      <c r="E18" s="44">
        <f>VLOOKUP(C18,Active!C$21:E$973,3,FALSE)</f>
        <v>30824.069370974757</v>
      </c>
      <c r="F18" s="15" t="s">
        <v>61</v>
      </c>
      <c r="G18" s="13" t="str">
        <f t="shared" si="4"/>
        <v>55144.8608</v>
      </c>
      <c r="H18" s="10">
        <f t="shared" si="5"/>
        <v>30824</v>
      </c>
      <c r="I18" s="45" t="s">
        <v>156</v>
      </c>
      <c r="J18" s="46" t="s">
        <v>157</v>
      </c>
      <c r="K18" s="45">
        <v>30824</v>
      </c>
      <c r="L18" s="45" t="s">
        <v>158</v>
      </c>
      <c r="M18" s="46" t="s">
        <v>151</v>
      </c>
      <c r="N18" s="46" t="s">
        <v>61</v>
      </c>
      <c r="O18" s="47" t="s">
        <v>119</v>
      </c>
      <c r="P18" s="48" t="s">
        <v>159</v>
      </c>
    </row>
    <row r="19" spans="1:16" ht="12.75" customHeight="1" thickBot="1" x14ac:dyDescent="0.25">
      <c r="A19" s="10" t="str">
        <f t="shared" si="0"/>
        <v>IBVS 5992 </v>
      </c>
      <c r="B19" s="15" t="str">
        <f t="shared" si="1"/>
        <v>I</v>
      </c>
      <c r="C19" s="10">
        <f t="shared" si="2"/>
        <v>55575.678899999999</v>
      </c>
      <c r="D19" s="13" t="str">
        <f t="shared" si="3"/>
        <v>vis</v>
      </c>
      <c r="E19" s="44">
        <f>VLOOKUP(C19,Active!C$21:E$973,3,FALSE)</f>
        <v>31289.066127575155</v>
      </c>
      <c r="F19" s="15" t="s">
        <v>61</v>
      </c>
      <c r="G19" s="13" t="str">
        <f t="shared" si="4"/>
        <v>55575.6789</v>
      </c>
      <c r="H19" s="10">
        <f t="shared" si="5"/>
        <v>31289</v>
      </c>
      <c r="I19" s="45" t="s">
        <v>160</v>
      </c>
      <c r="J19" s="46" t="s">
        <v>161</v>
      </c>
      <c r="K19" s="45">
        <v>31289</v>
      </c>
      <c r="L19" s="45" t="s">
        <v>162</v>
      </c>
      <c r="M19" s="46" t="s">
        <v>151</v>
      </c>
      <c r="N19" s="46" t="s">
        <v>61</v>
      </c>
      <c r="O19" s="47" t="s">
        <v>119</v>
      </c>
      <c r="P19" s="48" t="s">
        <v>163</v>
      </c>
    </row>
    <row r="20" spans="1:16" ht="12.75" customHeight="1" thickBot="1" x14ac:dyDescent="0.25">
      <c r="A20" s="10" t="str">
        <f t="shared" si="0"/>
        <v>IBVS 6029 </v>
      </c>
      <c r="B20" s="15" t="str">
        <f t="shared" si="1"/>
        <v>I</v>
      </c>
      <c r="C20" s="10">
        <f t="shared" si="2"/>
        <v>55940.722199999997</v>
      </c>
      <c r="D20" s="13" t="str">
        <f t="shared" si="3"/>
        <v>vis</v>
      </c>
      <c r="E20" s="44">
        <f>VLOOKUP(C20,Active!C$21:E$973,3,FALSE)</f>
        <v>31683.069885817218</v>
      </c>
      <c r="F20" s="15" t="s">
        <v>61</v>
      </c>
      <c r="G20" s="13" t="str">
        <f t="shared" si="4"/>
        <v>55940.7222</v>
      </c>
      <c r="H20" s="10">
        <f t="shared" si="5"/>
        <v>31683</v>
      </c>
      <c r="I20" s="45" t="s">
        <v>164</v>
      </c>
      <c r="J20" s="46" t="s">
        <v>165</v>
      </c>
      <c r="K20" s="45">
        <v>31683</v>
      </c>
      <c r="L20" s="45" t="s">
        <v>166</v>
      </c>
      <c r="M20" s="46" t="s">
        <v>151</v>
      </c>
      <c r="N20" s="46" t="s">
        <v>61</v>
      </c>
      <c r="O20" s="47" t="s">
        <v>119</v>
      </c>
      <c r="P20" s="48" t="s">
        <v>167</v>
      </c>
    </row>
    <row r="21" spans="1:16" ht="12.75" customHeight="1" thickBot="1" x14ac:dyDescent="0.25">
      <c r="A21" s="10" t="str">
        <f t="shared" si="0"/>
        <v> IODE 4.2.43 </v>
      </c>
      <c r="B21" s="15" t="str">
        <f t="shared" si="1"/>
        <v>I</v>
      </c>
      <c r="C21" s="10">
        <f t="shared" si="2"/>
        <v>26606.845000000001</v>
      </c>
      <c r="D21" s="13" t="str">
        <f t="shared" si="3"/>
        <v>vis</v>
      </c>
      <c r="E21" s="44">
        <f>VLOOKUP(C21,Active!C$21:E$973,3,FALSE)</f>
        <v>22.009785244852196</v>
      </c>
      <c r="F21" s="15" t="s">
        <v>61</v>
      </c>
      <c r="G21" s="13" t="str">
        <f t="shared" si="4"/>
        <v>26606.845</v>
      </c>
      <c r="H21" s="10">
        <f t="shared" si="5"/>
        <v>22</v>
      </c>
      <c r="I21" s="45" t="s">
        <v>65</v>
      </c>
      <c r="J21" s="46" t="s">
        <v>66</v>
      </c>
      <c r="K21" s="45">
        <v>22</v>
      </c>
      <c r="L21" s="45" t="s">
        <v>67</v>
      </c>
      <c r="M21" s="46" t="s">
        <v>68</v>
      </c>
      <c r="N21" s="46"/>
      <c r="O21" s="47" t="s">
        <v>69</v>
      </c>
      <c r="P21" s="47" t="s">
        <v>70</v>
      </c>
    </row>
    <row r="22" spans="1:16" ht="12.75" customHeight="1" thickBot="1" x14ac:dyDescent="0.25">
      <c r="A22" s="10" t="str">
        <f t="shared" si="0"/>
        <v> IODE 4.2.43 </v>
      </c>
      <c r="B22" s="15" t="str">
        <f t="shared" si="1"/>
        <v>I</v>
      </c>
      <c r="C22" s="10">
        <f t="shared" si="2"/>
        <v>27422.155999999999</v>
      </c>
      <c r="D22" s="13" t="str">
        <f t="shared" si="3"/>
        <v>vis</v>
      </c>
      <c r="E22" s="44">
        <f>VLOOKUP(C22,Active!C$21:E$973,3,FALSE)</f>
        <v>902.00292067863973</v>
      </c>
      <c r="F22" s="15" t="s">
        <v>61</v>
      </c>
      <c r="G22" s="13" t="str">
        <f t="shared" si="4"/>
        <v>27422.156</v>
      </c>
      <c r="H22" s="10">
        <f t="shared" si="5"/>
        <v>902</v>
      </c>
      <c r="I22" s="45" t="s">
        <v>71</v>
      </c>
      <c r="J22" s="46" t="s">
        <v>72</v>
      </c>
      <c r="K22" s="45">
        <v>902</v>
      </c>
      <c r="L22" s="45" t="s">
        <v>73</v>
      </c>
      <c r="M22" s="46" t="s">
        <v>68</v>
      </c>
      <c r="N22" s="46"/>
      <c r="O22" s="47" t="s">
        <v>69</v>
      </c>
      <c r="P22" s="47" t="s">
        <v>70</v>
      </c>
    </row>
    <row r="23" spans="1:16" ht="12.75" customHeight="1" thickBot="1" x14ac:dyDescent="0.25">
      <c r="A23" s="10" t="str">
        <f t="shared" si="0"/>
        <v> HA 113.74 </v>
      </c>
      <c r="B23" s="15" t="str">
        <f t="shared" si="1"/>
        <v>I</v>
      </c>
      <c r="C23" s="10">
        <f t="shared" si="2"/>
        <v>27583.331999999999</v>
      </c>
      <c r="D23" s="13" t="str">
        <f t="shared" si="3"/>
        <v>vis</v>
      </c>
      <c r="E23" s="44">
        <f>VLOOKUP(C23,Active!C$21:E$973,3,FALSE)</f>
        <v>1075.965707390307</v>
      </c>
      <c r="F23" s="15" t="s">
        <v>61</v>
      </c>
      <c r="G23" s="13" t="str">
        <f t="shared" si="4"/>
        <v>27583.332</v>
      </c>
      <c r="H23" s="10">
        <f t="shared" si="5"/>
        <v>1076</v>
      </c>
      <c r="I23" s="45" t="s">
        <v>74</v>
      </c>
      <c r="J23" s="46" t="s">
        <v>75</v>
      </c>
      <c r="K23" s="45">
        <v>1076</v>
      </c>
      <c r="L23" s="45" t="s">
        <v>76</v>
      </c>
      <c r="M23" s="46" t="s">
        <v>64</v>
      </c>
      <c r="N23" s="46"/>
      <c r="O23" s="47" t="s">
        <v>77</v>
      </c>
      <c r="P23" s="47" t="s">
        <v>78</v>
      </c>
    </row>
    <row r="24" spans="1:16" ht="12.75" customHeight="1" thickBot="1" x14ac:dyDescent="0.25">
      <c r="A24" s="10" t="str">
        <f t="shared" si="0"/>
        <v> AAOB 3.1 </v>
      </c>
      <c r="B24" s="15" t="str">
        <f t="shared" si="1"/>
        <v>I</v>
      </c>
      <c r="C24" s="10">
        <f t="shared" si="2"/>
        <v>28196.687999999998</v>
      </c>
      <c r="D24" s="13" t="str">
        <f t="shared" si="3"/>
        <v>vis</v>
      </c>
      <c r="E24" s="44">
        <f>VLOOKUP(C24,Active!C$21:E$973,3,FALSE)</f>
        <v>1737.981882294273</v>
      </c>
      <c r="F24" s="15" t="s">
        <v>61</v>
      </c>
      <c r="G24" s="13" t="str">
        <f t="shared" si="4"/>
        <v>28196.688</v>
      </c>
      <c r="H24" s="10">
        <f t="shared" si="5"/>
        <v>1738</v>
      </c>
      <c r="I24" s="45" t="s">
        <v>79</v>
      </c>
      <c r="J24" s="46" t="s">
        <v>80</v>
      </c>
      <c r="K24" s="45">
        <v>1738</v>
      </c>
      <c r="L24" s="45" t="s">
        <v>81</v>
      </c>
      <c r="M24" s="46" t="s">
        <v>64</v>
      </c>
      <c r="N24" s="46"/>
      <c r="O24" s="47" t="s">
        <v>82</v>
      </c>
      <c r="P24" s="47" t="s">
        <v>83</v>
      </c>
    </row>
    <row r="25" spans="1:16" ht="12.75" customHeight="1" thickBot="1" x14ac:dyDescent="0.25">
      <c r="A25" s="10" t="str">
        <f t="shared" si="0"/>
        <v> AJ 53.14 </v>
      </c>
      <c r="B25" s="15" t="str">
        <f t="shared" si="1"/>
        <v>I</v>
      </c>
      <c r="C25" s="10">
        <f t="shared" si="2"/>
        <v>30754.76</v>
      </c>
      <c r="D25" s="13" t="str">
        <f t="shared" si="3"/>
        <v>vis</v>
      </c>
      <c r="E25" s="44">
        <f>VLOOKUP(C25,Active!C$21:E$973,3,FALSE)</f>
        <v>4498.9967587590645</v>
      </c>
      <c r="F25" s="15" t="s">
        <v>61</v>
      </c>
      <c r="G25" s="13" t="str">
        <f t="shared" si="4"/>
        <v>30754.760</v>
      </c>
      <c r="H25" s="10">
        <f t="shared" si="5"/>
        <v>4499</v>
      </c>
      <c r="I25" s="45" t="s">
        <v>84</v>
      </c>
      <c r="J25" s="46" t="s">
        <v>85</v>
      </c>
      <c r="K25" s="45">
        <v>4499</v>
      </c>
      <c r="L25" s="45" t="s">
        <v>63</v>
      </c>
      <c r="M25" s="46" t="s">
        <v>64</v>
      </c>
      <c r="N25" s="46"/>
      <c r="O25" s="47" t="s">
        <v>86</v>
      </c>
      <c r="P25" s="47" t="s">
        <v>87</v>
      </c>
    </row>
    <row r="26" spans="1:16" ht="12.75" customHeight="1" thickBot="1" x14ac:dyDescent="0.25">
      <c r="A26" s="10" t="str">
        <f t="shared" si="0"/>
        <v> AJ 53.14 </v>
      </c>
      <c r="B26" s="15" t="str">
        <f t="shared" si="1"/>
        <v>I</v>
      </c>
      <c r="C26" s="10">
        <f t="shared" si="2"/>
        <v>31431.119999999999</v>
      </c>
      <c r="D26" s="13" t="str">
        <f t="shared" si="3"/>
        <v>vis</v>
      </c>
      <c r="E26" s="44">
        <f>VLOOKUP(C26,Active!C$21:E$973,3,FALSE)</f>
        <v>5229.0153125158504</v>
      </c>
      <c r="F26" s="15" t="s">
        <v>61</v>
      </c>
      <c r="G26" s="13" t="str">
        <f t="shared" si="4"/>
        <v>31431.120</v>
      </c>
      <c r="H26" s="10">
        <f t="shared" si="5"/>
        <v>5229</v>
      </c>
      <c r="I26" s="45" t="s">
        <v>88</v>
      </c>
      <c r="J26" s="46" t="s">
        <v>89</v>
      </c>
      <c r="K26" s="45">
        <v>5229</v>
      </c>
      <c r="L26" s="45" t="s">
        <v>90</v>
      </c>
      <c r="M26" s="46" t="s">
        <v>64</v>
      </c>
      <c r="N26" s="46"/>
      <c r="O26" s="47" t="s">
        <v>86</v>
      </c>
      <c r="P26" s="47" t="s">
        <v>87</v>
      </c>
    </row>
    <row r="27" spans="1:16" ht="12.75" customHeight="1" thickBot="1" x14ac:dyDescent="0.25">
      <c r="A27" s="10" t="str">
        <f t="shared" si="0"/>
        <v> AJ 53.14 </v>
      </c>
      <c r="B27" s="15" t="str">
        <f t="shared" si="1"/>
        <v>I</v>
      </c>
      <c r="C27" s="10">
        <f t="shared" si="2"/>
        <v>31477.421999999999</v>
      </c>
      <c r="D27" s="13" t="str">
        <f t="shared" si="3"/>
        <v>vis</v>
      </c>
      <c r="E27" s="44">
        <f>VLOOKUP(C27,Active!C$21:E$973,3,FALSE)</f>
        <v>5278.9906497268712</v>
      </c>
      <c r="F27" s="15" t="s">
        <v>61</v>
      </c>
      <c r="G27" s="13" t="str">
        <f t="shared" si="4"/>
        <v>31477.422</v>
      </c>
      <c r="H27" s="10">
        <f t="shared" si="5"/>
        <v>5279</v>
      </c>
      <c r="I27" s="45" t="s">
        <v>91</v>
      </c>
      <c r="J27" s="46" t="s">
        <v>92</v>
      </c>
      <c r="K27" s="45">
        <v>5279</v>
      </c>
      <c r="L27" s="45" t="s">
        <v>93</v>
      </c>
      <c r="M27" s="46" t="s">
        <v>64</v>
      </c>
      <c r="N27" s="46"/>
      <c r="O27" s="47" t="s">
        <v>86</v>
      </c>
      <c r="P27" s="47" t="s">
        <v>87</v>
      </c>
    </row>
    <row r="28" spans="1:16" ht="12.75" customHeight="1" thickBot="1" x14ac:dyDescent="0.25">
      <c r="A28" s="10" t="str">
        <f t="shared" si="0"/>
        <v> AJ 53.14 </v>
      </c>
      <c r="B28" s="15" t="str">
        <f t="shared" si="1"/>
        <v>I</v>
      </c>
      <c r="C28" s="10">
        <f t="shared" si="2"/>
        <v>31940.685000000001</v>
      </c>
      <c r="D28" s="13" t="str">
        <f t="shared" si="3"/>
        <v>vis</v>
      </c>
      <c r="E28" s="44">
        <f>VLOOKUP(C28,Active!C$21:E$973,3,FALSE)</f>
        <v>5779.0063000743658</v>
      </c>
      <c r="F28" s="15" t="s">
        <v>61</v>
      </c>
      <c r="G28" s="13" t="str">
        <f t="shared" si="4"/>
        <v>31940.685</v>
      </c>
      <c r="H28" s="10">
        <f t="shared" si="5"/>
        <v>5779</v>
      </c>
      <c r="I28" s="45" t="s">
        <v>94</v>
      </c>
      <c r="J28" s="46" t="s">
        <v>95</v>
      </c>
      <c r="K28" s="45">
        <v>5779</v>
      </c>
      <c r="L28" s="45" t="s">
        <v>96</v>
      </c>
      <c r="M28" s="46" t="s">
        <v>64</v>
      </c>
      <c r="N28" s="46"/>
      <c r="O28" s="47" t="s">
        <v>86</v>
      </c>
      <c r="P28" s="47" t="s">
        <v>87</v>
      </c>
    </row>
    <row r="29" spans="1:16" ht="12.75" customHeight="1" thickBot="1" x14ac:dyDescent="0.25">
      <c r="A29" s="10" t="str">
        <f t="shared" si="0"/>
        <v> AA 6.145 </v>
      </c>
      <c r="B29" s="15" t="str">
        <f t="shared" si="1"/>
        <v>I</v>
      </c>
      <c r="C29" s="10">
        <f t="shared" si="2"/>
        <v>32888.495000000003</v>
      </c>
      <c r="D29" s="13" t="str">
        <f t="shared" si="3"/>
        <v>vis</v>
      </c>
      <c r="E29" s="44">
        <f>VLOOKUP(C29,Active!C$21:E$973,3,FALSE)</f>
        <v>6802.0101522185187</v>
      </c>
      <c r="F29" s="15" t="s">
        <v>61</v>
      </c>
      <c r="G29" s="13" t="str">
        <f t="shared" si="4"/>
        <v>32888.495</v>
      </c>
      <c r="H29" s="10">
        <f t="shared" si="5"/>
        <v>6802</v>
      </c>
      <c r="I29" s="45" t="s">
        <v>97</v>
      </c>
      <c r="J29" s="46" t="s">
        <v>98</v>
      </c>
      <c r="K29" s="45">
        <v>6802</v>
      </c>
      <c r="L29" s="45" t="s">
        <v>67</v>
      </c>
      <c r="M29" s="46" t="s">
        <v>68</v>
      </c>
      <c r="N29" s="46"/>
      <c r="O29" s="47" t="s">
        <v>99</v>
      </c>
      <c r="P29" s="47" t="s">
        <v>100</v>
      </c>
    </row>
    <row r="30" spans="1:16" ht="12.75" customHeight="1" thickBot="1" x14ac:dyDescent="0.25">
      <c r="A30" s="10" t="str">
        <f t="shared" si="0"/>
        <v> BBS 128 </v>
      </c>
      <c r="B30" s="15" t="str">
        <f t="shared" si="1"/>
        <v>I</v>
      </c>
      <c r="C30" s="10">
        <f t="shared" si="2"/>
        <v>52251.392</v>
      </c>
      <c r="D30" s="13" t="str">
        <f t="shared" si="3"/>
        <v>vis</v>
      </c>
      <c r="E30" s="44">
        <f>VLOOKUP(C30,Active!C$21:E$973,3,FALSE)</f>
        <v>27701.049220882527</v>
      </c>
      <c r="F30" s="15" t="s">
        <v>61</v>
      </c>
      <c r="G30" s="13" t="str">
        <f t="shared" si="4"/>
        <v>52251.392</v>
      </c>
      <c r="H30" s="10">
        <f t="shared" si="5"/>
        <v>27701</v>
      </c>
      <c r="I30" s="45" t="s">
        <v>121</v>
      </c>
      <c r="J30" s="46" t="s">
        <v>122</v>
      </c>
      <c r="K30" s="45">
        <v>27701</v>
      </c>
      <c r="L30" s="45" t="s">
        <v>123</v>
      </c>
      <c r="M30" s="46" t="s">
        <v>109</v>
      </c>
      <c r="N30" s="46" t="s">
        <v>110</v>
      </c>
      <c r="O30" s="47" t="s">
        <v>104</v>
      </c>
      <c r="P30" s="47" t="s">
        <v>124</v>
      </c>
    </row>
    <row r="31" spans="1:16" ht="12.75" customHeight="1" thickBot="1" x14ac:dyDescent="0.25">
      <c r="A31" s="10" t="str">
        <f t="shared" si="0"/>
        <v>VSB 43 </v>
      </c>
      <c r="B31" s="15" t="str">
        <f t="shared" si="1"/>
        <v>I</v>
      </c>
      <c r="C31" s="10">
        <f t="shared" si="2"/>
        <v>53313.168299999998</v>
      </c>
      <c r="D31" s="13" t="str">
        <f t="shared" si="3"/>
        <v>vis</v>
      </c>
      <c r="E31" s="44">
        <f>VLOOKUP(C31,Active!C$21:E$973,3,FALSE)</f>
        <v>28847.060810774343</v>
      </c>
      <c r="F31" s="15" t="s">
        <v>61</v>
      </c>
      <c r="G31" s="13" t="str">
        <f t="shared" si="4"/>
        <v>53313.1683</v>
      </c>
      <c r="H31" s="10">
        <f t="shared" si="5"/>
        <v>28847</v>
      </c>
      <c r="I31" s="45" t="s">
        <v>130</v>
      </c>
      <c r="J31" s="46" t="s">
        <v>131</v>
      </c>
      <c r="K31" s="45">
        <v>28847</v>
      </c>
      <c r="L31" s="45" t="s">
        <v>132</v>
      </c>
      <c r="M31" s="46" t="s">
        <v>109</v>
      </c>
      <c r="N31" s="46" t="s">
        <v>110</v>
      </c>
      <c r="O31" s="47" t="s">
        <v>133</v>
      </c>
      <c r="P31" s="48" t="s">
        <v>134</v>
      </c>
    </row>
    <row r="32" spans="1:16" ht="12.75" customHeight="1" thickBot="1" x14ac:dyDescent="0.25">
      <c r="A32" s="10" t="str">
        <f t="shared" si="0"/>
        <v>VSB 43 </v>
      </c>
      <c r="B32" s="15" t="str">
        <f t="shared" si="1"/>
        <v>II</v>
      </c>
      <c r="C32" s="10">
        <f t="shared" si="2"/>
        <v>53332.147100000002</v>
      </c>
      <c r="D32" s="13" t="str">
        <f t="shared" si="3"/>
        <v>vis</v>
      </c>
      <c r="E32" s="44">
        <f>VLOOKUP(C32,Active!C$21:E$973,3,FALSE)</f>
        <v>28867.545280772632</v>
      </c>
      <c r="F32" s="15" t="s">
        <v>61</v>
      </c>
      <c r="G32" s="13" t="str">
        <f t="shared" si="4"/>
        <v>53332.1471</v>
      </c>
      <c r="H32" s="10">
        <f t="shared" si="5"/>
        <v>28867.5</v>
      </c>
      <c r="I32" s="45" t="s">
        <v>135</v>
      </c>
      <c r="J32" s="46" t="s">
        <v>136</v>
      </c>
      <c r="K32" s="45">
        <v>28867.5</v>
      </c>
      <c r="L32" s="45" t="s">
        <v>137</v>
      </c>
      <c r="M32" s="46" t="s">
        <v>109</v>
      </c>
      <c r="N32" s="46" t="s">
        <v>110</v>
      </c>
      <c r="O32" s="47" t="s">
        <v>133</v>
      </c>
      <c r="P32" s="48" t="s">
        <v>134</v>
      </c>
    </row>
    <row r="33" spans="1:16" ht="12.75" customHeight="1" thickBot="1" x14ac:dyDescent="0.25">
      <c r="A33" s="10" t="str">
        <f t="shared" si="0"/>
        <v>VSB 44 </v>
      </c>
      <c r="B33" s="15" t="str">
        <f t="shared" si="1"/>
        <v>I</v>
      </c>
      <c r="C33" s="10">
        <f t="shared" si="2"/>
        <v>53718.053399999997</v>
      </c>
      <c r="D33" s="13" t="str">
        <f t="shared" si="3"/>
        <v>vis</v>
      </c>
      <c r="E33" s="44">
        <f>VLOOKUP(C33,Active!C$21:E$973,3,FALSE)</f>
        <v>29284.067190719448</v>
      </c>
      <c r="F33" s="15" t="s">
        <v>61</v>
      </c>
      <c r="G33" s="13" t="str">
        <f t="shared" si="4"/>
        <v>53718.0534</v>
      </c>
      <c r="H33" s="10">
        <f t="shared" si="5"/>
        <v>29284</v>
      </c>
      <c r="I33" s="45" t="s">
        <v>138</v>
      </c>
      <c r="J33" s="46" t="s">
        <v>139</v>
      </c>
      <c r="K33" s="45">
        <v>29284</v>
      </c>
      <c r="L33" s="45" t="s">
        <v>140</v>
      </c>
      <c r="M33" s="46" t="s">
        <v>109</v>
      </c>
      <c r="N33" s="46" t="s">
        <v>110</v>
      </c>
      <c r="O33" s="47" t="s">
        <v>133</v>
      </c>
      <c r="P33" s="48" t="s">
        <v>141</v>
      </c>
    </row>
    <row r="34" spans="1:16" ht="12.75" customHeight="1" thickBot="1" x14ac:dyDescent="0.25">
      <c r="A34" s="10" t="str">
        <f t="shared" si="0"/>
        <v>VSB 44 </v>
      </c>
      <c r="B34" s="15" t="str">
        <f t="shared" si="1"/>
        <v>II</v>
      </c>
      <c r="C34" s="10">
        <f t="shared" si="2"/>
        <v>53724.073199999999</v>
      </c>
      <c r="D34" s="13" t="str">
        <f t="shared" si="3"/>
        <v>vis</v>
      </c>
      <c r="E34" s="44">
        <f>VLOOKUP(C34,Active!C$21:E$973,3,FALSE)</f>
        <v>29290.56456739741</v>
      </c>
      <c r="F34" s="15" t="s">
        <v>61</v>
      </c>
      <c r="G34" s="13" t="str">
        <f t="shared" si="4"/>
        <v>53724.0732</v>
      </c>
      <c r="H34" s="10">
        <f t="shared" si="5"/>
        <v>29290.5</v>
      </c>
      <c r="I34" s="45" t="s">
        <v>142</v>
      </c>
      <c r="J34" s="46" t="s">
        <v>143</v>
      </c>
      <c r="K34" s="45">
        <v>29290.5</v>
      </c>
      <c r="L34" s="45" t="s">
        <v>144</v>
      </c>
      <c r="M34" s="46" t="s">
        <v>109</v>
      </c>
      <c r="N34" s="46" t="s">
        <v>110</v>
      </c>
      <c r="O34" s="47" t="s">
        <v>133</v>
      </c>
      <c r="P34" s="48" t="s">
        <v>141</v>
      </c>
    </row>
    <row r="35" spans="1:16" ht="12.75" customHeight="1" thickBot="1" x14ac:dyDescent="0.25">
      <c r="A35" s="10" t="str">
        <f t="shared" si="0"/>
        <v>VSB 44 </v>
      </c>
      <c r="B35" s="15" t="str">
        <f t="shared" si="1"/>
        <v>I</v>
      </c>
      <c r="C35" s="10">
        <f t="shared" si="2"/>
        <v>53731.023999999998</v>
      </c>
      <c r="D35" s="13" t="str">
        <f t="shared" si="3"/>
        <v>vis</v>
      </c>
      <c r="E35" s="44">
        <f>VLOOKUP(C35,Active!C$21:E$973,3,FALSE)</f>
        <v>29298.066804317765</v>
      </c>
      <c r="F35" s="15" t="s">
        <v>61</v>
      </c>
      <c r="G35" s="13" t="str">
        <f t="shared" si="4"/>
        <v>53731.024</v>
      </c>
      <c r="H35" s="10">
        <f t="shared" si="5"/>
        <v>29298</v>
      </c>
      <c r="I35" s="45" t="s">
        <v>145</v>
      </c>
      <c r="J35" s="46" t="s">
        <v>146</v>
      </c>
      <c r="K35" s="45">
        <v>29298</v>
      </c>
      <c r="L35" s="45" t="s">
        <v>147</v>
      </c>
      <c r="M35" s="46" t="s">
        <v>109</v>
      </c>
      <c r="N35" s="46" t="s">
        <v>110</v>
      </c>
      <c r="O35" s="47" t="s">
        <v>133</v>
      </c>
      <c r="P35" s="48" t="s">
        <v>141</v>
      </c>
    </row>
    <row r="36" spans="1:16" ht="12.75" customHeight="1" thickBot="1" x14ac:dyDescent="0.25">
      <c r="A36" s="10" t="str">
        <f t="shared" si="0"/>
        <v>VSB 59 </v>
      </c>
      <c r="B36" s="15" t="str">
        <f t="shared" si="1"/>
        <v>II</v>
      </c>
      <c r="C36" s="10">
        <f t="shared" si="2"/>
        <v>57001.093999999997</v>
      </c>
      <c r="D36" s="13" t="str">
        <f t="shared" si="3"/>
        <v>vis</v>
      </c>
      <c r="E36" s="44">
        <f>VLOOKUP(C36,Active!C$21:E$973,3,FALSE)</f>
        <v>32827.565550670966</v>
      </c>
      <c r="F36" s="15" t="s">
        <v>61</v>
      </c>
      <c r="G36" s="13" t="str">
        <f t="shared" si="4"/>
        <v>57001.0940</v>
      </c>
      <c r="H36" s="10">
        <f t="shared" si="5"/>
        <v>32827.5</v>
      </c>
      <c r="I36" s="45" t="s">
        <v>168</v>
      </c>
      <c r="J36" s="46" t="s">
        <v>169</v>
      </c>
      <c r="K36" s="45">
        <v>32827.5</v>
      </c>
      <c r="L36" s="45" t="s">
        <v>170</v>
      </c>
      <c r="M36" s="46" t="s">
        <v>151</v>
      </c>
      <c r="N36" s="46" t="s">
        <v>61</v>
      </c>
      <c r="O36" s="47" t="s">
        <v>171</v>
      </c>
      <c r="P36" s="48" t="s">
        <v>172</v>
      </c>
    </row>
    <row r="37" spans="1:16" ht="12.75" customHeight="1" thickBot="1" x14ac:dyDescent="0.25">
      <c r="A37" s="10" t="str">
        <f t="shared" si="0"/>
        <v>VSB 59 </v>
      </c>
      <c r="B37" s="15" t="str">
        <f t="shared" si="1"/>
        <v>II</v>
      </c>
      <c r="C37" s="10">
        <f t="shared" si="2"/>
        <v>57001.095600000001</v>
      </c>
      <c r="D37" s="13" t="str">
        <f t="shared" si="3"/>
        <v>vis</v>
      </c>
      <c r="E37" s="44">
        <f>VLOOKUP(C37,Active!C$21:E$973,3,FALSE)</f>
        <v>32827.567277605864</v>
      </c>
      <c r="F37" s="15" t="s">
        <v>61</v>
      </c>
      <c r="G37" s="13" t="str">
        <f t="shared" si="4"/>
        <v>57001.0956</v>
      </c>
      <c r="H37" s="10">
        <f t="shared" si="5"/>
        <v>32827.5</v>
      </c>
      <c r="I37" s="45" t="s">
        <v>173</v>
      </c>
      <c r="J37" s="46" t="s">
        <v>174</v>
      </c>
      <c r="K37" s="45">
        <v>32827.5</v>
      </c>
      <c r="L37" s="45" t="s">
        <v>140</v>
      </c>
      <c r="M37" s="46" t="s">
        <v>151</v>
      </c>
      <c r="N37" s="46" t="s">
        <v>175</v>
      </c>
      <c r="O37" s="47" t="s">
        <v>171</v>
      </c>
      <c r="P37" s="48" t="s">
        <v>172</v>
      </c>
    </row>
    <row r="38" spans="1:16" x14ac:dyDescent="0.2">
      <c r="B38" s="15"/>
      <c r="E38" s="44"/>
      <c r="F38" s="15"/>
    </row>
    <row r="39" spans="1:16" x14ac:dyDescent="0.2">
      <c r="B39" s="15"/>
      <c r="E39" s="44"/>
      <c r="F39" s="15"/>
    </row>
    <row r="40" spans="1:16" x14ac:dyDescent="0.2">
      <c r="B40" s="15"/>
      <c r="E40" s="44"/>
      <c r="F40" s="15"/>
    </row>
    <row r="41" spans="1:16" x14ac:dyDescent="0.2">
      <c r="B41" s="15"/>
      <c r="E41" s="44"/>
      <c r="F41" s="15"/>
    </row>
    <row r="42" spans="1:16" x14ac:dyDescent="0.2">
      <c r="B42" s="15"/>
      <c r="E42" s="44"/>
      <c r="F42" s="15"/>
    </row>
    <row r="43" spans="1:16" x14ac:dyDescent="0.2">
      <c r="B43" s="15"/>
      <c r="E43" s="44"/>
      <c r="F43" s="15"/>
    </row>
    <row r="44" spans="1:16" x14ac:dyDescent="0.2">
      <c r="B44" s="15"/>
      <c r="E44" s="44"/>
      <c r="F44" s="15"/>
    </row>
    <row r="45" spans="1:16" x14ac:dyDescent="0.2">
      <c r="B45" s="15"/>
      <c r="E45" s="44"/>
      <c r="F45" s="15"/>
    </row>
    <row r="46" spans="1:16" x14ac:dyDescent="0.2">
      <c r="B46" s="15"/>
      <c r="E46" s="44"/>
      <c r="F46" s="15"/>
    </row>
    <row r="47" spans="1:16" x14ac:dyDescent="0.2">
      <c r="B47" s="15"/>
      <c r="E47" s="44"/>
      <c r="F47" s="15"/>
    </row>
    <row r="48" spans="1:16" x14ac:dyDescent="0.2">
      <c r="B48" s="15"/>
      <c r="E48" s="44"/>
      <c r="F48" s="15"/>
    </row>
    <row r="49" spans="2:6" x14ac:dyDescent="0.2">
      <c r="B49" s="15"/>
      <c r="E49" s="44"/>
      <c r="F49" s="15"/>
    </row>
    <row r="50" spans="2:6" x14ac:dyDescent="0.2">
      <c r="B50" s="15"/>
      <c r="E50" s="44"/>
      <c r="F50" s="15"/>
    </row>
    <row r="51" spans="2:6" x14ac:dyDescent="0.2">
      <c r="B51" s="15"/>
      <c r="E51" s="44"/>
      <c r="F51" s="15"/>
    </row>
    <row r="52" spans="2:6" x14ac:dyDescent="0.2">
      <c r="B52" s="15"/>
      <c r="E52" s="44"/>
      <c r="F52" s="15"/>
    </row>
    <row r="53" spans="2:6" x14ac:dyDescent="0.2">
      <c r="B53" s="15"/>
      <c r="E53" s="44"/>
      <c r="F53" s="15"/>
    </row>
    <row r="54" spans="2:6" x14ac:dyDescent="0.2">
      <c r="B54" s="15"/>
      <c r="E54" s="44"/>
      <c r="F54" s="15"/>
    </row>
    <row r="55" spans="2:6" x14ac:dyDescent="0.2">
      <c r="B55" s="15"/>
      <c r="E55" s="44"/>
      <c r="F55" s="15"/>
    </row>
    <row r="56" spans="2:6" x14ac:dyDescent="0.2">
      <c r="B56" s="15"/>
      <c r="E56" s="44"/>
      <c r="F56" s="15"/>
    </row>
    <row r="57" spans="2:6" x14ac:dyDescent="0.2">
      <c r="B57" s="15"/>
      <c r="E57" s="44"/>
      <c r="F57" s="15"/>
    </row>
    <row r="58" spans="2:6" x14ac:dyDescent="0.2">
      <c r="B58" s="15"/>
      <c r="E58" s="44"/>
      <c r="F58" s="15"/>
    </row>
    <row r="59" spans="2:6" x14ac:dyDescent="0.2">
      <c r="B59" s="15"/>
      <c r="E59" s="44"/>
      <c r="F59" s="15"/>
    </row>
    <row r="60" spans="2:6" x14ac:dyDescent="0.2">
      <c r="B60" s="15"/>
      <c r="E60" s="44"/>
      <c r="F60" s="15"/>
    </row>
    <row r="61" spans="2:6" x14ac:dyDescent="0.2">
      <c r="B61" s="15"/>
      <c r="E61" s="44"/>
      <c r="F61" s="15"/>
    </row>
    <row r="62" spans="2:6" x14ac:dyDescent="0.2">
      <c r="B62" s="15"/>
      <c r="E62" s="44"/>
      <c r="F62" s="15"/>
    </row>
    <row r="63" spans="2:6" x14ac:dyDescent="0.2">
      <c r="B63" s="15"/>
      <c r="E63" s="44"/>
      <c r="F63" s="15"/>
    </row>
    <row r="64" spans="2:6" x14ac:dyDescent="0.2">
      <c r="B64" s="15"/>
      <c r="E64" s="44"/>
      <c r="F64" s="15"/>
    </row>
    <row r="65" spans="2:6" x14ac:dyDescent="0.2">
      <c r="B65" s="15"/>
      <c r="E65" s="44"/>
      <c r="F65" s="15"/>
    </row>
    <row r="66" spans="2:6" x14ac:dyDescent="0.2">
      <c r="B66" s="15"/>
      <c r="E66" s="44"/>
      <c r="F66" s="15"/>
    </row>
    <row r="67" spans="2:6" x14ac:dyDescent="0.2">
      <c r="B67" s="15"/>
      <c r="E67" s="44"/>
      <c r="F67" s="15"/>
    </row>
    <row r="68" spans="2:6" x14ac:dyDescent="0.2">
      <c r="B68" s="15"/>
      <c r="E68" s="44"/>
      <c r="F68" s="15"/>
    </row>
    <row r="69" spans="2:6" x14ac:dyDescent="0.2">
      <c r="B69" s="15"/>
      <c r="E69" s="44"/>
      <c r="F69" s="15"/>
    </row>
    <row r="70" spans="2:6" x14ac:dyDescent="0.2">
      <c r="B70" s="15"/>
      <c r="E70" s="44"/>
      <c r="F70" s="15"/>
    </row>
    <row r="71" spans="2:6" x14ac:dyDescent="0.2">
      <c r="B71" s="15"/>
      <c r="E71" s="44"/>
      <c r="F71" s="15"/>
    </row>
    <row r="72" spans="2:6" x14ac:dyDescent="0.2">
      <c r="B72" s="15"/>
      <c r="E72" s="44"/>
      <c r="F72" s="15"/>
    </row>
    <row r="73" spans="2:6" x14ac:dyDescent="0.2">
      <c r="B73" s="15"/>
      <c r="E73" s="44"/>
      <c r="F73" s="15"/>
    </row>
    <row r="74" spans="2:6" x14ac:dyDescent="0.2">
      <c r="B74" s="15"/>
      <c r="E74" s="44"/>
      <c r="F74" s="15"/>
    </row>
    <row r="75" spans="2:6" x14ac:dyDescent="0.2">
      <c r="B75" s="15"/>
      <c r="E75" s="44"/>
      <c r="F75" s="15"/>
    </row>
    <row r="76" spans="2:6" x14ac:dyDescent="0.2">
      <c r="B76" s="15"/>
      <c r="E76" s="44"/>
      <c r="F76" s="15"/>
    </row>
    <row r="77" spans="2:6" x14ac:dyDescent="0.2">
      <c r="B77" s="15"/>
      <c r="E77" s="44"/>
      <c r="F77" s="15"/>
    </row>
    <row r="78" spans="2:6" x14ac:dyDescent="0.2">
      <c r="B78" s="15"/>
      <c r="E78" s="44"/>
      <c r="F78" s="15"/>
    </row>
    <row r="79" spans="2:6" x14ac:dyDescent="0.2">
      <c r="B79" s="15"/>
      <c r="E79" s="44"/>
      <c r="F79" s="15"/>
    </row>
    <row r="80" spans="2:6" x14ac:dyDescent="0.2">
      <c r="B80" s="15"/>
      <c r="E80" s="44"/>
      <c r="F80" s="15"/>
    </row>
    <row r="81" spans="2:6" x14ac:dyDescent="0.2">
      <c r="B81" s="15"/>
      <c r="E81" s="44"/>
      <c r="F81" s="15"/>
    </row>
    <row r="82" spans="2:6" x14ac:dyDescent="0.2">
      <c r="B82" s="15"/>
      <c r="E82" s="44"/>
      <c r="F82" s="15"/>
    </row>
    <row r="83" spans="2:6" x14ac:dyDescent="0.2">
      <c r="B83" s="15"/>
      <c r="E83" s="44"/>
      <c r="F83" s="15"/>
    </row>
    <row r="84" spans="2:6" x14ac:dyDescent="0.2">
      <c r="B84" s="15"/>
      <c r="E84" s="44"/>
      <c r="F84" s="15"/>
    </row>
    <row r="85" spans="2:6" x14ac:dyDescent="0.2">
      <c r="B85" s="15"/>
      <c r="E85" s="44"/>
      <c r="F85" s="15"/>
    </row>
    <row r="86" spans="2:6" x14ac:dyDescent="0.2">
      <c r="B86" s="15"/>
      <c r="E86" s="44"/>
      <c r="F86" s="15"/>
    </row>
    <row r="87" spans="2:6" x14ac:dyDescent="0.2">
      <c r="B87" s="15"/>
      <c r="E87" s="44"/>
      <c r="F87" s="15"/>
    </row>
    <row r="88" spans="2:6" x14ac:dyDescent="0.2">
      <c r="B88" s="15"/>
      <c r="E88" s="44"/>
      <c r="F88" s="15"/>
    </row>
    <row r="89" spans="2:6" x14ac:dyDescent="0.2">
      <c r="B89" s="15"/>
      <c r="E89" s="44"/>
      <c r="F89" s="15"/>
    </row>
    <row r="90" spans="2:6" x14ac:dyDescent="0.2">
      <c r="B90" s="15"/>
      <c r="E90" s="44"/>
      <c r="F90" s="15"/>
    </row>
    <row r="91" spans="2:6" x14ac:dyDescent="0.2">
      <c r="B91" s="15"/>
      <c r="E91" s="44"/>
      <c r="F91" s="15"/>
    </row>
    <row r="92" spans="2:6" x14ac:dyDescent="0.2">
      <c r="B92" s="15"/>
      <c r="E92" s="44"/>
      <c r="F92" s="15"/>
    </row>
    <row r="93" spans="2:6" x14ac:dyDescent="0.2">
      <c r="B93" s="15"/>
      <c r="E93" s="44"/>
      <c r="F93" s="15"/>
    </row>
    <row r="94" spans="2:6" x14ac:dyDescent="0.2">
      <c r="B94" s="15"/>
      <c r="E94" s="44"/>
      <c r="F94" s="15"/>
    </row>
    <row r="95" spans="2:6" x14ac:dyDescent="0.2">
      <c r="B95" s="15"/>
      <c r="E95" s="44"/>
      <c r="F95" s="15"/>
    </row>
    <row r="96" spans="2:6" x14ac:dyDescent="0.2">
      <c r="B96" s="15"/>
      <c r="E96" s="44"/>
      <c r="F96" s="15"/>
    </row>
    <row r="97" spans="2:6" x14ac:dyDescent="0.2">
      <c r="B97" s="15"/>
      <c r="E97" s="44"/>
      <c r="F97" s="15"/>
    </row>
    <row r="98" spans="2:6" x14ac:dyDescent="0.2">
      <c r="B98" s="15"/>
      <c r="E98" s="44"/>
      <c r="F98" s="15"/>
    </row>
    <row r="99" spans="2:6" x14ac:dyDescent="0.2">
      <c r="B99" s="15"/>
      <c r="E99" s="44"/>
      <c r="F99" s="15"/>
    </row>
    <row r="100" spans="2:6" x14ac:dyDescent="0.2">
      <c r="B100" s="15"/>
      <c r="E100" s="44"/>
      <c r="F100" s="15"/>
    </row>
    <row r="101" spans="2:6" x14ac:dyDescent="0.2">
      <c r="B101" s="15"/>
      <c r="E101" s="44"/>
      <c r="F101" s="15"/>
    </row>
    <row r="102" spans="2:6" x14ac:dyDescent="0.2">
      <c r="B102" s="15"/>
      <c r="E102" s="44"/>
      <c r="F102" s="15"/>
    </row>
    <row r="103" spans="2:6" x14ac:dyDescent="0.2">
      <c r="B103" s="15"/>
      <c r="E103" s="44"/>
      <c r="F103" s="15"/>
    </row>
    <row r="104" spans="2:6" x14ac:dyDescent="0.2">
      <c r="B104" s="15"/>
      <c r="E104" s="44"/>
      <c r="F104" s="15"/>
    </row>
    <row r="105" spans="2:6" x14ac:dyDescent="0.2">
      <c r="B105" s="15"/>
      <c r="F105" s="15"/>
    </row>
    <row r="106" spans="2:6" x14ac:dyDescent="0.2">
      <c r="B106" s="15"/>
      <c r="F106" s="15"/>
    </row>
    <row r="107" spans="2:6" x14ac:dyDescent="0.2">
      <c r="B107" s="15"/>
      <c r="F107" s="15"/>
    </row>
    <row r="108" spans="2:6" x14ac:dyDescent="0.2">
      <c r="B108" s="15"/>
      <c r="F108" s="15"/>
    </row>
    <row r="109" spans="2:6" x14ac:dyDescent="0.2">
      <c r="B109" s="15"/>
      <c r="F109" s="15"/>
    </row>
    <row r="110" spans="2:6" x14ac:dyDescent="0.2">
      <c r="B110" s="15"/>
      <c r="F110" s="15"/>
    </row>
    <row r="111" spans="2:6" x14ac:dyDescent="0.2">
      <c r="B111" s="15"/>
      <c r="F111" s="15"/>
    </row>
    <row r="112" spans="2:6" x14ac:dyDescent="0.2">
      <c r="B112" s="15"/>
      <c r="F112" s="15"/>
    </row>
    <row r="113" spans="2:6" x14ac:dyDescent="0.2">
      <c r="B113" s="15"/>
      <c r="F113" s="15"/>
    </row>
    <row r="114" spans="2:6" x14ac:dyDescent="0.2">
      <c r="B114" s="15"/>
      <c r="F114" s="15"/>
    </row>
    <row r="115" spans="2:6" x14ac:dyDescent="0.2">
      <c r="B115" s="15"/>
      <c r="F115" s="15"/>
    </row>
    <row r="116" spans="2:6" x14ac:dyDescent="0.2">
      <c r="B116" s="15"/>
      <c r="F116" s="15"/>
    </row>
    <row r="117" spans="2:6" x14ac:dyDescent="0.2">
      <c r="B117" s="15"/>
      <c r="F117" s="15"/>
    </row>
    <row r="118" spans="2:6" x14ac:dyDescent="0.2">
      <c r="B118" s="15"/>
      <c r="F118" s="15"/>
    </row>
    <row r="119" spans="2:6" x14ac:dyDescent="0.2">
      <c r="B119" s="15"/>
      <c r="F119" s="15"/>
    </row>
    <row r="120" spans="2:6" x14ac:dyDescent="0.2">
      <c r="B120" s="15"/>
      <c r="F120" s="15"/>
    </row>
    <row r="121" spans="2:6" x14ac:dyDescent="0.2">
      <c r="B121" s="15"/>
      <c r="F121" s="15"/>
    </row>
    <row r="122" spans="2:6" x14ac:dyDescent="0.2">
      <c r="B122" s="15"/>
      <c r="F122" s="15"/>
    </row>
    <row r="123" spans="2:6" x14ac:dyDescent="0.2">
      <c r="B123" s="15"/>
      <c r="F123" s="15"/>
    </row>
    <row r="124" spans="2:6" x14ac:dyDescent="0.2">
      <c r="B124" s="15"/>
      <c r="F124" s="15"/>
    </row>
    <row r="125" spans="2:6" x14ac:dyDescent="0.2">
      <c r="B125" s="15"/>
      <c r="F125" s="15"/>
    </row>
    <row r="126" spans="2:6" x14ac:dyDescent="0.2">
      <c r="B126" s="15"/>
      <c r="F126" s="15"/>
    </row>
    <row r="127" spans="2:6" x14ac:dyDescent="0.2">
      <c r="B127" s="15"/>
      <c r="F127" s="15"/>
    </row>
    <row r="128" spans="2:6" x14ac:dyDescent="0.2">
      <c r="B128" s="15"/>
      <c r="F128" s="15"/>
    </row>
    <row r="129" spans="2:6" x14ac:dyDescent="0.2">
      <c r="B129" s="15"/>
      <c r="F129" s="15"/>
    </row>
    <row r="130" spans="2:6" x14ac:dyDescent="0.2">
      <c r="B130" s="15"/>
      <c r="F130" s="15"/>
    </row>
    <row r="131" spans="2:6" x14ac:dyDescent="0.2">
      <c r="B131" s="15"/>
      <c r="F131" s="15"/>
    </row>
    <row r="132" spans="2:6" x14ac:dyDescent="0.2">
      <c r="B132" s="15"/>
      <c r="F132" s="15"/>
    </row>
    <row r="133" spans="2:6" x14ac:dyDescent="0.2">
      <c r="B133" s="15"/>
      <c r="F133" s="15"/>
    </row>
    <row r="134" spans="2:6" x14ac:dyDescent="0.2">
      <c r="B134" s="15"/>
      <c r="F134" s="15"/>
    </row>
    <row r="135" spans="2:6" x14ac:dyDescent="0.2">
      <c r="B135" s="15"/>
      <c r="F135" s="15"/>
    </row>
    <row r="136" spans="2:6" x14ac:dyDescent="0.2">
      <c r="B136" s="15"/>
      <c r="F136" s="15"/>
    </row>
    <row r="137" spans="2:6" x14ac:dyDescent="0.2">
      <c r="B137" s="15"/>
      <c r="F137" s="15"/>
    </row>
    <row r="138" spans="2:6" x14ac:dyDescent="0.2">
      <c r="B138" s="15"/>
      <c r="F138" s="15"/>
    </row>
    <row r="139" spans="2:6" x14ac:dyDescent="0.2">
      <c r="B139" s="15"/>
      <c r="F139" s="15"/>
    </row>
    <row r="140" spans="2:6" x14ac:dyDescent="0.2">
      <c r="B140" s="15"/>
      <c r="F140" s="15"/>
    </row>
    <row r="141" spans="2:6" x14ac:dyDescent="0.2">
      <c r="B141" s="15"/>
      <c r="F141" s="15"/>
    </row>
    <row r="142" spans="2:6" x14ac:dyDescent="0.2">
      <c r="B142" s="15"/>
      <c r="F142" s="15"/>
    </row>
    <row r="143" spans="2:6" x14ac:dyDescent="0.2">
      <c r="B143" s="15"/>
      <c r="F143" s="15"/>
    </row>
    <row r="144" spans="2:6" x14ac:dyDescent="0.2">
      <c r="B144" s="15"/>
      <c r="F144" s="15"/>
    </row>
    <row r="145" spans="2:6" x14ac:dyDescent="0.2">
      <c r="B145" s="15"/>
      <c r="F145" s="15"/>
    </row>
    <row r="146" spans="2:6" x14ac:dyDescent="0.2">
      <c r="B146" s="15"/>
      <c r="F146" s="15"/>
    </row>
    <row r="147" spans="2:6" x14ac:dyDescent="0.2">
      <c r="B147" s="15"/>
      <c r="F147" s="15"/>
    </row>
    <row r="148" spans="2:6" x14ac:dyDescent="0.2">
      <c r="B148" s="15"/>
      <c r="F148" s="15"/>
    </row>
    <row r="149" spans="2:6" x14ac:dyDescent="0.2">
      <c r="B149" s="15"/>
      <c r="F149" s="15"/>
    </row>
    <row r="150" spans="2:6" x14ac:dyDescent="0.2">
      <c r="B150" s="15"/>
      <c r="F150" s="15"/>
    </row>
    <row r="151" spans="2:6" x14ac:dyDescent="0.2">
      <c r="B151" s="15"/>
      <c r="F151" s="15"/>
    </row>
    <row r="152" spans="2:6" x14ac:dyDescent="0.2">
      <c r="B152" s="15"/>
      <c r="F152" s="15"/>
    </row>
    <row r="153" spans="2:6" x14ac:dyDescent="0.2">
      <c r="B153" s="15"/>
      <c r="F153" s="15"/>
    </row>
    <row r="154" spans="2:6" x14ac:dyDescent="0.2">
      <c r="B154" s="15"/>
      <c r="F154" s="15"/>
    </row>
    <row r="155" spans="2:6" x14ac:dyDescent="0.2">
      <c r="B155" s="15"/>
      <c r="F155" s="15"/>
    </row>
    <row r="156" spans="2:6" x14ac:dyDescent="0.2">
      <c r="B156" s="15"/>
      <c r="F156" s="15"/>
    </row>
    <row r="157" spans="2:6" x14ac:dyDescent="0.2">
      <c r="B157" s="15"/>
      <c r="F157" s="15"/>
    </row>
    <row r="158" spans="2:6" x14ac:dyDescent="0.2">
      <c r="B158" s="15"/>
      <c r="F158" s="15"/>
    </row>
    <row r="159" spans="2:6" x14ac:dyDescent="0.2">
      <c r="B159" s="15"/>
      <c r="F159" s="15"/>
    </row>
    <row r="160" spans="2:6" x14ac:dyDescent="0.2">
      <c r="B160" s="15"/>
      <c r="F160" s="15"/>
    </row>
    <row r="161" spans="2:6" x14ac:dyDescent="0.2">
      <c r="B161" s="15"/>
      <c r="F161" s="15"/>
    </row>
    <row r="162" spans="2:6" x14ac:dyDescent="0.2">
      <c r="B162" s="15"/>
      <c r="F162" s="15"/>
    </row>
    <row r="163" spans="2:6" x14ac:dyDescent="0.2">
      <c r="B163" s="15"/>
      <c r="F163" s="15"/>
    </row>
    <row r="164" spans="2:6" x14ac:dyDescent="0.2">
      <c r="B164" s="15"/>
      <c r="F164" s="15"/>
    </row>
    <row r="165" spans="2:6" x14ac:dyDescent="0.2">
      <c r="B165" s="15"/>
      <c r="F165" s="15"/>
    </row>
    <row r="166" spans="2:6" x14ac:dyDescent="0.2">
      <c r="B166" s="15"/>
      <c r="F166" s="15"/>
    </row>
    <row r="167" spans="2:6" x14ac:dyDescent="0.2">
      <c r="B167" s="15"/>
      <c r="F167" s="15"/>
    </row>
    <row r="168" spans="2:6" x14ac:dyDescent="0.2">
      <c r="B168" s="15"/>
      <c r="F168" s="15"/>
    </row>
    <row r="169" spans="2:6" x14ac:dyDescent="0.2">
      <c r="B169" s="15"/>
      <c r="F169" s="15"/>
    </row>
    <row r="170" spans="2:6" x14ac:dyDescent="0.2">
      <c r="B170" s="15"/>
      <c r="F170" s="15"/>
    </row>
    <row r="171" spans="2:6" x14ac:dyDescent="0.2">
      <c r="B171" s="15"/>
      <c r="F171" s="15"/>
    </row>
    <row r="172" spans="2:6" x14ac:dyDescent="0.2">
      <c r="B172" s="15"/>
      <c r="F172" s="15"/>
    </row>
    <row r="173" spans="2:6" x14ac:dyDescent="0.2">
      <c r="B173" s="15"/>
      <c r="F173" s="15"/>
    </row>
    <row r="174" spans="2:6" x14ac:dyDescent="0.2">
      <c r="B174" s="15"/>
      <c r="F174" s="15"/>
    </row>
    <row r="175" spans="2:6" x14ac:dyDescent="0.2">
      <c r="B175" s="15"/>
      <c r="F175" s="15"/>
    </row>
    <row r="176" spans="2:6" x14ac:dyDescent="0.2">
      <c r="B176" s="15"/>
      <c r="F176" s="15"/>
    </row>
    <row r="177" spans="2:6" x14ac:dyDescent="0.2">
      <c r="B177" s="15"/>
      <c r="F177" s="15"/>
    </row>
    <row r="178" spans="2:6" x14ac:dyDescent="0.2">
      <c r="B178" s="15"/>
      <c r="F178" s="15"/>
    </row>
    <row r="179" spans="2:6" x14ac:dyDescent="0.2">
      <c r="B179" s="15"/>
      <c r="F179" s="15"/>
    </row>
    <row r="180" spans="2:6" x14ac:dyDescent="0.2">
      <c r="B180" s="15"/>
      <c r="F180" s="15"/>
    </row>
    <row r="181" spans="2:6" x14ac:dyDescent="0.2">
      <c r="B181" s="15"/>
      <c r="F181" s="15"/>
    </row>
    <row r="182" spans="2:6" x14ac:dyDescent="0.2">
      <c r="B182" s="15"/>
      <c r="F182" s="15"/>
    </row>
    <row r="183" spans="2:6" x14ac:dyDescent="0.2">
      <c r="B183" s="15"/>
      <c r="F183" s="15"/>
    </row>
    <row r="184" spans="2:6" x14ac:dyDescent="0.2">
      <c r="B184" s="15"/>
      <c r="F184" s="15"/>
    </row>
    <row r="185" spans="2:6" x14ac:dyDescent="0.2">
      <c r="B185" s="15"/>
      <c r="F185" s="15"/>
    </row>
    <row r="186" spans="2:6" x14ac:dyDescent="0.2">
      <c r="B186" s="15"/>
      <c r="F186" s="15"/>
    </row>
    <row r="187" spans="2:6" x14ac:dyDescent="0.2">
      <c r="B187" s="15"/>
      <c r="F187" s="15"/>
    </row>
    <row r="188" spans="2:6" x14ac:dyDescent="0.2">
      <c r="B188" s="15"/>
      <c r="F188" s="15"/>
    </row>
    <row r="189" spans="2:6" x14ac:dyDescent="0.2">
      <c r="B189" s="15"/>
      <c r="F189" s="15"/>
    </row>
    <row r="190" spans="2:6" x14ac:dyDescent="0.2">
      <c r="B190" s="15"/>
      <c r="F190" s="15"/>
    </row>
    <row r="191" spans="2:6" x14ac:dyDescent="0.2">
      <c r="B191" s="15"/>
      <c r="F191" s="15"/>
    </row>
    <row r="192" spans="2:6" x14ac:dyDescent="0.2">
      <c r="B192" s="15"/>
      <c r="F192" s="15"/>
    </row>
    <row r="193" spans="2:6" x14ac:dyDescent="0.2">
      <c r="B193" s="15"/>
      <c r="F193" s="15"/>
    </row>
    <row r="194" spans="2:6" x14ac:dyDescent="0.2">
      <c r="B194" s="15"/>
      <c r="F194" s="15"/>
    </row>
    <row r="195" spans="2:6" x14ac:dyDescent="0.2">
      <c r="B195" s="15"/>
      <c r="F195" s="15"/>
    </row>
    <row r="196" spans="2:6" x14ac:dyDescent="0.2">
      <c r="B196" s="15"/>
      <c r="F196" s="15"/>
    </row>
    <row r="197" spans="2:6" x14ac:dyDescent="0.2">
      <c r="B197" s="15"/>
      <c r="F197" s="15"/>
    </row>
    <row r="198" spans="2:6" x14ac:dyDescent="0.2">
      <c r="B198" s="15"/>
      <c r="F198" s="15"/>
    </row>
    <row r="199" spans="2:6" x14ac:dyDescent="0.2">
      <c r="B199" s="15"/>
      <c r="F199" s="15"/>
    </row>
    <row r="200" spans="2:6" x14ac:dyDescent="0.2">
      <c r="B200" s="15"/>
      <c r="F200" s="15"/>
    </row>
    <row r="201" spans="2:6" x14ac:dyDescent="0.2">
      <c r="B201" s="15"/>
      <c r="F201" s="15"/>
    </row>
    <row r="202" spans="2:6" x14ac:dyDescent="0.2">
      <c r="B202" s="15"/>
      <c r="F202" s="15"/>
    </row>
    <row r="203" spans="2:6" x14ac:dyDescent="0.2">
      <c r="B203" s="15"/>
      <c r="F203" s="15"/>
    </row>
    <row r="204" spans="2:6" x14ac:dyDescent="0.2">
      <c r="B204" s="15"/>
      <c r="F204" s="15"/>
    </row>
    <row r="205" spans="2:6" x14ac:dyDescent="0.2">
      <c r="B205" s="15"/>
      <c r="F205" s="15"/>
    </row>
    <row r="206" spans="2:6" x14ac:dyDescent="0.2">
      <c r="B206" s="15"/>
      <c r="F206" s="15"/>
    </row>
    <row r="207" spans="2:6" x14ac:dyDescent="0.2">
      <c r="B207" s="15"/>
      <c r="F207" s="15"/>
    </row>
    <row r="208" spans="2:6" x14ac:dyDescent="0.2">
      <c r="B208" s="15"/>
      <c r="F208" s="15"/>
    </row>
    <row r="209" spans="2:6" x14ac:dyDescent="0.2">
      <c r="B209" s="15"/>
      <c r="F209" s="15"/>
    </row>
    <row r="210" spans="2:6" x14ac:dyDescent="0.2">
      <c r="B210" s="15"/>
      <c r="F210" s="15"/>
    </row>
    <row r="211" spans="2:6" x14ac:dyDescent="0.2">
      <c r="B211" s="15"/>
      <c r="F211" s="15"/>
    </row>
    <row r="212" spans="2:6" x14ac:dyDescent="0.2">
      <c r="B212" s="15"/>
      <c r="F212" s="15"/>
    </row>
    <row r="213" spans="2:6" x14ac:dyDescent="0.2">
      <c r="B213" s="15"/>
      <c r="F213" s="15"/>
    </row>
    <row r="214" spans="2:6" x14ac:dyDescent="0.2">
      <c r="B214" s="15"/>
      <c r="F214" s="15"/>
    </row>
    <row r="215" spans="2:6" x14ac:dyDescent="0.2">
      <c r="B215" s="15"/>
      <c r="F215" s="15"/>
    </row>
    <row r="216" spans="2:6" x14ac:dyDescent="0.2">
      <c r="B216" s="15"/>
      <c r="F216" s="15"/>
    </row>
    <row r="217" spans="2:6" x14ac:dyDescent="0.2">
      <c r="B217" s="15"/>
      <c r="F217" s="15"/>
    </row>
    <row r="218" spans="2:6" x14ac:dyDescent="0.2">
      <c r="B218" s="15"/>
      <c r="F218" s="15"/>
    </row>
    <row r="219" spans="2:6" x14ac:dyDescent="0.2">
      <c r="B219" s="15"/>
      <c r="F219" s="15"/>
    </row>
    <row r="220" spans="2:6" x14ac:dyDescent="0.2">
      <c r="B220" s="15"/>
      <c r="F220" s="15"/>
    </row>
    <row r="221" spans="2:6" x14ac:dyDescent="0.2">
      <c r="B221" s="15"/>
      <c r="F221" s="15"/>
    </row>
    <row r="222" spans="2:6" x14ac:dyDescent="0.2">
      <c r="B222" s="15"/>
      <c r="F222" s="15"/>
    </row>
    <row r="223" spans="2:6" x14ac:dyDescent="0.2">
      <c r="B223" s="15"/>
      <c r="F223" s="15"/>
    </row>
    <row r="224" spans="2:6" x14ac:dyDescent="0.2">
      <c r="B224" s="15"/>
      <c r="F224" s="15"/>
    </row>
    <row r="225" spans="2:6" x14ac:dyDescent="0.2">
      <c r="B225" s="15"/>
      <c r="F225" s="15"/>
    </row>
    <row r="226" spans="2:6" x14ac:dyDescent="0.2">
      <c r="B226" s="15"/>
      <c r="F226" s="15"/>
    </row>
    <row r="227" spans="2:6" x14ac:dyDescent="0.2">
      <c r="B227" s="15"/>
      <c r="F227" s="15"/>
    </row>
    <row r="228" spans="2:6" x14ac:dyDescent="0.2">
      <c r="B228" s="15"/>
      <c r="F228" s="15"/>
    </row>
    <row r="229" spans="2:6" x14ac:dyDescent="0.2">
      <c r="B229" s="15"/>
      <c r="F229" s="15"/>
    </row>
    <row r="230" spans="2:6" x14ac:dyDescent="0.2">
      <c r="B230" s="15"/>
      <c r="F230" s="15"/>
    </row>
    <row r="231" spans="2:6" x14ac:dyDescent="0.2">
      <c r="B231" s="15"/>
      <c r="F231" s="15"/>
    </row>
    <row r="232" spans="2:6" x14ac:dyDescent="0.2">
      <c r="B232" s="15"/>
      <c r="F232" s="15"/>
    </row>
    <row r="233" spans="2:6" x14ac:dyDescent="0.2">
      <c r="B233" s="15"/>
      <c r="F233" s="15"/>
    </row>
    <row r="234" spans="2:6" x14ac:dyDescent="0.2">
      <c r="B234" s="15"/>
      <c r="F234" s="15"/>
    </row>
    <row r="235" spans="2:6" x14ac:dyDescent="0.2">
      <c r="B235" s="15"/>
      <c r="F235" s="15"/>
    </row>
    <row r="236" spans="2:6" x14ac:dyDescent="0.2">
      <c r="B236" s="15"/>
      <c r="F236" s="15"/>
    </row>
    <row r="237" spans="2:6" x14ac:dyDescent="0.2">
      <c r="B237" s="15"/>
      <c r="F237" s="15"/>
    </row>
    <row r="238" spans="2:6" x14ac:dyDescent="0.2">
      <c r="B238" s="15"/>
      <c r="F238" s="15"/>
    </row>
    <row r="239" spans="2:6" x14ac:dyDescent="0.2">
      <c r="B239" s="15"/>
      <c r="F239" s="15"/>
    </row>
    <row r="240" spans="2:6" x14ac:dyDescent="0.2">
      <c r="B240" s="15"/>
      <c r="F240" s="15"/>
    </row>
    <row r="241" spans="2:6" x14ac:dyDescent="0.2">
      <c r="B241" s="15"/>
      <c r="F241" s="15"/>
    </row>
    <row r="242" spans="2:6" x14ac:dyDescent="0.2">
      <c r="B242" s="15"/>
      <c r="F242" s="15"/>
    </row>
    <row r="243" spans="2:6" x14ac:dyDescent="0.2">
      <c r="B243" s="15"/>
      <c r="F243" s="15"/>
    </row>
    <row r="244" spans="2:6" x14ac:dyDescent="0.2">
      <c r="B244" s="15"/>
      <c r="F244" s="15"/>
    </row>
    <row r="245" spans="2:6" x14ac:dyDescent="0.2">
      <c r="B245" s="15"/>
      <c r="F245" s="15"/>
    </row>
    <row r="246" spans="2:6" x14ac:dyDescent="0.2">
      <c r="B246" s="15"/>
      <c r="F246" s="15"/>
    </row>
    <row r="247" spans="2:6" x14ac:dyDescent="0.2">
      <c r="B247" s="15"/>
      <c r="F247" s="15"/>
    </row>
    <row r="248" spans="2:6" x14ac:dyDescent="0.2">
      <c r="B248" s="15"/>
      <c r="F248" s="15"/>
    </row>
    <row r="249" spans="2:6" x14ac:dyDescent="0.2">
      <c r="B249" s="15"/>
      <c r="F249" s="15"/>
    </row>
    <row r="250" spans="2:6" x14ac:dyDescent="0.2">
      <c r="B250" s="15"/>
      <c r="F250" s="15"/>
    </row>
    <row r="251" spans="2:6" x14ac:dyDescent="0.2">
      <c r="B251" s="15"/>
      <c r="F251" s="15"/>
    </row>
    <row r="252" spans="2:6" x14ac:dyDescent="0.2">
      <c r="B252" s="15"/>
      <c r="F252" s="15"/>
    </row>
    <row r="253" spans="2:6" x14ac:dyDescent="0.2">
      <c r="B253" s="15"/>
      <c r="F253" s="15"/>
    </row>
    <row r="254" spans="2:6" x14ac:dyDescent="0.2">
      <c r="B254" s="15"/>
      <c r="F254" s="15"/>
    </row>
    <row r="255" spans="2:6" x14ac:dyDescent="0.2">
      <c r="B255" s="15"/>
      <c r="F255" s="15"/>
    </row>
    <row r="256" spans="2:6" x14ac:dyDescent="0.2">
      <c r="B256" s="15"/>
      <c r="F256" s="15"/>
    </row>
    <row r="257" spans="2:6" x14ac:dyDescent="0.2">
      <c r="B257" s="15"/>
      <c r="F257" s="15"/>
    </row>
    <row r="258" spans="2:6" x14ac:dyDescent="0.2">
      <c r="B258" s="15"/>
      <c r="F258" s="15"/>
    </row>
    <row r="259" spans="2:6" x14ac:dyDescent="0.2">
      <c r="B259" s="15"/>
      <c r="F259" s="15"/>
    </row>
    <row r="260" spans="2:6" x14ac:dyDescent="0.2">
      <c r="B260" s="15"/>
      <c r="F260" s="15"/>
    </row>
    <row r="261" spans="2:6" x14ac:dyDescent="0.2">
      <c r="B261" s="15"/>
      <c r="F261" s="15"/>
    </row>
    <row r="262" spans="2:6" x14ac:dyDescent="0.2">
      <c r="B262" s="15"/>
      <c r="F262" s="15"/>
    </row>
    <row r="263" spans="2:6" x14ac:dyDescent="0.2">
      <c r="B263" s="15"/>
      <c r="F263" s="15"/>
    </row>
    <row r="264" spans="2:6" x14ac:dyDescent="0.2">
      <c r="B264" s="15"/>
      <c r="F264" s="15"/>
    </row>
    <row r="265" spans="2:6" x14ac:dyDescent="0.2">
      <c r="B265" s="15"/>
      <c r="F265" s="15"/>
    </row>
    <row r="266" spans="2:6" x14ac:dyDescent="0.2">
      <c r="B266" s="15"/>
      <c r="F266" s="15"/>
    </row>
    <row r="267" spans="2:6" x14ac:dyDescent="0.2">
      <c r="B267" s="15"/>
      <c r="F267" s="15"/>
    </row>
    <row r="268" spans="2:6" x14ac:dyDescent="0.2">
      <c r="B268" s="15"/>
      <c r="F268" s="15"/>
    </row>
    <row r="269" spans="2:6" x14ac:dyDescent="0.2">
      <c r="B269" s="15"/>
      <c r="F269" s="15"/>
    </row>
    <row r="270" spans="2:6" x14ac:dyDescent="0.2">
      <c r="B270" s="15"/>
      <c r="F270" s="15"/>
    </row>
    <row r="271" spans="2:6" x14ac:dyDescent="0.2">
      <c r="B271" s="15"/>
      <c r="F271" s="15"/>
    </row>
    <row r="272" spans="2:6" x14ac:dyDescent="0.2">
      <c r="B272" s="15"/>
      <c r="F272" s="15"/>
    </row>
    <row r="273" spans="2:6" x14ac:dyDescent="0.2">
      <c r="B273" s="15"/>
      <c r="F273" s="15"/>
    </row>
    <row r="274" spans="2:6" x14ac:dyDescent="0.2">
      <c r="B274" s="15"/>
      <c r="F274" s="15"/>
    </row>
    <row r="275" spans="2:6" x14ac:dyDescent="0.2">
      <c r="B275" s="15"/>
      <c r="F275" s="15"/>
    </row>
    <row r="276" spans="2:6" x14ac:dyDescent="0.2">
      <c r="B276" s="15"/>
      <c r="F276" s="15"/>
    </row>
    <row r="277" spans="2:6" x14ac:dyDescent="0.2">
      <c r="B277" s="15"/>
      <c r="F277" s="15"/>
    </row>
    <row r="278" spans="2:6" x14ac:dyDescent="0.2">
      <c r="B278" s="15"/>
      <c r="F278" s="15"/>
    </row>
    <row r="279" spans="2:6" x14ac:dyDescent="0.2">
      <c r="B279" s="15"/>
      <c r="F279" s="15"/>
    </row>
    <row r="280" spans="2:6" x14ac:dyDescent="0.2">
      <c r="B280" s="15"/>
      <c r="F280" s="15"/>
    </row>
    <row r="281" spans="2:6" x14ac:dyDescent="0.2">
      <c r="B281" s="15"/>
      <c r="F281" s="15"/>
    </row>
    <row r="282" spans="2:6" x14ac:dyDescent="0.2">
      <c r="B282" s="15"/>
      <c r="F282" s="15"/>
    </row>
    <row r="283" spans="2:6" x14ac:dyDescent="0.2">
      <c r="B283" s="15"/>
      <c r="F283" s="15"/>
    </row>
    <row r="284" spans="2:6" x14ac:dyDescent="0.2">
      <c r="B284" s="15"/>
      <c r="F284" s="15"/>
    </row>
    <row r="285" spans="2:6" x14ac:dyDescent="0.2">
      <c r="B285" s="15"/>
      <c r="F285" s="15"/>
    </row>
    <row r="286" spans="2:6" x14ac:dyDescent="0.2">
      <c r="B286" s="15"/>
      <c r="F286" s="15"/>
    </row>
    <row r="287" spans="2:6" x14ac:dyDescent="0.2">
      <c r="B287" s="15"/>
      <c r="F287" s="15"/>
    </row>
    <row r="288" spans="2:6" x14ac:dyDescent="0.2">
      <c r="B288" s="15"/>
      <c r="F288" s="15"/>
    </row>
    <row r="289" spans="2:6" x14ac:dyDescent="0.2">
      <c r="B289" s="15"/>
      <c r="F289" s="15"/>
    </row>
    <row r="290" spans="2:6" x14ac:dyDescent="0.2">
      <c r="B290" s="15"/>
      <c r="F290" s="15"/>
    </row>
    <row r="291" spans="2:6" x14ac:dyDescent="0.2">
      <c r="B291" s="15"/>
      <c r="F291" s="15"/>
    </row>
    <row r="292" spans="2:6" x14ac:dyDescent="0.2">
      <c r="B292" s="15"/>
      <c r="F292" s="15"/>
    </row>
    <row r="293" spans="2:6" x14ac:dyDescent="0.2">
      <c r="B293" s="15"/>
      <c r="F293" s="15"/>
    </row>
    <row r="294" spans="2:6" x14ac:dyDescent="0.2">
      <c r="B294" s="15"/>
      <c r="F294" s="15"/>
    </row>
    <row r="295" spans="2:6" x14ac:dyDescent="0.2">
      <c r="B295" s="15"/>
      <c r="F295" s="15"/>
    </row>
    <row r="296" spans="2:6" x14ac:dyDescent="0.2">
      <c r="B296" s="15"/>
      <c r="F296" s="15"/>
    </row>
    <row r="297" spans="2:6" x14ac:dyDescent="0.2">
      <c r="B297" s="15"/>
      <c r="F297" s="15"/>
    </row>
    <row r="298" spans="2:6" x14ac:dyDescent="0.2">
      <c r="B298" s="15"/>
      <c r="F298" s="15"/>
    </row>
    <row r="299" spans="2:6" x14ac:dyDescent="0.2">
      <c r="B299" s="15"/>
      <c r="F299" s="15"/>
    </row>
    <row r="300" spans="2:6" x14ac:dyDescent="0.2">
      <c r="B300" s="15"/>
      <c r="F300" s="15"/>
    </row>
    <row r="301" spans="2:6" x14ac:dyDescent="0.2">
      <c r="B301" s="15"/>
      <c r="F301" s="15"/>
    </row>
    <row r="302" spans="2:6" x14ac:dyDescent="0.2">
      <c r="B302" s="15"/>
      <c r="F302" s="15"/>
    </row>
    <row r="303" spans="2:6" x14ac:dyDescent="0.2">
      <c r="B303" s="15"/>
      <c r="F303" s="15"/>
    </row>
    <row r="304" spans="2:6" x14ac:dyDescent="0.2">
      <c r="B304" s="15"/>
      <c r="F304" s="15"/>
    </row>
    <row r="305" spans="2:6" x14ac:dyDescent="0.2">
      <c r="B305" s="15"/>
      <c r="F305" s="15"/>
    </row>
    <row r="306" spans="2:6" x14ac:dyDescent="0.2">
      <c r="B306" s="15"/>
      <c r="F306" s="15"/>
    </row>
    <row r="307" spans="2:6" x14ac:dyDescent="0.2">
      <c r="B307" s="15"/>
      <c r="F307" s="15"/>
    </row>
    <row r="308" spans="2:6" x14ac:dyDescent="0.2">
      <c r="B308" s="15"/>
      <c r="F308" s="15"/>
    </row>
    <row r="309" spans="2:6" x14ac:dyDescent="0.2">
      <c r="B309" s="15"/>
      <c r="F309" s="15"/>
    </row>
    <row r="310" spans="2:6" x14ac:dyDescent="0.2">
      <c r="B310" s="15"/>
      <c r="F310" s="15"/>
    </row>
    <row r="311" spans="2:6" x14ac:dyDescent="0.2">
      <c r="B311" s="15"/>
      <c r="F311" s="15"/>
    </row>
    <row r="312" spans="2:6" x14ac:dyDescent="0.2">
      <c r="B312" s="15"/>
      <c r="F312" s="15"/>
    </row>
    <row r="313" spans="2:6" x14ac:dyDescent="0.2">
      <c r="B313" s="15"/>
      <c r="F313" s="15"/>
    </row>
    <row r="314" spans="2:6" x14ac:dyDescent="0.2">
      <c r="B314" s="15"/>
      <c r="F314" s="15"/>
    </row>
    <row r="315" spans="2:6" x14ac:dyDescent="0.2">
      <c r="B315" s="15"/>
      <c r="F315" s="15"/>
    </row>
    <row r="316" spans="2:6" x14ac:dyDescent="0.2">
      <c r="B316" s="15"/>
      <c r="F316" s="15"/>
    </row>
    <row r="317" spans="2:6" x14ac:dyDescent="0.2">
      <c r="B317" s="15"/>
      <c r="F317" s="15"/>
    </row>
    <row r="318" spans="2:6" x14ac:dyDescent="0.2">
      <c r="B318" s="15"/>
      <c r="F318" s="15"/>
    </row>
    <row r="319" spans="2:6" x14ac:dyDescent="0.2">
      <c r="B319" s="15"/>
      <c r="F319" s="15"/>
    </row>
    <row r="320" spans="2:6" x14ac:dyDescent="0.2">
      <c r="B320" s="15"/>
      <c r="F320" s="15"/>
    </row>
    <row r="321" spans="2:6" x14ac:dyDescent="0.2">
      <c r="B321" s="15"/>
      <c r="F321" s="15"/>
    </row>
    <row r="322" spans="2:6" x14ac:dyDescent="0.2">
      <c r="B322" s="15"/>
      <c r="F322" s="15"/>
    </row>
    <row r="323" spans="2:6" x14ac:dyDescent="0.2">
      <c r="B323" s="15"/>
      <c r="F323" s="15"/>
    </row>
    <row r="324" spans="2:6" x14ac:dyDescent="0.2">
      <c r="B324" s="15"/>
      <c r="F324" s="15"/>
    </row>
    <row r="325" spans="2:6" x14ac:dyDescent="0.2">
      <c r="B325" s="15"/>
      <c r="F325" s="15"/>
    </row>
    <row r="326" spans="2:6" x14ac:dyDescent="0.2">
      <c r="B326" s="15"/>
      <c r="F326" s="15"/>
    </row>
    <row r="327" spans="2:6" x14ac:dyDescent="0.2">
      <c r="B327" s="15"/>
      <c r="F327" s="15"/>
    </row>
    <row r="328" spans="2:6" x14ac:dyDescent="0.2">
      <c r="B328" s="15"/>
      <c r="F328" s="15"/>
    </row>
    <row r="329" spans="2:6" x14ac:dyDescent="0.2">
      <c r="B329" s="15"/>
      <c r="F329" s="15"/>
    </row>
    <row r="330" spans="2:6" x14ac:dyDescent="0.2">
      <c r="B330" s="15"/>
      <c r="F330" s="15"/>
    </row>
    <row r="331" spans="2:6" x14ac:dyDescent="0.2">
      <c r="B331" s="15"/>
      <c r="F331" s="15"/>
    </row>
    <row r="332" spans="2:6" x14ac:dyDescent="0.2">
      <c r="B332" s="15"/>
      <c r="F332" s="15"/>
    </row>
    <row r="333" spans="2:6" x14ac:dyDescent="0.2">
      <c r="B333" s="15"/>
      <c r="F333" s="15"/>
    </row>
    <row r="334" spans="2:6" x14ac:dyDescent="0.2">
      <c r="B334" s="15"/>
      <c r="F334" s="15"/>
    </row>
    <row r="335" spans="2:6" x14ac:dyDescent="0.2">
      <c r="B335" s="15"/>
      <c r="F335" s="15"/>
    </row>
    <row r="336" spans="2:6" x14ac:dyDescent="0.2">
      <c r="B336" s="15"/>
      <c r="F336" s="15"/>
    </row>
    <row r="337" spans="2:6" x14ac:dyDescent="0.2">
      <c r="B337" s="15"/>
      <c r="F337" s="15"/>
    </row>
    <row r="338" spans="2:6" x14ac:dyDescent="0.2">
      <c r="B338" s="15"/>
      <c r="F338" s="15"/>
    </row>
    <row r="339" spans="2:6" x14ac:dyDescent="0.2">
      <c r="B339" s="15"/>
      <c r="F339" s="15"/>
    </row>
    <row r="340" spans="2:6" x14ac:dyDescent="0.2">
      <c r="B340" s="15"/>
      <c r="F340" s="15"/>
    </row>
    <row r="341" spans="2:6" x14ac:dyDescent="0.2">
      <c r="B341" s="15"/>
      <c r="F341" s="15"/>
    </row>
    <row r="342" spans="2:6" x14ac:dyDescent="0.2">
      <c r="B342" s="15"/>
      <c r="F342" s="15"/>
    </row>
    <row r="343" spans="2:6" x14ac:dyDescent="0.2">
      <c r="B343" s="15"/>
      <c r="F343" s="15"/>
    </row>
    <row r="344" spans="2:6" x14ac:dyDescent="0.2">
      <c r="B344" s="15"/>
      <c r="F344" s="15"/>
    </row>
    <row r="345" spans="2:6" x14ac:dyDescent="0.2">
      <c r="B345" s="15"/>
      <c r="F345" s="15"/>
    </row>
    <row r="346" spans="2:6" x14ac:dyDescent="0.2">
      <c r="B346" s="15"/>
      <c r="F346" s="15"/>
    </row>
    <row r="347" spans="2:6" x14ac:dyDescent="0.2">
      <c r="B347" s="15"/>
      <c r="F347" s="15"/>
    </row>
    <row r="348" spans="2:6" x14ac:dyDescent="0.2">
      <c r="B348" s="15"/>
      <c r="F348" s="15"/>
    </row>
    <row r="349" spans="2:6" x14ac:dyDescent="0.2">
      <c r="B349" s="15"/>
      <c r="F349" s="15"/>
    </row>
    <row r="350" spans="2:6" x14ac:dyDescent="0.2">
      <c r="B350" s="15"/>
      <c r="F350" s="15"/>
    </row>
    <row r="351" spans="2:6" x14ac:dyDescent="0.2">
      <c r="B351" s="15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  <row r="772" spans="2:6" x14ac:dyDescent="0.2">
      <c r="B772" s="15"/>
      <c r="F772" s="15"/>
    </row>
    <row r="773" spans="2:6" x14ac:dyDescent="0.2">
      <c r="B773" s="15"/>
      <c r="F773" s="15"/>
    </row>
    <row r="774" spans="2:6" x14ac:dyDescent="0.2">
      <c r="B774" s="15"/>
      <c r="F774" s="15"/>
    </row>
    <row r="775" spans="2:6" x14ac:dyDescent="0.2">
      <c r="B775" s="15"/>
      <c r="F775" s="15"/>
    </row>
    <row r="776" spans="2:6" x14ac:dyDescent="0.2">
      <c r="B776" s="15"/>
      <c r="F776" s="15"/>
    </row>
    <row r="777" spans="2:6" x14ac:dyDescent="0.2">
      <c r="B777" s="15"/>
      <c r="F777" s="15"/>
    </row>
    <row r="778" spans="2:6" x14ac:dyDescent="0.2">
      <c r="B778" s="15"/>
      <c r="F778" s="15"/>
    </row>
    <row r="779" spans="2:6" x14ac:dyDescent="0.2">
      <c r="B779" s="15"/>
      <c r="F779" s="15"/>
    </row>
    <row r="780" spans="2:6" x14ac:dyDescent="0.2">
      <c r="B780" s="15"/>
      <c r="F780" s="15"/>
    </row>
    <row r="781" spans="2:6" x14ac:dyDescent="0.2">
      <c r="B781" s="15"/>
      <c r="F781" s="15"/>
    </row>
    <row r="782" spans="2:6" x14ac:dyDescent="0.2">
      <c r="B782" s="15"/>
      <c r="F782" s="15"/>
    </row>
    <row r="783" spans="2:6" x14ac:dyDescent="0.2">
      <c r="B783" s="15"/>
      <c r="F783" s="15"/>
    </row>
    <row r="784" spans="2:6" x14ac:dyDescent="0.2">
      <c r="B784" s="15"/>
      <c r="F784" s="15"/>
    </row>
    <row r="785" spans="2:6" x14ac:dyDescent="0.2">
      <c r="B785" s="15"/>
      <c r="F785" s="15"/>
    </row>
    <row r="786" spans="2:6" x14ac:dyDescent="0.2">
      <c r="B786" s="15"/>
      <c r="F786" s="15"/>
    </row>
    <row r="787" spans="2:6" x14ac:dyDescent="0.2">
      <c r="B787" s="15"/>
      <c r="F787" s="15"/>
    </row>
    <row r="788" spans="2:6" x14ac:dyDescent="0.2">
      <c r="B788" s="15"/>
      <c r="F788" s="15"/>
    </row>
    <row r="789" spans="2:6" x14ac:dyDescent="0.2">
      <c r="B789" s="15"/>
      <c r="F789" s="15"/>
    </row>
    <row r="790" spans="2:6" x14ac:dyDescent="0.2">
      <c r="B790" s="15"/>
      <c r="F790" s="15"/>
    </row>
    <row r="791" spans="2:6" x14ac:dyDescent="0.2">
      <c r="B791" s="15"/>
      <c r="F791" s="15"/>
    </row>
    <row r="792" spans="2:6" x14ac:dyDescent="0.2">
      <c r="B792" s="15"/>
      <c r="F792" s="15"/>
    </row>
    <row r="793" spans="2:6" x14ac:dyDescent="0.2">
      <c r="B793" s="15"/>
      <c r="F793" s="15"/>
    </row>
    <row r="794" spans="2:6" x14ac:dyDescent="0.2">
      <c r="B794" s="15"/>
      <c r="F794" s="15"/>
    </row>
    <row r="795" spans="2:6" x14ac:dyDescent="0.2">
      <c r="B795" s="15"/>
      <c r="F795" s="15"/>
    </row>
    <row r="796" spans="2:6" x14ac:dyDescent="0.2">
      <c r="B796" s="15"/>
      <c r="F796" s="15"/>
    </row>
    <row r="797" spans="2:6" x14ac:dyDescent="0.2">
      <c r="B797" s="15"/>
      <c r="F797" s="15"/>
    </row>
    <row r="798" spans="2:6" x14ac:dyDescent="0.2">
      <c r="B798" s="15"/>
      <c r="F798" s="15"/>
    </row>
    <row r="799" spans="2:6" x14ac:dyDescent="0.2">
      <c r="B799" s="15"/>
      <c r="F799" s="15"/>
    </row>
    <row r="800" spans="2:6" x14ac:dyDescent="0.2">
      <c r="B800" s="15"/>
      <c r="F800" s="15"/>
    </row>
    <row r="801" spans="2:6" x14ac:dyDescent="0.2">
      <c r="B801" s="15"/>
      <c r="F801" s="15"/>
    </row>
    <row r="802" spans="2:6" x14ac:dyDescent="0.2">
      <c r="B802" s="15"/>
      <c r="F802" s="15"/>
    </row>
    <row r="803" spans="2:6" x14ac:dyDescent="0.2">
      <c r="B803" s="15"/>
      <c r="F803" s="15"/>
    </row>
    <row r="804" spans="2:6" x14ac:dyDescent="0.2">
      <c r="B804" s="15"/>
      <c r="F804" s="15"/>
    </row>
    <row r="805" spans="2:6" x14ac:dyDescent="0.2">
      <c r="B805" s="15"/>
      <c r="F805" s="15"/>
    </row>
    <row r="806" spans="2:6" x14ac:dyDescent="0.2">
      <c r="B806" s="15"/>
      <c r="F806" s="15"/>
    </row>
    <row r="807" spans="2:6" x14ac:dyDescent="0.2">
      <c r="B807" s="15"/>
      <c r="F807" s="15"/>
    </row>
    <row r="808" spans="2:6" x14ac:dyDescent="0.2">
      <c r="B808" s="15"/>
      <c r="F808" s="15"/>
    </row>
    <row r="809" spans="2:6" x14ac:dyDescent="0.2">
      <c r="B809" s="15"/>
      <c r="F809" s="15"/>
    </row>
    <row r="810" spans="2:6" x14ac:dyDescent="0.2">
      <c r="B810" s="15"/>
      <c r="F810" s="15"/>
    </row>
    <row r="811" spans="2:6" x14ac:dyDescent="0.2">
      <c r="B811" s="15"/>
      <c r="F811" s="15"/>
    </row>
    <row r="812" spans="2:6" x14ac:dyDescent="0.2">
      <c r="B812" s="15"/>
      <c r="F812" s="15"/>
    </row>
    <row r="813" spans="2:6" x14ac:dyDescent="0.2">
      <c r="B813" s="15"/>
      <c r="F813" s="15"/>
    </row>
    <row r="814" spans="2:6" x14ac:dyDescent="0.2">
      <c r="B814" s="15"/>
      <c r="F814" s="15"/>
    </row>
    <row r="815" spans="2:6" x14ac:dyDescent="0.2">
      <c r="B815" s="15"/>
      <c r="F815" s="15"/>
    </row>
    <row r="816" spans="2:6" x14ac:dyDescent="0.2">
      <c r="B816" s="15"/>
      <c r="F816" s="15"/>
    </row>
    <row r="817" spans="2:6" x14ac:dyDescent="0.2">
      <c r="B817" s="15"/>
      <c r="F817" s="15"/>
    </row>
    <row r="818" spans="2:6" x14ac:dyDescent="0.2">
      <c r="B818" s="15"/>
      <c r="F818" s="15"/>
    </row>
    <row r="819" spans="2:6" x14ac:dyDescent="0.2">
      <c r="B819" s="15"/>
      <c r="F819" s="15"/>
    </row>
    <row r="820" spans="2:6" x14ac:dyDescent="0.2">
      <c r="B820" s="15"/>
      <c r="F820" s="15"/>
    </row>
    <row r="821" spans="2:6" x14ac:dyDescent="0.2">
      <c r="B821" s="15"/>
      <c r="F821" s="15"/>
    </row>
    <row r="822" spans="2:6" x14ac:dyDescent="0.2">
      <c r="B822" s="15"/>
      <c r="F822" s="15"/>
    </row>
    <row r="823" spans="2:6" x14ac:dyDescent="0.2">
      <c r="B823" s="15"/>
      <c r="F823" s="15"/>
    </row>
    <row r="824" spans="2:6" x14ac:dyDescent="0.2">
      <c r="B824" s="15"/>
      <c r="F824" s="15"/>
    </row>
    <row r="825" spans="2:6" x14ac:dyDescent="0.2">
      <c r="B825" s="15"/>
      <c r="F825" s="15"/>
    </row>
    <row r="826" spans="2:6" x14ac:dyDescent="0.2">
      <c r="B826" s="15"/>
      <c r="F826" s="15"/>
    </row>
    <row r="827" spans="2:6" x14ac:dyDescent="0.2">
      <c r="B827" s="15"/>
      <c r="F827" s="15"/>
    </row>
    <row r="828" spans="2:6" x14ac:dyDescent="0.2">
      <c r="B828" s="15"/>
      <c r="F828" s="15"/>
    </row>
    <row r="829" spans="2:6" x14ac:dyDescent="0.2">
      <c r="B829" s="15"/>
      <c r="F829" s="15"/>
    </row>
    <row r="830" spans="2:6" x14ac:dyDescent="0.2">
      <c r="B830" s="15"/>
      <c r="F830" s="15"/>
    </row>
    <row r="831" spans="2:6" x14ac:dyDescent="0.2">
      <c r="B831" s="15"/>
      <c r="F831" s="15"/>
    </row>
    <row r="832" spans="2:6" x14ac:dyDescent="0.2">
      <c r="B832" s="15"/>
      <c r="F832" s="15"/>
    </row>
    <row r="833" spans="2:6" x14ac:dyDescent="0.2">
      <c r="B833" s="15"/>
      <c r="F833" s="15"/>
    </row>
    <row r="834" spans="2:6" x14ac:dyDescent="0.2">
      <c r="B834" s="15"/>
      <c r="F834" s="15"/>
    </row>
    <row r="835" spans="2:6" x14ac:dyDescent="0.2">
      <c r="B835" s="15"/>
      <c r="F835" s="15"/>
    </row>
    <row r="836" spans="2:6" x14ac:dyDescent="0.2">
      <c r="B836" s="15"/>
      <c r="F836" s="15"/>
    </row>
    <row r="837" spans="2:6" x14ac:dyDescent="0.2">
      <c r="B837" s="15"/>
      <c r="F837" s="15"/>
    </row>
    <row r="838" spans="2:6" x14ac:dyDescent="0.2">
      <c r="B838" s="15"/>
      <c r="F838" s="15"/>
    </row>
    <row r="839" spans="2:6" x14ac:dyDescent="0.2">
      <c r="B839" s="15"/>
      <c r="F839" s="15"/>
    </row>
    <row r="840" spans="2:6" x14ac:dyDescent="0.2">
      <c r="B840" s="15"/>
      <c r="F840" s="15"/>
    </row>
    <row r="841" spans="2:6" x14ac:dyDescent="0.2">
      <c r="B841" s="15"/>
      <c r="F841" s="15"/>
    </row>
    <row r="842" spans="2:6" x14ac:dyDescent="0.2">
      <c r="B842" s="15"/>
      <c r="F842" s="15"/>
    </row>
    <row r="843" spans="2:6" x14ac:dyDescent="0.2">
      <c r="B843" s="15"/>
      <c r="F843" s="15"/>
    </row>
    <row r="844" spans="2:6" x14ac:dyDescent="0.2">
      <c r="B844" s="15"/>
      <c r="F844" s="15"/>
    </row>
    <row r="845" spans="2:6" x14ac:dyDescent="0.2">
      <c r="B845" s="15"/>
      <c r="F845" s="15"/>
    </row>
    <row r="846" spans="2:6" x14ac:dyDescent="0.2">
      <c r="B846" s="15"/>
      <c r="F846" s="15"/>
    </row>
    <row r="847" spans="2:6" x14ac:dyDescent="0.2">
      <c r="B847" s="15"/>
      <c r="F847" s="15"/>
    </row>
    <row r="848" spans="2:6" x14ac:dyDescent="0.2">
      <c r="B848" s="15"/>
      <c r="F848" s="15"/>
    </row>
    <row r="849" spans="2:6" x14ac:dyDescent="0.2">
      <c r="B849" s="15"/>
      <c r="F849" s="15"/>
    </row>
    <row r="850" spans="2:6" x14ac:dyDescent="0.2">
      <c r="B850" s="15"/>
      <c r="F850" s="15"/>
    </row>
    <row r="851" spans="2:6" x14ac:dyDescent="0.2">
      <c r="B851" s="15"/>
      <c r="F851" s="15"/>
    </row>
    <row r="852" spans="2:6" x14ac:dyDescent="0.2">
      <c r="B852" s="15"/>
      <c r="F852" s="15"/>
    </row>
    <row r="853" spans="2:6" x14ac:dyDescent="0.2">
      <c r="B853" s="15"/>
      <c r="F853" s="15"/>
    </row>
    <row r="854" spans="2:6" x14ac:dyDescent="0.2">
      <c r="B854" s="15"/>
      <c r="F854" s="15"/>
    </row>
    <row r="855" spans="2:6" x14ac:dyDescent="0.2">
      <c r="B855" s="15"/>
      <c r="F855" s="15"/>
    </row>
    <row r="856" spans="2:6" x14ac:dyDescent="0.2">
      <c r="B856" s="15"/>
      <c r="F856" s="15"/>
    </row>
    <row r="857" spans="2:6" x14ac:dyDescent="0.2">
      <c r="B857" s="15"/>
      <c r="F857" s="15"/>
    </row>
    <row r="858" spans="2:6" x14ac:dyDescent="0.2">
      <c r="B858" s="15"/>
      <c r="F858" s="15"/>
    </row>
    <row r="859" spans="2:6" x14ac:dyDescent="0.2">
      <c r="B859" s="15"/>
      <c r="F859" s="15"/>
    </row>
    <row r="860" spans="2:6" x14ac:dyDescent="0.2">
      <c r="B860" s="15"/>
      <c r="F860" s="15"/>
    </row>
    <row r="861" spans="2:6" x14ac:dyDescent="0.2">
      <c r="B861" s="15"/>
      <c r="F861" s="15"/>
    </row>
    <row r="862" spans="2:6" x14ac:dyDescent="0.2">
      <c r="B862" s="15"/>
      <c r="F862" s="15"/>
    </row>
    <row r="863" spans="2:6" x14ac:dyDescent="0.2">
      <c r="B863" s="15"/>
      <c r="F863" s="15"/>
    </row>
    <row r="864" spans="2:6" x14ac:dyDescent="0.2">
      <c r="B864" s="15"/>
      <c r="F864" s="15"/>
    </row>
    <row r="865" spans="2:6" x14ac:dyDescent="0.2">
      <c r="B865" s="15"/>
      <c r="F865" s="15"/>
    </row>
    <row r="866" spans="2:6" x14ac:dyDescent="0.2">
      <c r="B866" s="15"/>
      <c r="F866" s="15"/>
    </row>
    <row r="867" spans="2:6" x14ac:dyDescent="0.2">
      <c r="B867" s="15"/>
      <c r="F867" s="15"/>
    </row>
    <row r="868" spans="2:6" x14ac:dyDescent="0.2">
      <c r="B868" s="15"/>
      <c r="F868" s="15"/>
    </row>
    <row r="869" spans="2:6" x14ac:dyDescent="0.2">
      <c r="B869" s="15"/>
      <c r="F869" s="15"/>
    </row>
    <row r="870" spans="2:6" x14ac:dyDescent="0.2">
      <c r="B870" s="15"/>
      <c r="F870" s="15"/>
    </row>
    <row r="871" spans="2:6" x14ac:dyDescent="0.2">
      <c r="B871" s="15"/>
      <c r="F871" s="15"/>
    </row>
    <row r="872" spans="2:6" x14ac:dyDescent="0.2">
      <c r="B872" s="15"/>
      <c r="F872" s="15"/>
    </row>
    <row r="873" spans="2:6" x14ac:dyDescent="0.2">
      <c r="B873" s="15"/>
      <c r="F873" s="15"/>
    </row>
    <row r="874" spans="2:6" x14ac:dyDescent="0.2">
      <c r="B874" s="15"/>
      <c r="F874" s="15"/>
    </row>
    <row r="875" spans="2:6" x14ac:dyDescent="0.2">
      <c r="B875" s="15"/>
      <c r="F875" s="15"/>
    </row>
    <row r="876" spans="2:6" x14ac:dyDescent="0.2">
      <c r="B876" s="15"/>
      <c r="F876" s="15"/>
    </row>
    <row r="877" spans="2:6" x14ac:dyDescent="0.2">
      <c r="B877" s="15"/>
      <c r="F877" s="15"/>
    </row>
    <row r="878" spans="2:6" x14ac:dyDescent="0.2">
      <c r="B878" s="15"/>
      <c r="F878" s="15"/>
    </row>
    <row r="879" spans="2:6" x14ac:dyDescent="0.2">
      <c r="B879" s="15"/>
      <c r="F879" s="15"/>
    </row>
    <row r="880" spans="2:6" x14ac:dyDescent="0.2">
      <c r="B880" s="15"/>
      <c r="F880" s="15"/>
    </row>
    <row r="881" spans="2:6" x14ac:dyDescent="0.2">
      <c r="B881" s="15"/>
      <c r="F881" s="15"/>
    </row>
    <row r="882" spans="2:6" x14ac:dyDescent="0.2">
      <c r="B882" s="15"/>
      <c r="F882" s="15"/>
    </row>
    <row r="883" spans="2:6" x14ac:dyDescent="0.2">
      <c r="B883" s="15"/>
      <c r="F883" s="15"/>
    </row>
    <row r="884" spans="2:6" x14ac:dyDescent="0.2">
      <c r="B884" s="15"/>
      <c r="F884" s="15"/>
    </row>
    <row r="885" spans="2:6" x14ac:dyDescent="0.2">
      <c r="B885" s="15"/>
      <c r="F885" s="15"/>
    </row>
    <row r="886" spans="2:6" x14ac:dyDescent="0.2">
      <c r="B886" s="15"/>
      <c r="F886" s="15"/>
    </row>
    <row r="887" spans="2:6" x14ac:dyDescent="0.2">
      <c r="B887" s="15"/>
      <c r="F887" s="15"/>
    </row>
    <row r="888" spans="2:6" x14ac:dyDescent="0.2">
      <c r="B888" s="15"/>
      <c r="F888" s="15"/>
    </row>
    <row r="889" spans="2:6" x14ac:dyDescent="0.2">
      <c r="B889" s="15"/>
      <c r="F889" s="15"/>
    </row>
    <row r="890" spans="2:6" x14ac:dyDescent="0.2">
      <c r="B890" s="15"/>
      <c r="F890" s="15"/>
    </row>
    <row r="891" spans="2:6" x14ac:dyDescent="0.2">
      <c r="B891" s="15"/>
      <c r="F891" s="15"/>
    </row>
    <row r="892" spans="2:6" x14ac:dyDescent="0.2">
      <c r="B892" s="15"/>
      <c r="F892" s="15"/>
    </row>
  </sheetData>
  <phoneticPr fontId="8" type="noConversion"/>
  <hyperlinks>
    <hyperlink ref="P15" r:id="rId1" display="http://www.konkoly.hu/cgi-bin/IBVS?5378" xr:uid="{00000000-0004-0000-0100-000000000000}"/>
    <hyperlink ref="P31" r:id="rId2" display="http://vsolj.cetus-net.org/no43.pdf" xr:uid="{00000000-0004-0000-0100-000001000000}"/>
    <hyperlink ref="P32" r:id="rId3" display="http://vsolj.cetus-net.org/no43.pdf" xr:uid="{00000000-0004-0000-0100-000002000000}"/>
    <hyperlink ref="P33" r:id="rId4" display="http://vsolj.cetus-net.org/no44.pdf" xr:uid="{00000000-0004-0000-0100-000003000000}"/>
    <hyperlink ref="P34" r:id="rId5" display="http://vsolj.cetus-net.org/no44.pdf" xr:uid="{00000000-0004-0000-0100-000004000000}"/>
    <hyperlink ref="P35" r:id="rId6" display="http://vsolj.cetus-net.org/no44.pdf" xr:uid="{00000000-0004-0000-0100-000005000000}"/>
    <hyperlink ref="P16" r:id="rId7" display="http://www.konkoly.hu/cgi-bin/IBVS?5894" xr:uid="{00000000-0004-0000-0100-000006000000}"/>
    <hyperlink ref="P17" r:id="rId8" display="http://www.konkoly.hu/cgi-bin/IBVS?5894" xr:uid="{00000000-0004-0000-0100-000007000000}"/>
    <hyperlink ref="P18" r:id="rId9" display="http://www.konkoly.hu/cgi-bin/IBVS?5920" xr:uid="{00000000-0004-0000-0100-000008000000}"/>
    <hyperlink ref="P19" r:id="rId10" display="http://www.konkoly.hu/cgi-bin/IBVS?5992" xr:uid="{00000000-0004-0000-0100-000009000000}"/>
    <hyperlink ref="P20" r:id="rId11" display="http://www.konkoly.hu/cgi-bin/IBVS?6029" xr:uid="{00000000-0004-0000-0100-00000A000000}"/>
    <hyperlink ref="P36" r:id="rId12" display="http://vsolj.cetus-net.org/vsoljno59.pdf" xr:uid="{00000000-0004-0000-0100-00000B000000}"/>
    <hyperlink ref="P37" r:id="rId13" display="http://vsolj.cetus-net.org/vsoljno59.pdf" xr:uid="{00000000-0004-0000-0100-00000C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2024-07-29T08:52:49Z</dcterms:modified>
</cp:coreProperties>
</file>