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40DA98-19AD-46FE-9A02-E90159514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" sheetId="2" r:id="rId2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I38" i="1" s="1"/>
  <c r="Q38" i="1"/>
  <c r="F14" i="1"/>
  <c r="F15" i="1" l="1"/>
  <c r="E76" i="1" l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D9" i="1"/>
  <c r="C9" i="1"/>
  <c r="Q73" i="1"/>
  <c r="Q74" i="1"/>
  <c r="Q75" i="1"/>
  <c r="E72" i="1"/>
  <c r="F72" i="1" s="1"/>
  <c r="G72" i="1" s="1"/>
  <c r="K72" i="1" s="1"/>
  <c r="E54" i="1"/>
  <c r="F54" i="1" s="1"/>
  <c r="G54" i="1" s="1"/>
  <c r="J54" i="1" s="1"/>
  <c r="E55" i="1"/>
  <c r="F55" i="1" s="1"/>
  <c r="G55" i="1" s="1"/>
  <c r="J55" i="1" s="1"/>
  <c r="E56" i="1"/>
  <c r="F56" i="1" s="1"/>
  <c r="G56" i="1" s="1"/>
  <c r="J56" i="1" s="1"/>
  <c r="E57" i="1"/>
  <c r="F57" i="1" s="1"/>
  <c r="G57" i="1" s="1"/>
  <c r="K57" i="1" s="1"/>
  <c r="E58" i="1"/>
  <c r="F58" i="1" s="1"/>
  <c r="G58" i="1" s="1"/>
  <c r="J58" i="1" s="1"/>
  <c r="E59" i="1"/>
  <c r="F59" i="1" s="1"/>
  <c r="G59" i="1" s="1"/>
  <c r="K59" i="1" s="1"/>
  <c r="E60" i="1"/>
  <c r="F60" i="1" s="1"/>
  <c r="G60" i="1" s="1"/>
  <c r="J60" i="1" s="1"/>
  <c r="E61" i="1"/>
  <c r="F61" i="1" s="1"/>
  <c r="G61" i="1" s="1"/>
  <c r="K61" i="1" s="1"/>
  <c r="E62" i="1"/>
  <c r="F62" i="1" s="1"/>
  <c r="G62" i="1" s="1"/>
  <c r="J62" i="1" s="1"/>
  <c r="E63" i="1"/>
  <c r="F63" i="1" s="1"/>
  <c r="G63" i="1" s="1"/>
  <c r="K63" i="1" s="1"/>
  <c r="E64" i="1"/>
  <c r="F64" i="1" s="1"/>
  <c r="G64" i="1" s="1"/>
  <c r="K64" i="1" s="1"/>
  <c r="E65" i="1"/>
  <c r="F65" i="1" s="1"/>
  <c r="G65" i="1" s="1"/>
  <c r="K65" i="1" s="1"/>
  <c r="E66" i="1"/>
  <c r="F66" i="1" s="1"/>
  <c r="G66" i="1" s="1"/>
  <c r="K66" i="1" s="1"/>
  <c r="E67" i="1"/>
  <c r="F67" i="1" s="1"/>
  <c r="G67" i="1" s="1"/>
  <c r="K67" i="1" s="1"/>
  <c r="E68" i="1"/>
  <c r="F68" i="1" s="1"/>
  <c r="G68" i="1" s="1"/>
  <c r="K68" i="1" s="1"/>
  <c r="E69" i="1"/>
  <c r="F69" i="1" s="1"/>
  <c r="G69" i="1" s="1"/>
  <c r="K69" i="1" s="1"/>
  <c r="E70" i="1"/>
  <c r="F70" i="1" s="1"/>
  <c r="G70" i="1" s="1"/>
  <c r="K70" i="1" s="1"/>
  <c r="E71" i="1"/>
  <c r="F71" i="1" s="1"/>
  <c r="G71" i="1" s="1"/>
  <c r="K71" i="1" s="1"/>
  <c r="E21" i="1"/>
  <c r="F21" i="1" s="1"/>
  <c r="G21" i="1" s="1"/>
  <c r="J21" i="1" s="1"/>
  <c r="E22" i="1"/>
  <c r="E11" i="2" s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E13" i="2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 s="1"/>
  <c r="G31" i="1" s="1"/>
  <c r="J31" i="1" s="1"/>
  <c r="E32" i="1"/>
  <c r="F32" i="1" s="1"/>
  <c r="G32" i="1" s="1"/>
  <c r="J32" i="1" s="1"/>
  <c r="E33" i="1"/>
  <c r="F33" i="1" s="1"/>
  <c r="G33" i="1" s="1"/>
  <c r="J33" i="1" s="1"/>
  <c r="E34" i="1"/>
  <c r="F34" i="1" s="1"/>
  <c r="G34" i="1" s="1"/>
  <c r="J34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9" i="1"/>
  <c r="F39" i="1" s="1"/>
  <c r="G39" i="1" s="1"/>
  <c r="J39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 s="1"/>
  <c r="G45" i="1" s="1"/>
  <c r="J45" i="1" s="1"/>
  <c r="E46" i="1"/>
  <c r="F46" i="1" s="1"/>
  <c r="G46" i="1" s="1"/>
  <c r="J46" i="1" s="1"/>
  <c r="E47" i="1"/>
  <c r="F47" i="1"/>
  <c r="G47" i="1" s="1"/>
  <c r="J47" i="1" s="1"/>
  <c r="E48" i="1"/>
  <c r="F48" i="1" s="1"/>
  <c r="G48" i="1" s="1"/>
  <c r="J48" i="1" s="1"/>
  <c r="E49" i="1"/>
  <c r="F49" i="1" s="1"/>
  <c r="G49" i="1" s="1"/>
  <c r="J49" i="1" s="1"/>
  <c r="E50" i="1"/>
  <c r="F50" i="1" s="1"/>
  <c r="G50" i="1" s="1"/>
  <c r="K50" i="1" s="1"/>
  <c r="E51" i="1"/>
  <c r="F51" i="1" s="1"/>
  <c r="G51" i="1" s="1"/>
  <c r="J51" i="1" s="1"/>
  <c r="E52" i="1"/>
  <c r="F52" i="1" s="1"/>
  <c r="G52" i="1" s="1"/>
  <c r="J52" i="1" s="1"/>
  <c r="E53" i="1"/>
  <c r="F53" i="1" s="1"/>
  <c r="G53" i="1" s="1"/>
  <c r="J53" i="1" s="1"/>
  <c r="Q72" i="1"/>
  <c r="Q65" i="1"/>
  <c r="Q23" i="1"/>
  <c r="Q25" i="1"/>
  <c r="Q27" i="1"/>
  <c r="Q31" i="1"/>
  <c r="Q36" i="1"/>
  <c r="Q54" i="1"/>
  <c r="Q67" i="1"/>
  <c r="Q21" i="1"/>
  <c r="Q64" i="1"/>
  <c r="Q71" i="1"/>
  <c r="Q29" i="1"/>
  <c r="Q35" i="1"/>
  <c r="Q42" i="1"/>
  <c r="Q44" i="1"/>
  <c r="Q45" i="1"/>
  <c r="Q46" i="1"/>
  <c r="Q53" i="1"/>
  <c r="Q33" i="1"/>
  <c r="Q41" i="1"/>
  <c r="Q56" i="1"/>
  <c r="Q66" i="1"/>
  <c r="Q28" i="1"/>
  <c r="Q60" i="1"/>
  <c r="Q58" i="1"/>
  <c r="Q62" i="1"/>
  <c r="Q69" i="1"/>
  <c r="Q70" i="1"/>
  <c r="Q24" i="1"/>
  <c r="Q26" i="1"/>
  <c r="Q34" i="1"/>
  <c r="Q39" i="1"/>
  <c r="Q43" i="1"/>
  <c r="Q47" i="1"/>
  <c r="Q48" i="1"/>
  <c r="Q49" i="1"/>
  <c r="Q51" i="1"/>
  <c r="Q52" i="1"/>
  <c r="Q68" i="1"/>
  <c r="Q30" i="1"/>
  <c r="Q32" i="1"/>
  <c r="Q40" i="1"/>
  <c r="Q55" i="1"/>
  <c r="Q22" i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Q37" i="1"/>
  <c r="Q50" i="1"/>
  <c r="C17" i="1"/>
  <c r="Q57" i="1"/>
  <c r="Q59" i="1"/>
  <c r="Q63" i="1"/>
  <c r="R57" i="1"/>
  <c r="Q61" i="1"/>
  <c r="E12" i="2" l="1"/>
  <c r="F26" i="1"/>
  <c r="G26" i="1" s="1"/>
  <c r="J26" i="1" s="1"/>
  <c r="F22" i="1"/>
  <c r="G22" i="1" s="1"/>
  <c r="E29" i="2"/>
  <c r="E28" i="2"/>
  <c r="C11" i="1"/>
  <c r="C12" i="1"/>
  <c r="C16" i="1" l="1"/>
  <c r="D18" i="1" s="1"/>
  <c r="O47" i="1"/>
  <c r="O38" i="1"/>
  <c r="O23" i="1"/>
  <c r="O63" i="1"/>
  <c r="O40" i="1"/>
  <c r="O61" i="1"/>
  <c r="O29" i="1"/>
  <c r="O52" i="1"/>
  <c r="O32" i="1"/>
  <c r="O58" i="1"/>
  <c r="O34" i="1"/>
  <c r="O45" i="1"/>
  <c r="O37" i="1"/>
  <c r="O75" i="1"/>
  <c r="O71" i="1"/>
  <c r="O31" i="1"/>
  <c r="O21" i="1"/>
  <c r="O44" i="1"/>
  <c r="O57" i="1"/>
  <c r="O62" i="1"/>
  <c r="O65" i="1"/>
  <c r="O26" i="1"/>
  <c r="O70" i="1"/>
  <c r="O51" i="1"/>
  <c r="O36" i="1"/>
  <c r="O72" i="1"/>
  <c r="O53" i="1"/>
  <c r="O56" i="1"/>
  <c r="O76" i="1"/>
  <c r="O49" i="1"/>
  <c r="O64" i="1"/>
  <c r="O24" i="1"/>
  <c r="O55" i="1"/>
  <c r="O73" i="1"/>
  <c r="O78" i="1"/>
  <c r="O39" i="1"/>
  <c r="O48" i="1"/>
  <c r="O66" i="1"/>
  <c r="O54" i="1"/>
  <c r="O28" i="1"/>
  <c r="O60" i="1"/>
  <c r="O69" i="1"/>
  <c r="O43" i="1"/>
  <c r="O33" i="1"/>
  <c r="O67" i="1"/>
  <c r="O50" i="1"/>
  <c r="O25" i="1"/>
  <c r="C15" i="1"/>
  <c r="F16" i="1" s="1"/>
  <c r="F18" i="1" s="1"/>
  <c r="O77" i="1"/>
  <c r="O35" i="1"/>
  <c r="O41" i="1"/>
  <c r="O59" i="1"/>
  <c r="O74" i="1"/>
  <c r="O22" i="1"/>
  <c r="O42" i="1"/>
  <c r="O46" i="1"/>
  <c r="O30" i="1"/>
  <c r="O27" i="1"/>
  <c r="O68" i="1"/>
  <c r="J22" i="1"/>
  <c r="C18" i="1" l="1"/>
  <c r="F17" i="1"/>
</calcChain>
</file>

<file path=xl/sharedStrings.xml><?xml version="1.0" encoding="utf-8"?>
<sst xmlns="http://schemas.openxmlformats.org/spreadsheetml/2006/main" count="398" uniqueCount="68">
  <si>
    <t>VSB-66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</si>
  <si>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</si>
  <si>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</si>
  <si>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</si>
  <si>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</si>
  <si>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</si>
  <si>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</si>
  <si>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</si>
  <si>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</si>
  <si>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</si>
  <si>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</si>
  <si>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</si>
  <si>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</si>
  <si>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</si>
  <si>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</si>
  <si>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</si>
  <si>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</si>
  <si>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</si>
  <si>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</si>
  <si>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</si>
  <si>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</si>
  <si>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</si>
  <si>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</si>
  <si>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</si>
  <si>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</si>
  <si>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</si>
  <si>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</si>
  <si>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</si>
  <si>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</si>
  <si>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</si>
  <si>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</si>
  <si>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</si>
  <si>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</si>
  <si>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</si>
  <si>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</si>
  <si>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</si>
  <si>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</si>
  <si>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AE For / GSC 6438-0083</t>
  </si>
  <si>
    <t>not avail.</t>
  </si>
  <si>
    <t>Kreiner</t>
  </si>
  <si>
    <t>IBVS 5843</t>
  </si>
  <si>
    <t>II</t>
  </si>
  <si>
    <t>EA</t>
  </si>
  <si>
    <t>Add cycle</t>
  </si>
  <si>
    <t>Old Cycle</t>
  </si>
  <si>
    <t>2013JAVSO..41..122</t>
  </si>
  <si>
    <t>I</t>
  </si>
  <si>
    <t>Zasche 2012A+A...537.A109</t>
  </si>
  <si>
    <t>prim</t>
  </si>
  <si>
    <t>R</t>
  </si>
  <si>
    <t>VSOLJ</t>
  </si>
  <si>
    <t>V</t>
  </si>
  <si>
    <t>ASAS</t>
  </si>
  <si>
    <t>Hp</t>
  </si>
  <si>
    <t>Hipparcos</t>
  </si>
  <si>
    <t>PiOfTheSky</t>
  </si>
  <si>
    <t>BVR</t>
  </si>
  <si>
    <t>PZ</t>
  </si>
  <si>
    <t>-</t>
  </si>
  <si>
    <t>SAAO</t>
  </si>
  <si>
    <t>sec</t>
  </si>
  <si>
    <t>VSB_061</t>
  </si>
  <si>
    <t>VSB, 91</t>
  </si>
  <si>
    <t xml:space="preserve">Mag </t>
  </si>
  <si>
    <t>Next ToM-P</t>
  </si>
  <si>
    <t>Next ToM-S</t>
  </si>
  <si>
    <t>10.235 (0.350)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</si>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</sst>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41" applyAlignment="1">
      <alignment horizontal="left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5" fillId="0" borderId="13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5" fillId="24" borderId="11" xfId="0" applyFont="1" applyFill="1" applyBorder="1" applyAlignment="1">
      <alignment horizontal="right" vertical="center"/>
    </xf>
    <xf numFmtId="0" fontId="5" fillId="24" borderId="12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22" fontId="37" fillId="0" borderId="14" xfId="0" applyNumberFormat="1" applyFont="1" applyBorder="1" applyAlignment="1">
      <alignment horizontal="right" vertical="center"/>
    </xf>
    <xf numFmtId="22" fontId="37" fillId="0" borderId="1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0" fillId="0" borderId="17" xfId="0" applyFont="1" applyBorder="1">
      <alignment vertical="top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For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-4471</c:v>
                </c:pt>
                <c:pt idx="1">
                  <c:v>-1552</c:v>
                </c:pt>
                <c:pt idx="2">
                  <c:v>-1552</c:v>
                </c:pt>
                <c:pt idx="3">
                  <c:v>-1541</c:v>
                </c:pt>
                <c:pt idx="4">
                  <c:v>-1541</c:v>
                </c:pt>
                <c:pt idx="5">
                  <c:v>-1540</c:v>
                </c:pt>
                <c:pt idx="6">
                  <c:v>-1540</c:v>
                </c:pt>
                <c:pt idx="7">
                  <c:v>-1534.5</c:v>
                </c:pt>
                <c:pt idx="8">
                  <c:v>-1534.5</c:v>
                </c:pt>
                <c:pt idx="9">
                  <c:v>-1200</c:v>
                </c:pt>
                <c:pt idx="10">
                  <c:v>-1200</c:v>
                </c:pt>
                <c:pt idx="11">
                  <c:v>-589</c:v>
                </c:pt>
                <c:pt idx="12">
                  <c:v>-588.5</c:v>
                </c:pt>
                <c:pt idx="13">
                  <c:v>-404</c:v>
                </c:pt>
                <c:pt idx="14">
                  <c:v>-397.5</c:v>
                </c:pt>
                <c:pt idx="15">
                  <c:v>-378</c:v>
                </c:pt>
                <c:pt idx="16">
                  <c:v>-349</c:v>
                </c:pt>
                <c:pt idx="17">
                  <c:v>0</c:v>
                </c:pt>
                <c:pt idx="18">
                  <c:v>0</c:v>
                </c:pt>
                <c:pt idx="19">
                  <c:v>231</c:v>
                </c:pt>
                <c:pt idx="20">
                  <c:v>231.5</c:v>
                </c:pt>
                <c:pt idx="21">
                  <c:v>321.5</c:v>
                </c:pt>
                <c:pt idx="22">
                  <c:v>352</c:v>
                </c:pt>
                <c:pt idx="23">
                  <c:v>359.5</c:v>
                </c:pt>
                <c:pt idx="24">
                  <c:v>382.5</c:v>
                </c:pt>
                <c:pt idx="25">
                  <c:v>396.5</c:v>
                </c:pt>
                <c:pt idx="26">
                  <c:v>403</c:v>
                </c:pt>
                <c:pt idx="27">
                  <c:v>415</c:v>
                </c:pt>
                <c:pt idx="28">
                  <c:v>416</c:v>
                </c:pt>
                <c:pt idx="29">
                  <c:v>458</c:v>
                </c:pt>
                <c:pt idx="30">
                  <c:v>756</c:v>
                </c:pt>
                <c:pt idx="31">
                  <c:v>794</c:v>
                </c:pt>
                <c:pt idx="32">
                  <c:v>799.5</c:v>
                </c:pt>
                <c:pt idx="33">
                  <c:v>1197</c:v>
                </c:pt>
                <c:pt idx="34">
                  <c:v>1222</c:v>
                </c:pt>
                <c:pt idx="35">
                  <c:v>1222.5</c:v>
                </c:pt>
                <c:pt idx="36">
                  <c:v>1561.5</c:v>
                </c:pt>
                <c:pt idx="37">
                  <c:v>1561.5</c:v>
                </c:pt>
                <c:pt idx="38">
                  <c:v>1562.5</c:v>
                </c:pt>
                <c:pt idx="39">
                  <c:v>1569.5</c:v>
                </c:pt>
                <c:pt idx="40">
                  <c:v>1575</c:v>
                </c:pt>
                <c:pt idx="41">
                  <c:v>1575.5</c:v>
                </c:pt>
                <c:pt idx="42">
                  <c:v>1575.5</c:v>
                </c:pt>
                <c:pt idx="43">
                  <c:v>2007</c:v>
                </c:pt>
                <c:pt idx="44">
                  <c:v>2309</c:v>
                </c:pt>
                <c:pt idx="45">
                  <c:v>2309.5</c:v>
                </c:pt>
                <c:pt idx="46">
                  <c:v>2458</c:v>
                </c:pt>
                <c:pt idx="47">
                  <c:v>3215</c:v>
                </c:pt>
                <c:pt idx="48">
                  <c:v>3228.5</c:v>
                </c:pt>
                <c:pt idx="49">
                  <c:v>3229.5</c:v>
                </c:pt>
                <c:pt idx="50">
                  <c:v>3235</c:v>
                </c:pt>
                <c:pt idx="51">
                  <c:v>5177.5</c:v>
                </c:pt>
                <c:pt idx="52">
                  <c:v>6395</c:v>
                </c:pt>
                <c:pt idx="53">
                  <c:v>6395</c:v>
                </c:pt>
                <c:pt idx="54">
                  <c:v>6395</c:v>
                </c:pt>
                <c:pt idx="55">
                  <c:v>7202</c:v>
                </c:pt>
                <c:pt idx="56">
                  <c:v>7202</c:v>
                </c:pt>
                <c:pt idx="57">
                  <c:v>7202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F2-4671-B140-2BB0719527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-4471</c:v>
                </c:pt>
                <c:pt idx="1">
                  <c:v>-1552</c:v>
                </c:pt>
                <c:pt idx="2">
                  <c:v>-1552</c:v>
                </c:pt>
                <c:pt idx="3">
                  <c:v>-1541</c:v>
                </c:pt>
                <c:pt idx="4">
                  <c:v>-1541</c:v>
                </c:pt>
                <c:pt idx="5">
                  <c:v>-1540</c:v>
                </c:pt>
                <c:pt idx="6">
                  <c:v>-1540</c:v>
                </c:pt>
                <c:pt idx="7">
                  <c:v>-1534.5</c:v>
                </c:pt>
                <c:pt idx="8">
                  <c:v>-1534.5</c:v>
                </c:pt>
                <c:pt idx="9">
                  <c:v>-1200</c:v>
                </c:pt>
                <c:pt idx="10">
                  <c:v>-1200</c:v>
                </c:pt>
                <c:pt idx="11">
                  <c:v>-589</c:v>
                </c:pt>
                <c:pt idx="12">
                  <c:v>-588.5</c:v>
                </c:pt>
                <c:pt idx="13">
                  <c:v>-404</c:v>
                </c:pt>
                <c:pt idx="14">
                  <c:v>-397.5</c:v>
                </c:pt>
                <c:pt idx="15">
                  <c:v>-378</c:v>
                </c:pt>
                <c:pt idx="16">
                  <c:v>-349</c:v>
                </c:pt>
                <c:pt idx="17">
                  <c:v>0</c:v>
                </c:pt>
                <c:pt idx="18">
                  <c:v>0</c:v>
                </c:pt>
                <c:pt idx="19">
                  <c:v>231</c:v>
                </c:pt>
                <c:pt idx="20">
                  <c:v>231.5</c:v>
                </c:pt>
                <c:pt idx="21">
                  <c:v>321.5</c:v>
                </c:pt>
                <c:pt idx="22">
                  <c:v>352</c:v>
                </c:pt>
                <c:pt idx="23">
                  <c:v>359.5</c:v>
                </c:pt>
                <c:pt idx="24">
                  <c:v>382.5</c:v>
                </c:pt>
                <c:pt idx="25">
                  <c:v>396.5</c:v>
                </c:pt>
                <c:pt idx="26">
                  <c:v>403</c:v>
                </c:pt>
                <c:pt idx="27">
                  <c:v>415</c:v>
                </c:pt>
                <c:pt idx="28">
                  <c:v>416</c:v>
                </c:pt>
                <c:pt idx="29">
                  <c:v>458</c:v>
                </c:pt>
                <c:pt idx="30">
                  <c:v>756</c:v>
                </c:pt>
                <c:pt idx="31">
                  <c:v>794</c:v>
                </c:pt>
                <c:pt idx="32">
                  <c:v>799.5</c:v>
                </c:pt>
                <c:pt idx="33">
                  <c:v>1197</c:v>
                </c:pt>
                <c:pt idx="34">
                  <c:v>1222</c:v>
                </c:pt>
                <c:pt idx="35">
                  <c:v>1222.5</c:v>
                </c:pt>
                <c:pt idx="36">
                  <c:v>1561.5</c:v>
                </c:pt>
                <c:pt idx="37">
                  <c:v>1561.5</c:v>
                </c:pt>
                <c:pt idx="38">
                  <c:v>1562.5</c:v>
                </c:pt>
                <c:pt idx="39">
                  <c:v>1569.5</c:v>
                </c:pt>
                <c:pt idx="40">
                  <c:v>1575</c:v>
                </c:pt>
                <c:pt idx="41">
                  <c:v>1575.5</c:v>
                </c:pt>
                <c:pt idx="42">
                  <c:v>1575.5</c:v>
                </c:pt>
                <c:pt idx="43">
                  <c:v>2007</c:v>
                </c:pt>
                <c:pt idx="44">
                  <c:v>2309</c:v>
                </c:pt>
                <c:pt idx="45">
                  <c:v>2309.5</c:v>
                </c:pt>
                <c:pt idx="46">
                  <c:v>2458</c:v>
                </c:pt>
                <c:pt idx="47">
                  <c:v>3215</c:v>
                </c:pt>
                <c:pt idx="48">
                  <c:v>3228.5</c:v>
                </c:pt>
                <c:pt idx="49">
                  <c:v>3229.5</c:v>
                </c:pt>
                <c:pt idx="50">
                  <c:v>3235</c:v>
                </c:pt>
                <c:pt idx="51">
                  <c:v>5177.5</c:v>
                </c:pt>
                <c:pt idx="52">
                  <c:v>6395</c:v>
                </c:pt>
                <c:pt idx="53">
                  <c:v>6395</c:v>
                </c:pt>
                <c:pt idx="54">
                  <c:v>6395</c:v>
                </c:pt>
                <c:pt idx="55">
                  <c:v>7202</c:v>
                </c:pt>
                <c:pt idx="56">
                  <c:v>7202</c:v>
                </c:pt>
                <c:pt idx="57">
                  <c:v>7202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F2-4671-B140-2BB0719527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-4471</c:v>
                </c:pt>
                <c:pt idx="1">
                  <c:v>-1552</c:v>
                </c:pt>
                <c:pt idx="2">
                  <c:v>-1552</c:v>
                </c:pt>
                <c:pt idx="3">
                  <c:v>-1541</c:v>
                </c:pt>
                <c:pt idx="4">
                  <c:v>-1541</c:v>
                </c:pt>
                <c:pt idx="5">
                  <c:v>-1540</c:v>
                </c:pt>
                <c:pt idx="6">
                  <c:v>-1540</c:v>
                </c:pt>
                <c:pt idx="7">
                  <c:v>-1534.5</c:v>
                </c:pt>
                <c:pt idx="8">
                  <c:v>-1534.5</c:v>
                </c:pt>
                <c:pt idx="9">
                  <c:v>-1200</c:v>
                </c:pt>
                <c:pt idx="10">
                  <c:v>-1200</c:v>
                </c:pt>
                <c:pt idx="11">
                  <c:v>-589</c:v>
                </c:pt>
                <c:pt idx="12">
                  <c:v>-588.5</c:v>
                </c:pt>
                <c:pt idx="13">
                  <c:v>-404</c:v>
                </c:pt>
                <c:pt idx="14">
                  <c:v>-397.5</c:v>
                </c:pt>
                <c:pt idx="15">
                  <c:v>-378</c:v>
                </c:pt>
                <c:pt idx="16">
                  <c:v>-349</c:v>
                </c:pt>
                <c:pt idx="17">
                  <c:v>0</c:v>
                </c:pt>
                <c:pt idx="18">
                  <c:v>0</c:v>
                </c:pt>
                <c:pt idx="19">
                  <c:v>231</c:v>
                </c:pt>
                <c:pt idx="20">
                  <c:v>231.5</c:v>
                </c:pt>
                <c:pt idx="21">
                  <c:v>321.5</c:v>
                </c:pt>
                <c:pt idx="22">
                  <c:v>352</c:v>
                </c:pt>
                <c:pt idx="23">
                  <c:v>359.5</c:v>
                </c:pt>
                <c:pt idx="24">
                  <c:v>382.5</c:v>
                </c:pt>
                <c:pt idx="25">
                  <c:v>396.5</c:v>
                </c:pt>
                <c:pt idx="26">
                  <c:v>403</c:v>
                </c:pt>
                <c:pt idx="27">
                  <c:v>415</c:v>
                </c:pt>
                <c:pt idx="28">
                  <c:v>416</c:v>
                </c:pt>
                <c:pt idx="29">
                  <c:v>458</c:v>
                </c:pt>
                <c:pt idx="30">
                  <c:v>756</c:v>
                </c:pt>
                <c:pt idx="31">
                  <c:v>794</c:v>
                </c:pt>
                <c:pt idx="32">
                  <c:v>799.5</c:v>
                </c:pt>
                <c:pt idx="33">
                  <c:v>1197</c:v>
                </c:pt>
                <c:pt idx="34">
                  <c:v>1222</c:v>
                </c:pt>
                <c:pt idx="35">
                  <c:v>1222.5</c:v>
                </c:pt>
                <c:pt idx="36">
                  <c:v>1561.5</c:v>
                </c:pt>
                <c:pt idx="37">
                  <c:v>1561.5</c:v>
                </c:pt>
                <c:pt idx="38">
                  <c:v>1562.5</c:v>
                </c:pt>
                <c:pt idx="39">
                  <c:v>1569.5</c:v>
                </c:pt>
                <c:pt idx="40">
                  <c:v>1575</c:v>
                </c:pt>
                <c:pt idx="41">
                  <c:v>1575.5</c:v>
                </c:pt>
                <c:pt idx="42">
                  <c:v>1575.5</c:v>
                </c:pt>
                <c:pt idx="43">
                  <c:v>2007</c:v>
                </c:pt>
                <c:pt idx="44">
                  <c:v>2309</c:v>
                </c:pt>
                <c:pt idx="45">
                  <c:v>2309.5</c:v>
                </c:pt>
                <c:pt idx="46">
                  <c:v>2458</c:v>
                </c:pt>
                <c:pt idx="47">
                  <c:v>3215</c:v>
                </c:pt>
                <c:pt idx="48">
                  <c:v>3228.5</c:v>
                </c:pt>
                <c:pt idx="49">
                  <c:v>3229.5</c:v>
                </c:pt>
                <c:pt idx="50">
                  <c:v>3235</c:v>
                </c:pt>
                <c:pt idx="51">
                  <c:v>5177.5</c:v>
                </c:pt>
                <c:pt idx="52">
                  <c:v>6395</c:v>
                </c:pt>
                <c:pt idx="53">
                  <c:v>6395</c:v>
                </c:pt>
                <c:pt idx="54">
                  <c:v>6395</c:v>
                </c:pt>
                <c:pt idx="55">
                  <c:v>7202</c:v>
                </c:pt>
                <c:pt idx="56">
                  <c:v>7202</c:v>
                </c:pt>
                <c:pt idx="57">
                  <c:v>7202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1.7615300021134317E-3</c:v>
                </c:pt>
                <c:pt idx="1">
                  <c:v>-7.6463999721454456E-4</c:v>
                </c:pt>
                <c:pt idx="2">
                  <c:v>-6.6463999974075705E-4</c:v>
                </c:pt>
                <c:pt idx="3">
                  <c:v>-6.8369998189155012E-5</c:v>
                </c:pt>
                <c:pt idx="4">
                  <c:v>3.1630006560590118E-5</c:v>
                </c:pt>
                <c:pt idx="5">
                  <c:v>-2.7779999800259247E-4</c:v>
                </c:pt>
                <c:pt idx="6">
                  <c:v>-1.7780000052880496E-4</c:v>
                </c:pt>
                <c:pt idx="7">
                  <c:v>-1.329664999502711E-3</c:v>
                </c:pt>
                <c:pt idx="8">
                  <c:v>-9.296649950556457E-4</c:v>
                </c:pt>
                <c:pt idx="9">
                  <c:v>-5.2399999549379572E-4</c:v>
                </c:pt>
                <c:pt idx="10">
                  <c:v>-3.839999990304932E-4</c:v>
                </c:pt>
                <c:pt idx="11">
                  <c:v>-3.5657300031743944E-3</c:v>
                </c:pt>
                <c:pt idx="12">
                  <c:v>-9.0044499665964395E-4</c:v>
                </c:pt>
                <c:pt idx="13">
                  <c:v>-9.0279994765296578E-5</c:v>
                </c:pt>
                <c:pt idx="14">
                  <c:v>4.8424997658003122E-5</c:v>
                </c:pt>
                <c:pt idx="15">
                  <c:v>-1.5354599963757209E-3</c:v>
                </c:pt>
                <c:pt idx="16">
                  <c:v>3.9107000338844955E-4</c:v>
                </c:pt>
                <c:pt idx="18">
                  <c:v>2.9999999969732016E-4</c:v>
                </c:pt>
                <c:pt idx="19">
                  <c:v>1.1516700033098459E-3</c:v>
                </c:pt>
                <c:pt idx="20">
                  <c:v>-1.043044998368714E-3</c:v>
                </c:pt>
                <c:pt idx="21">
                  <c:v>3.6825500137638301E-4</c:v>
                </c:pt>
                <c:pt idx="22">
                  <c:v>-3.1935999868437648E-4</c:v>
                </c:pt>
                <c:pt idx="23">
                  <c:v>4.0991500281961635E-4</c:v>
                </c:pt>
                <c:pt idx="24">
                  <c:v>6.930250019649975E-4</c:v>
                </c:pt>
                <c:pt idx="25">
                  <c:v>2.6100499962922186E-4</c:v>
                </c:pt>
                <c:pt idx="26">
                  <c:v>5.9971000155201182E-4</c:v>
                </c:pt>
                <c:pt idx="27">
                  <c:v>-9.134499923675321E-4</c:v>
                </c:pt>
                <c:pt idx="28">
                  <c:v>7.7712000347673893E-4</c:v>
                </c:pt>
                <c:pt idx="30">
                  <c:v>8.7092000467237085E-4</c:v>
                </c:pt>
                <c:pt idx="31">
                  <c:v>1.0125800035893917E-3</c:v>
                </c:pt>
                <c:pt idx="32">
                  <c:v>4.6071499673416838E-4</c:v>
                </c:pt>
                <c:pt idx="33">
                  <c:v>3.1229000160237774E-4</c:v>
                </c:pt>
                <c:pt idx="34">
                  <c:v>-4.334599943831563E-4</c:v>
                </c:pt>
                <c:pt idx="35">
                  <c:v>1.4318250032374635E-3</c:v>
                </c:pt>
                <c:pt idx="37">
                  <c:v>2.8505500085884705E-4</c:v>
                </c:pt>
                <c:pt idx="39">
                  <c:v>-4.0038499719230458E-4</c:v>
                </c:pt>
                <c:pt idx="41">
                  <c:v>-1.2569649989018217E-3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F2-4671-B140-2BB0719527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-4471</c:v>
                </c:pt>
                <c:pt idx="1">
                  <c:v>-1552</c:v>
                </c:pt>
                <c:pt idx="2">
                  <c:v>-1552</c:v>
                </c:pt>
                <c:pt idx="3">
                  <c:v>-1541</c:v>
                </c:pt>
                <c:pt idx="4">
                  <c:v>-1541</c:v>
                </c:pt>
                <c:pt idx="5">
                  <c:v>-1540</c:v>
                </c:pt>
                <c:pt idx="6">
                  <c:v>-1540</c:v>
                </c:pt>
                <c:pt idx="7">
                  <c:v>-1534.5</c:v>
                </c:pt>
                <c:pt idx="8">
                  <c:v>-1534.5</c:v>
                </c:pt>
                <c:pt idx="9">
                  <c:v>-1200</c:v>
                </c:pt>
                <c:pt idx="10">
                  <c:v>-1200</c:v>
                </c:pt>
                <c:pt idx="11">
                  <c:v>-589</c:v>
                </c:pt>
                <c:pt idx="12">
                  <c:v>-588.5</c:v>
                </c:pt>
                <c:pt idx="13">
                  <c:v>-404</c:v>
                </c:pt>
                <c:pt idx="14">
                  <c:v>-397.5</c:v>
                </c:pt>
                <c:pt idx="15">
                  <c:v>-378</c:v>
                </c:pt>
                <c:pt idx="16">
                  <c:v>-349</c:v>
                </c:pt>
                <c:pt idx="17">
                  <c:v>0</c:v>
                </c:pt>
                <c:pt idx="18">
                  <c:v>0</c:v>
                </c:pt>
                <c:pt idx="19">
                  <c:v>231</c:v>
                </c:pt>
                <c:pt idx="20">
                  <c:v>231.5</c:v>
                </c:pt>
                <c:pt idx="21">
                  <c:v>321.5</c:v>
                </c:pt>
                <c:pt idx="22">
                  <c:v>352</c:v>
                </c:pt>
                <c:pt idx="23">
                  <c:v>359.5</c:v>
                </c:pt>
                <c:pt idx="24">
                  <c:v>382.5</c:v>
                </c:pt>
                <c:pt idx="25">
                  <c:v>396.5</c:v>
                </c:pt>
                <c:pt idx="26">
                  <c:v>403</c:v>
                </c:pt>
                <c:pt idx="27">
                  <c:v>415</c:v>
                </c:pt>
                <c:pt idx="28">
                  <c:v>416</c:v>
                </c:pt>
                <c:pt idx="29">
                  <c:v>458</c:v>
                </c:pt>
                <c:pt idx="30">
                  <c:v>756</c:v>
                </c:pt>
                <c:pt idx="31">
                  <c:v>794</c:v>
                </c:pt>
                <c:pt idx="32">
                  <c:v>799.5</c:v>
                </c:pt>
                <c:pt idx="33">
                  <c:v>1197</c:v>
                </c:pt>
                <c:pt idx="34">
                  <c:v>1222</c:v>
                </c:pt>
                <c:pt idx="35">
                  <c:v>1222.5</c:v>
                </c:pt>
                <c:pt idx="36">
                  <c:v>1561.5</c:v>
                </c:pt>
                <c:pt idx="37">
                  <c:v>1561.5</c:v>
                </c:pt>
                <c:pt idx="38">
                  <c:v>1562.5</c:v>
                </c:pt>
                <c:pt idx="39">
                  <c:v>1569.5</c:v>
                </c:pt>
                <c:pt idx="40">
                  <c:v>1575</c:v>
                </c:pt>
                <c:pt idx="41">
                  <c:v>1575.5</c:v>
                </c:pt>
                <c:pt idx="42">
                  <c:v>1575.5</c:v>
                </c:pt>
                <c:pt idx="43">
                  <c:v>2007</c:v>
                </c:pt>
                <c:pt idx="44">
                  <c:v>2309</c:v>
                </c:pt>
                <c:pt idx="45">
                  <c:v>2309.5</c:v>
                </c:pt>
                <c:pt idx="46">
                  <c:v>2458</c:v>
                </c:pt>
                <c:pt idx="47">
                  <c:v>3215</c:v>
                </c:pt>
                <c:pt idx="48">
                  <c:v>3228.5</c:v>
                </c:pt>
                <c:pt idx="49">
                  <c:v>3229.5</c:v>
                </c:pt>
                <c:pt idx="50">
                  <c:v>3235</c:v>
                </c:pt>
                <c:pt idx="51">
                  <c:v>5177.5</c:v>
                </c:pt>
                <c:pt idx="52">
                  <c:v>6395</c:v>
                </c:pt>
                <c:pt idx="53">
                  <c:v>6395</c:v>
                </c:pt>
                <c:pt idx="54">
                  <c:v>6395</c:v>
                </c:pt>
                <c:pt idx="55">
                  <c:v>7202</c:v>
                </c:pt>
                <c:pt idx="56">
                  <c:v>7202</c:v>
                </c:pt>
                <c:pt idx="57">
                  <c:v>7202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9">
                  <c:v>4.8106000758707523E-4</c:v>
                </c:pt>
                <c:pt idx="36">
                  <c:v>-3.2494500192115083E-4</c:v>
                </c:pt>
                <c:pt idx="38">
                  <c:v>6.5625004936009645E-5</c:v>
                </c:pt>
                <c:pt idx="40">
                  <c:v>-2.8420699527487159E-4</c:v>
                </c:pt>
                <c:pt idx="42">
                  <c:v>-5.5696499475743622E-4</c:v>
                </c:pt>
                <c:pt idx="43">
                  <c:v>-1.6060100024333224E-3</c:v>
                </c:pt>
                <c:pt idx="44">
                  <c:v>-2.0387000404298306E-4</c:v>
                </c:pt>
                <c:pt idx="45">
                  <c:v>-1.1685849967761897E-3</c:v>
                </c:pt>
                <c:pt idx="46">
                  <c:v>2.2105999960331246E-4</c:v>
                </c:pt>
                <c:pt idx="47">
                  <c:v>-1.1744999937945977E-4</c:v>
                </c:pt>
                <c:pt idx="48">
                  <c:v>8.0524499935563654E-4</c:v>
                </c:pt>
                <c:pt idx="49">
                  <c:v>6.5815002017188817E-5</c:v>
                </c:pt>
                <c:pt idx="50">
                  <c:v>2.6395000895718113E-4</c:v>
                </c:pt>
                <c:pt idx="51">
                  <c:v>1.6761749066063203E-3</c:v>
                </c:pt>
                <c:pt idx="52">
                  <c:v>-4.0484985947841778E-4</c:v>
                </c:pt>
                <c:pt idx="53">
                  <c:v>3.9515017851954326E-4</c:v>
                </c:pt>
                <c:pt idx="54">
                  <c:v>1.995149788854178E-3</c:v>
                </c:pt>
                <c:pt idx="55">
                  <c:v>-1.0148601286346093E-3</c:v>
                </c:pt>
                <c:pt idx="56">
                  <c:v>4.8514011723455042E-4</c:v>
                </c:pt>
                <c:pt idx="57">
                  <c:v>9.8514019919093698E-4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F2-4671-B140-2BB0719527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-4471</c:v>
                </c:pt>
                <c:pt idx="1">
                  <c:v>-1552</c:v>
                </c:pt>
                <c:pt idx="2">
                  <c:v>-1552</c:v>
                </c:pt>
                <c:pt idx="3">
                  <c:v>-1541</c:v>
                </c:pt>
                <c:pt idx="4">
                  <c:v>-1541</c:v>
                </c:pt>
                <c:pt idx="5">
                  <c:v>-1540</c:v>
                </c:pt>
                <c:pt idx="6">
                  <c:v>-1540</c:v>
                </c:pt>
                <c:pt idx="7">
                  <c:v>-1534.5</c:v>
                </c:pt>
                <c:pt idx="8">
                  <c:v>-1534.5</c:v>
                </c:pt>
                <c:pt idx="9">
                  <c:v>-1200</c:v>
                </c:pt>
                <c:pt idx="10">
                  <c:v>-1200</c:v>
                </c:pt>
                <c:pt idx="11">
                  <c:v>-589</c:v>
                </c:pt>
                <c:pt idx="12">
                  <c:v>-588.5</c:v>
                </c:pt>
                <c:pt idx="13">
                  <c:v>-404</c:v>
                </c:pt>
                <c:pt idx="14">
                  <c:v>-397.5</c:v>
                </c:pt>
                <c:pt idx="15">
                  <c:v>-378</c:v>
                </c:pt>
                <c:pt idx="16">
                  <c:v>-349</c:v>
                </c:pt>
                <c:pt idx="17">
                  <c:v>0</c:v>
                </c:pt>
                <c:pt idx="18">
                  <c:v>0</c:v>
                </c:pt>
                <c:pt idx="19">
                  <c:v>231</c:v>
                </c:pt>
                <c:pt idx="20">
                  <c:v>231.5</c:v>
                </c:pt>
                <c:pt idx="21">
                  <c:v>321.5</c:v>
                </c:pt>
                <c:pt idx="22">
                  <c:v>352</c:v>
                </c:pt>
                <c:pt idx="23">
                  <c:v>359.5</c:v>
                </c:pt>
                <c:pt idx="24">
                  <c:v>382.5</c:v>
                </c:pt>
                <c:pt idx="25">
                  <c:v>396.5</c:v>
                </c:pt>
                <c:pt idx="26">
                  <c:v>403</c:v>
                </c:pt>
                <c:pt idx="27">
                  <c:v>415</c:v>
                </c:pt>
                <c:pt idx="28">
                  <c:v>416</c:v>
                </c:pt>
                <c:pt idx="29">
                  <c:v>458</c:v>
                </c:pt>
                <c:pt idx="30">
                  <c:v>756</c:v>
                </c:pt>
                <c:pt idx="31">
                  <c:v>794</c:v>
                </c:pt>
                <c:pt idx="32">
                  <c:v>799.5</c:v>
                </c:pt>
                <c:pt idx="33">
                  <c:v>1197</c:v>
                </c:pt>
                <c:pt idx="34">
                  <c:v>1222</c:v>
                </c:pt>
                <c:pt idx="35">
                  <c:v>1222.5</c:v>
                </c:pt>
                <c:pt idx="36">
                  <c:v>1561.5</c:v>
                </c:pt>
                <c:pt idx="37">
                  <c:v>1561.5</c:v>
                </c:pt>
                <c:pt idx="38">
                  <c:v>1562.5</c:v>
                </c:pt>
                <c:pt idx="39">
                  <c:v>1569.5</c:v>
                </c:pt>
                <c:pt idx="40">
                  <c:v>1575</c:v>
                </c:pt>
                <c:pt idx="41">
                  <c:v>1575.5</c:v>
                </c:pt>
                <c:pt idx="42">
                  <c:v>1575.5</c:v>
                </c:pt>
                <c:pt idx="43">
                  <c:v>2007</c:v>
                </c:pt>
                <c:pt idx="44">
                  <c:v>2309</c:v>
                </c:pt>
                <c:pt idx="45">
                  <c:v>2309.5</c:v>
                </c:pt>
                <c:pt idx="46">
                  <c:v>2458</c:v>
                </c:pt>
                <c:pt idx="47">
                  <c:v>3215</c:v>
                </c:pt>
                <c:pt idx="48">
                  <c:v>3228.5</c:v>
                </c:pt>
                <c:pt idx="49">
                  <c:v>3229.5</c:v>
                </c:pt>
                <c:pt idx="50">
                  <c:v>3235</c:v>
                </c:pt>
                <c:pt idx="51">
                  <c:v>5177.5</c:v>
                </c:pt>
                <c:pt idx="52">
                  <c:v>6395</c:v>
                </c:pt>
                <c:pt idx="53">
                  <c:v>6395</c:v>
                </c:pt>
                <c:pt idx="54">
                  <c:v>6395</c:v>
                </c:pt>
                <c:pt idx="55">
                  <c:v>7202</c:v>
                </c:pt>
                <c:pt idx="56">
                  <c:v>7202</c:v>
                </c:pt>
                <c:pt idx="57">
                  <c:v>7202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F2-4671-B140-2BB0719527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-4471</c:v>
                </c:pt>
                <c:pt idx="1">
                  <c:v>-1552</c:v>
                </c:pt>
                <c:pt idx="2">
                  <c:v>-1552</c:v>
                </c:pt>
                <c:pt idx="3">
                  <c:v>-1541</c:v>
                </c:pt>
                <c:pt idx="4">
                  <c:v>-1541</c:v>
                </c:pt>
                <c:pt idx="5">
                  <c:v>-1540</c:v>
                </c:pt>
                <c:pt idx="6">
                  <c:v>-1540</c:v>
                </c:pt>
                <c:pt idx="7">
                  <c:v>-1534.5</c:v>
                </c:pt>
                <c:pt idx="8">
                  <c:v>-1534.5</c:v>
                </c:pt>
                <c:pt idx="9">
                  <c:v>-1200</c:v>
                </c:pt>
                <c:pt idx="10">
                  <c:v>-1200</c:v>
                </c:pt>
                <c:pt idx="11">
                  <c:v>-589</c:v>
                </c:pt>
                <c:pt idx="12">
                  <c:v>-588.5</c:v>
                </c:pt>
                <c:pt idx="13">
                  <c:v>-404</c:v>
                </c:pt>
                <c:pt idx="14">
                  <c:v>-397.5</c:v>
                </c:pt>
                <c:pt idx="15">
                  <c:v>-378</c:v>
                </c:pt>
                <c:pt idx="16">
                  <c:v>-349</c:v>
                </c:pt>
                <c:pt idx="17">
                  <c:v>0</c:v>
                </c:pt>
                <c:pt idx="18">
                  <c:v>0</c:v>
                </c:pt>
                <c:pt idx="19">
                  <c:v>231</c:v>
                </c:pt>
                <c:pt idx="20">
                  <c:v>231.5</c:v>
                </c:pt>
                <c:pt idx="21">
                  <c:v>321.5</c:v>
                </c:pt>
                <c:pt idx="22">
                  <c:v>352</c:v>
                </c:pt>
                <c:pt idx="23">
                  <c:v>359.5</c:v>
                </c:pt>
                <c:pt idx="24">
                  <c:v>382.5</c:v>
                </c:pt>
                <c:pt idx="25">
                  <c:v>396.5</c:v>
                </c:pt>
                <c:pt idx="26">
                  <c:v>403</c:v>
                </c:pt>
                <c:pt idx="27">
                  <c:v>415</c:v>
                </c:pt>
                <c:pt idx="28">
                  <c:v>416</c:v>
                </c:pt>
                <c:pt idx="29">
                  <c:v>458</c:v>
                </c:pt>
                <c:pt idx="30">
                  <c:v>756</c:v>
                </c:pt>
                <c:pt idx="31">
                  <c:v>794</c:v>
                </c:pt>
                <c:pt idx="32">
                  <c:v>799.5</c:v>
                </c:pt>
                <c:pt idx="33">
                  <c:v>1197</c:v>
                </c:pt>
                <c:pt idx="34">
                  <c:v>1222</c:v>
                </c:pt>
                <c:pt idx="35">
                  <c:v>1222.5</c:v>
                </c:pt>
                <c:pt idx="36">
                  <c:v>1561.5</c:v>
                </c:pt>
                <c:pt idx="37">
                  <c:v>1561.5</c:v>
                </c:pt>
                <c:pt idx="38">
                  <c:v>1562.5</c:v>
                </c:pt>
                <c:pt idx="39">
                  <c:v>1569.5</c:v>
                </c:pt>
                <c:pt idx="40">
                  <c:v>1575</c:v>
                </c:pt>
                <c:pt idx="41">
                  <c:v>1575.5</c:v>
                </c:pt>
                <c:pt idx="42">
                  <c:v>1575.5</c:v>
                </c:pt>
                <c:pt idx="43">
                  <c:v>2007</c:v>
                </c:pt>
                <c:pt idx="44">
                  <c:v>2309</c:v>
                </c:pt>
                <c:pt idx="45">
                  <c:v>2309.5</c:v>
                </c:pt>
                <c:pt idx="46">
                  <c:v>2458</c:v>
                </c:pt>
                <c:pt idx="47">
                  <c:v>3215</c:v>
                </c:pt>
                <c:pt idx="48">
                  <c:v>3228.5</c:v>
                </c:pt>
                <c:pt idx="49">
                  <c:v>3229.5</c:v>
                </c:pt>
                <c:pt idx="50">
                  <c:v>3235</c:v>
                </c:pt>
                <c:pt idx="51">
                  <c:v>5177.5</c:v>
                </c:pt>
                <c:pt idx="52">
                  <c:v>6395</c:v>
                </c:pt>
                <c:pt idx="53">
                  <c:v>6395</c:v>
                </c:pt>
                <c:pt idx="54">
                  <c:v>6395</c:v>
                </c:pt>
                <c:pt idx="55">
                  <c:v>7202</c:v>
                </c:pt>
                <c:pt idx="56">
                  <c:v>7202</c:v>
                </c:pt>
                <c:pt idx="57">
                  <c:v>7202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F2-4671-B140-2BB0719527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2">
                    <c:v>2.0000000000000001E-4</c:v>
                  </c:pt>
                  <c:pt idx="4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10">
                    <c:v>2.0000000000000001E-4</c:v>
                  </c:pt>
                  <c:pt idx="11">
                    <c:v>1.2099999999999999E-3</c:v>
                  </c:pt>
                  <c:pt idx="12">
                    <c:v>2.5000000000000001E-3</c:v>
                  </c:pt>
                  <c:pt idx="15">
                    <c:v>2.0000000000000001E-4</c:v>
                  </c:pt>
                  <c:pt idx="16">
                    <c:v>1E-4</c:v>
                  </c:pt>
                  <c:pt idx="19">
                    <c:v>7.6999999999999996E-4</c:v>
                  </c:pt>
                  <c:pt idx="20">
                    <c:v>1.65E-3</c:v>
                  </c:pt>
                  <c:pt idx="29">
                    <c:v>2.0000000000000001E-4</c:v>
                  </c:pt>
                  <c:pt idx="33">
                    <c:v>2.0000000000000001E-4</c:v>
                  </c:pt>
                  <c:pt idx="34">
                    <c:v>9.3000000000000005E-4</c:v>
                  </c:pt>
                  <c:pt idx="35">
                    <c:v>1.9400000000000001E-3</c:v>
                  </c:pt>
                  <c:pt idx="36">
                    <c:v>2.9999999999999997E-4</c:v>
                  </c:pt>
                  <c:pt idx="37">
                    <c:v>2.7E-4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1.49E-3</c:v>
                  </c:pt>
                  <c:pt idx="42">
                    <c:v>2.0000000000000001E-4</c:v>
                  </c:pt>
                  <c:pt idx="43">
                    <c:v>3.8999999999999999E-4</c:v>
                  </c:pt>
                  <c:pt idx="44">
                    <c:v>1.8699999999999999E-3</c:v>
                  </c:pt>
                  <c:pt idx="45">
                    <c:v>1.31E-3</c:v>
                  </c:pt>
                  <c:pt idx="46">
                    <c:v>2.0000000000000001E-4</c:v>
                  </c:pt>
                  <c:pt idx="48">
                    <c:v>7.2000000000000005E-4</c:v>
                  </c:pt>
                  <c:pt idx="49">
                    <c:v>1.0499999999999999E-3</c:v>
                  </c:pt>
                  <c:pt idx="50">
                    <c:v>6.4999999999999997E-4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-4471</c:v>
                </c:pt>
                <c:pt idx="1">
                  <c:v>-1552</c:v>
                </c:pt>
                <c:pt idx="2">
                  <c:v>-1552</c:v>
                </c:pt>
                <c:pt idx="3">
                  <c:v>-1541</c:v>
                </c:pt>
                <c:pt idx="4">
                  <c:v>-1541</c:v>
                </c:pt>
                <c:pt idx="5">
                  <c:v>-1540</c:v>
                </c:pt>
                <c:pt idx="6">
                  <c:v>-1540</c:v>
                </c:pt>
                <c:pt idx="7">
                  <c:v>-1534.5</c:v>
                </c:pt>
                <c:pt idx="8">
                  <c:v>-1534.5</c:v>
                </c:pt>
                <c:pt idx="9">
                  <c:v>-1200</c:v>
                </c:pt>
                <c:pt idx="10">
                  <c:v>-1200</c:v>
                </c:pt>
                <c:pt idx="11">
                  <c:v>-589</c:v>
                </c:pt>
                <c:pt idx="12">
                  <c:v>-588.5</c:v>
                </c:pt>
                <c:pt idx="13">
                  <c:v>-404</c:v>
                </c:pt>
                <c:pt idx="14">
                  <c:v>-397.5</c:v>
                </c:pt>
                <c:pt idx="15">
                  <c:v>-378</c:v>
                </c:pt>
                <c:pt idx="16">
                  <c:v>-349</c:v>
                </c:pt>
                <c:pt idx="17">
                  <c:v>0</c:v>
                </c:pt>
                <c:pt idx="18">
                  <c:v>0</c:v>
                </c:pt>
                <c:pt idx="19">
                  <c:v>231</c:v>
                </c:pt>
                <c:pt idx="20">
                  <c:v>231.5</c:v>
                </c:pt>
                <c:pt idx="21">
                  <c:v>321.5</c:v>
                </c:pt>
                <c:pt idx="22">
                  <c:v>352</c:v>
                </c:pt>
                <c:pt idx="23">
                  <c:v>359.5</c:v>
                </c:pt>
                <c:pt idx="24">
                  <c:v>382.5</c:v>
                </c:pt>
                <c:pt idx="25">
                  <c:v>396.5</c:v>
                </c:pt>
                <c:pt idx="26">
                  <c:v>403</c:v>
                </c:pt>
                <c:pt idx="27">
                  <c:v>415</c:v>
                </c:pt>
                <c:pt idx="28">
                  <c:v>416</c:v>
                </c:pt>
                <c:pt idx="29">
                  <c:v>458</c:v>
                </c:pt>
                <c:pt idx="30">
                  <c:v>756</c:v>
                </c:pt>
                <c:pt idx="31">
                  <c:v>794</c:v>
                </c:pt>
                <c:pt idx="32">
                  <c:v>799.5</c:v>
                </c:pt>
                <c:pt idx="33">
                  <c:v>1197</c:v>
                </c:pt>
                <c:pt idx="34">
                  <c:v>1222</c:v>
                </c:pt>
                <c:pt idx="35">
                  <c:v>1222.5</c:v>
                </c:pt>
                <c:pt idx="36">
                  <c:v>1561.5</c:v>
                </c:pt>
                <c:pt idx="37">
                  <c:v>1561.5</c:v>
                </c:pt>
                <c:pt idx="38">
                  <c:v>1562.5</c:v>
                </c:pt>
                <c:pt idx="39">
                  <c:v>1569.5</c:v>
                </c:pt>
                <c:pt idx="40">
                  <c:v>1575</c:v>
                </c:pt>
                <c:pt idx="41">
                  <c:v>1575.5</c:v>
                </c:pt>
                <c:pt idx="42">
                  <c:v>1575.5</c:v>
                </c:pt>
                <c:pt idx="43">
                  <c:v>2007</c:v>
                </c:pt>
                <c:pt idx="44">
                  <c:v>2309</c:v>
                </c:pt>
                <c:pt idx="45">
                  <c:v>2309.5</c:v>
                </c:pt>
                <c:pt idx="46">
                  <c:v>2458</c:v>
                </c:pt>
                <c:pt idx="47">
                  <c:v>3215</c:v>
                </c:pt>
                <c:pt idx="48">
                  <c:v>3228.5</c:v>
                </c:pt>
                <c:pt idx="49">
                  <c:v>3229.5</c:v>
                </c:pt>
                <c:pt idx="50">
                  <c:v>3235</c:v>
                </c:pt>
                <c:pt idx="51">
                  <c:v>5177.5</c:v>
                </c:pt>
                <c:pt idx="52">
                  <c:v>6395</c:v>
                </c:pt>
                <c:pt idx="53">
                  <c:v>6395</c:v>
                </c:pt>
                <c:pt idx="54">
                  <c:v>6395</c:v>
                </c:pt>
                <c:pt idx="55">
                  <c:v>7202</c:v>
                </c:pt>
                <c:pt idx="56">
                  <c:v>7202</c:v>
                </c:pt>
                <c:pt idx="57">
                  <c:v>7202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F2-4671-B140-2BB0719527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-4471</c:v>
                </c:pt>
                <c:pt idx="1">
                  <c:v>-1552</c:v>
                </c:pt>
                <c:pt idx="2">
                  <c:v>-1552</c:v>
                </c:pt>
                <c:pt idx="3">
                  <c:v>-1541</c:v>
                </c:pt>
                <c:pt idx="4">
                  <c:v>-1541</c:v>
                </c:pt>
                <c:pt idx="5">
                  <c:v>-1540</c:v>
                </c:pt>
                <c:pt idx="6">
                  <c:v>-1540</c:v>
                </c:pt>
                <c:pt idx="7">
                  <c:v>-1534.5</c:v>
                </c:pt>
                <c:pt idx="8">
                  <c:v>-1534.5</c:v>
                </c:pt>
                <c:pt idx="9">
                  <c:v>-1200</c:v>
                </c:pt>
                <c:pt idx="10">
                  <c:v>-1200</c:v>
                </c:pt>
                <c:pt idx="11">
                  <c:v>-589</c:v>
                </c:pt>
                <c:pt idx="12">
                  <c:v>-588.5</c:v>
                </c:pt>
                <c:pt idx="13">
                  <c:v>-404</c:v>
                </c:pt>
                <c:pt idx="14">
                  <c:v>-397.5</c:v>
                </c:pt>
                <c:pt idx="15">
                  <c:v>-378</c:v>
                </c:pt>
                <c:pt idx="16">
                  <c:v>-349</c:v>
                </c:pt>
                <c:pt idx="17">
                  <c:v>0</c:v>
                </c:pt>
                <c:pt idx="18">
                  <c:v>0</c:v>
                </c:pt>
                <c:pt idx="19">
                  <c:v>231</c:v>
                </c:pt>
                <c:pt idx="20">
                  <c:v>231.5</c:v>
                </c:pt>
                <c:pt idx="21">
                  <c:v>321.5</c:v>
                </c:pt>
                <c:pt idx="22">
                  <c:v>352</c:v>
                </c:pt>
                <c:pt idx="23">
                  <c:v>359.5</c:v>
                </c:pt>
                <c:pt idx="24">
                  <c:v>382.5</c:v>
                </c:pt>
                <c:pt idx="25">
                  <c:v>396.5</c:v>
                </c:pt>
                <c:pt idx="26">
                  <c:v>403</c:v>
                </c:pt>
                <c:pt idx="27">
                  <c:v>415</c:v>
                </c:pt>
                <c:pt idx="28">
                  <c:v>416</c:v>
                </c:pt>
                <c:pt idx="29">
                  <c:v>458</c:v>
                </c:pt>
                <c:pt idx="30">
                  <c:v>756</c:v>
                </c:pt>
                <c:pt idx="31">
                  <c:v>794</c:v>
                </c:pt>
                <c:pt idx="32">
                  <c:v>799.5</c:v>
                </c:pt>
                <c:pt idx="33">
                  <c:v>1197</c:v>
                </c:pt>
                <c:pt idx="34">
                  <c:v>1222</c:v>
                </c:pt>
                <c:pt idx="35">
                  <c:v>1222.5</c:v>
                </c:pt>
                <c:pt idx="36">
                  <c:v>1561.5</c:v>
                </c:pt>
                <c:pt idx="37">
                  <c:v>1561.5</c:v>
                </c:pt>
                <c:pt idx="38">
                  <c:v>1562.5</c:v>
                </c:pt>
                <c:pt idx="39">
                  <c:v>1569.5</c:v>
                </c:pt>
                <c:pt idx="40">
                  <c:v>1575</c:v>
                </c:pt>
                <c:pt idx="41">
                  <c:v>1575.5</c:v>
                </c:pt>
                <c:pt idx="42">
                  <c:v>1575.5</c:v>
                </c:pt>
                <c:pt idx="43">
                  <c:v>2007</c:v>
                </c:pt>
                <c:pt idx="44">
                  <c:v>2309</c:v>
                </c:pt>
                <c:pt idx="45">
                  <c:v>2309.5</c:v>
                </c:pt>
                <c:pt idx="46">
                  <c:v>2458</c:v>
                </c:pt>
                <c:pt idx="47">
                  <c:v>3215</c:v>
                </c:pt>
                <c:pt idx="48">
                  <c:v>3228.5</c:v>
                </c:pt>
                <c:pt idx="49">
                  <c:v>3229.5</c:v>
                </c:pt>
                <c:pt idx="50">
                  <c:v>3235</c:v>
                </c:pt>
                <c:pt idx="51">
                  <c:v>5177.5</c:v>
                </c:pt>
                <c:pt idx="52">
                  <c:v>6395</c:v>
                </c:pt>
                <c:pt idx="53">
                  <c:v>6395</c:v>
                </c:pt>
                <c:pt idx="54">
                  <c:v>6395</c:v>
                </c:pt>
                <c:pt idx="55">
                  <c:v>7202</c:v>
                </c:pt>
                <c:pt idx="56">
                  <c:v>7202</c:v>
                </c:pt>
                <c:pt idx="57">
                  <c:v>7202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-4.9163485801151732E-4</c:v>
                </c:pt>
                <c:pt idx="1">
                  <c:v>-2.6029929123198148E-4</c:v>
                </c:pt>
                <c:pt idx="2">
                  <c:v>-2.6029929123198148E-4</c:v>
                </c:pt>
                <c:pt idx="3">
                  <c:v>-2.5942752308036278E-4</c:v>
                </c:pt>
                <c:pt idx="4">
                  <c:v>-2.5942752308036278E-4</c:v>
                </c:pt>
                <c:pt idx="5">
                  <c:v>-2.5934827143021566E-4</c:v>
                </c:pt>
                <c:pt idx="6">
                  <c:v>-2.5934827143021566E-4</c:v>
                </c:pt>
                <c:pt idx="7">
                  <c:v>-2.5891238735440629E-4</c:v>
                </c:pt>
                <c:pt idx="8">
                  <c:v>-2.5891238735440629E-4</c:v>
                </c:pt>
                <c:pt idx="9">
                  <c:v>-2.3240271038018408E-4</c:v>
                </c:pt>
                <c:pt idx="10">
                  <c:v>-2.3240271038018408E-4</c:v>
                </c:pt>
                <c:pt idx="11">
                  <c:v>-1.8397995214027436E-4</c:v>
                </c:pt>
                <c:pt idx="12">
                  <c:v>-1.839403263152008E-4</c:v>
                </c:pt>
                <c:pt idx="13">
                  <c:v>-1.693183968630513E-4</c:v>
                </c:pt>
                <c:pt idx="14">
                  <c:v>-1.6880326113709483E-4</c:v>
                </c:pt>
                <c:pt idx="15">
                  <c:v>-1.6725785395922536E-4</c:v>
                </c:pt>
                <c:pt idx="16">
                  <c:v>-1.6495955610495796E-4</c:v>
                </c:pt>
                <c:pt idx="17">
                  <c:v>-1.3730073020360201E-4</c:v>
                </c:pt>
                <c:pt idx="18">
                  <c:v>-1.3730073020360201E-4</c:v>
                </c:pt>
                <c:pt idx="19">
                  <c:v>-1.1899359901960997E-4</c:v>
                </c:pt>
                <c:pt idx="20">
                  <c:v>-1.1895397319453639E-4</c:v>
                </c:pt>
                <c:pt idx="21">
                  <c:v>-1.1182132468129274E-4</c:v>
                </c:pt>
                <c:pt idx="22">
                  <c:v>-1.0940414935180462E-4</c:v>
                </c:pt>
                <c:pt idx="23">
                  <c:v>-1.0880976197570098E-4</c:v>
                </c:pt>
                <c:pt idx="24">
                  <c:v>-1.0698697402231649E-4</c:v>
                </c:pt>
                <c:pt idx="25">
                  <c:v>-1.0587745092025636E-4</c:v>
                </c:pt>
                <c:pt idx="26">
                  <c:v>-1.0536231519429987E-4</c:v>
                </c:pt>
                <c:pt idx="27">
                  <c:v>-1.0441129539253406E-4</c:v>
                </c:pt>
                <c:pt idx="28">
                  <c:v>-1.043320437423869E-4</c:v>
                </c:pt>
                <c:pt idx="29">
                  <c:v>-1.0100347443620653E-4</c:v>
                </c:pt>
                <c:pt idx="30">
                  <c:v>-7.7386482692355318E-5</c:v>
                </c:pt>
                <c:pt idx="31">
                  <c:v>-7.4374919986763558E-5</c:v>
                </c:pt>
                <c:pt idx="32">
                  <c:v>-7.3939035910954221E-5</c:v>
                </c:pt>
                <c:pt idx="33">
                  <c:v>-4.2436504977461415E-5</c:v>
                </c:pt>
                <c:pt idx="34">
                  <c:v>-4.0455213723782627E-5</c:v>
                </c:pt>
                <c:pt idx="35">
                  <c:v>-4.0415587898709043E-5</c:v>
                </c:pt>
                <c:pt idx="36">
                  <c:v>-1.3549278498824603E-5</c:v>
                </c:pt>
                <c:pt idx="37">
                  <c:v>-1.3549278498824603E-5</c:v>
                </c:pt>
                <c:pt idx="38">
                  <c:v>-1.3470026848677461E-5</c:v>
                </c:pt>
                <c:pt idx="39">
                  <c:v>-1.2915265297647411E-5</c:v>
                </c:pt>
                <c:pt idx="40">
                  <c:v>-1.247938122183806E-5</c:v>
                </c:pt>
                <c:pt idx="41">
                  <c:v>-1.2439755396764503E-5</c:v>
                </c:pt>
                <c:pt idx="42">
                  <c:v>-1.2439755396764503E-5</c:v>
                </c:pt>
                <c:pt idx="43">
                  <c:v>2.1757331641731481E-5</c:v>
                </c:pt>
                <c:pt idx="44">
                  <c:v>4.5691329986171302E-5</c:v>
                </c:pt>
                <c:pt idx="45">
                  <c:v>4.573095581124486E-5</c:v>
                </c:pt>
                <c:pt idx="46">
                  <c:v>5.7499825858096888E-5</c:v>
                </c:pt>
                <c:pt idx="47">
                  <c:v>1.1749332501949077E-4</c:v>
                </c:pt>
                <c:pt idx="48">
                  <c:v>1.1856322229647728E-4</c:v>
                </c:pt>
                <c:pt idx="49">
                  <c:v>1.1864247394662445E-4</c:v>
                </c:pt>
                <c:pt idx="50">
                  <c:v>1.1907835802243378E-4</c:v>
                </c:pt>
                <c:pt idx="51">
                  <c:v>2.7302468843327596E-4</c:v>
                </c:pt>
                <c:pt idx="52">
                  <c:v>3.6951357248743313E-4</c:v>
                </c:pt>
                <c:pt idx="53">
                  <c:v>3.6951357248743313E-4</c:v>
                </c:pt>
                <c:pt idx="54">
                  <c:v>3.6951357248743313E-4</c:v>
                </c:pt>
                <c:pt idx="55">
                  <c:v>4.3346965415618464E-4</c:v>
                </c:pt>
                <c:pt idx="56">
                  <c:v>4.3346965415618464E-4</c:v>
                </c:pt>
                <c:pt idx="57">
                  <c:v>4.3346965415618464E-4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F2-4671-B140-2BB071952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13464"/>
        <c:axId val="1"/>
      </c:scatterChart>
      <c:valAx>
        <c:axId val="451813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8E-2"/>
          <c:min val="-6.000000000000001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81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8E30EB-9D55-381A-1BFC-0B7A4AB53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ht="12.95" customHeight="1" x14ac:dyDescent="0.2">
      <c r="A2" t="s">
        <v>27</v>
      </c>
      <c r="B2" t="s">
        <v>42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4</v>
      </c>
      <c r="C4" s="8" t="s">
        <v>38</v>
      </c>
      <c r="D4" s="9" t="s">
        <v>38</v>
      </c>
    </row>
    <row r="5" spans="1:6" ht="12.95" customHeight="1" thickTop="1" x14ac:dyDescent="0.2">
      <c r="A5" s="11" t="s">
        <v>32</v>
      </c>
      <c r="B5" s="12"/>
      <c r="C5" s="13">
        <v>-9.5</v>
      </c>
      <c r="D5" s="12" t="s">
        <v>33</v>
      </c>
    </row>
    <row r="6" spans="1:6" ht="12.95" customHeight="1" x14ac:dyDescent="0.2">
      <c r="A6" s="5" t="s">
        <v>5</v>
      </c>
      <c r="E6" s="53" t="s">
        <v>39</v>
      </c>
    </row>
    <row r="7" spans="1:6" ht="12.95" customHeight="1" x14ac:dyDescent="0.2">
      <c r="A7" t="s">
        <v>6</v>
      </c>
      <c r="C7">
        <v>52605.970699999998</v>
      </c>
      <c r="D7" s="52" t="s">
        <v>67</v>
      </c>
      <c r="E7" s="54">
        <v>54052.150268043006</v>
      </c>
    </row>
    <row r="8" spans="1:6" ht="12.95" customHeight="1" x14ac:dyDescent="0.2">
      <c r="A8" t="s">
        <v>7</v>
      </c>
      <c r="C8">
        <v>0.91820942999999999</v>
      </c>
      <c r="D8" s="52" t="s">
        <v>67</v>
      </c>
      <c r="E8" s="55">
        <v>0.91820808637251228</v>
      </c>
    </row>
    <row r="9" spans="1:6" ht="12.95" customHeight="1" x14ac:dyDescent="0.2">
      <c r="A9" s="25" t="s">
        <v>36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2.95" customHeight="1" thickBot="1" x14ac:dyDescent="0.25">
      <c r="A10" s="12"/>
      <c r="B10" s="12"/>
      <c r="C10" s="4" t="s">
        <v>23</v>
      </c>
      <c r="D10" s="4" t="s">
        <v>24</v>
      </c>
      <c r="E10" s="12"/>
    </row>
    <row r="11" spans="1:6" ht="12.95" customHeight="1" x14ac:dyDescent="0.2">
      <c r="A11" s="12" t="s">
        <v>19</v>
      </c>
      <c r="B11" s="12"/>
      <c r="C11" s="22">
        <f ca="1">INTERCEPT(INDIRECT($D$9):G991,INDIRECT($C$9):F991)</f>
        <v>-1.3730073020360201E-4</v>
      </c>
      <c r="D11" s="3"/>
      <c r="E11" s="12"/>
    </row>
    <row r="12" spans="1:6" ht="12.95" customHeight="1" x14ac:dyDescent="0.2">
      <c r="A12" s="12" t="s">
        <v>20</v>
      </c>
      <c r="B12" s="12"/>
      <c r="C12" s="22">
        <f ca="1">SLOPE(INDIRECT($D$9):G991,INDIRECT($C$9):F991)</f>
        <v>7.9251650147151713E-8</v>
      </c>
      <c r="D12" s="3"/>
      <c r="E12" s="45" t="s">
        <v>63</v>
      </c>
      <c r="F12" s="46" t="s">
        <v>66</v>
      </c>
    </row>
    <row r="13" spans="1:6" ht="12.95" customHeight="1" x14ac:dyDescent="0.2">
      <c r="A13" s="12" t="s">
        <v>22</v>
      </c>
      <c r="B13" s="12"/>
      <c r="C13" s="3" t="s">
        <v>17</v>
      </c>
      <c r="E13" s="43" t="s">
        <v>43</v>
      </c>
      <c r="F13" s="47">
        <v>1</v>
      </c>
    </row>
    <row r="14" spans="1:6" ht="12.95" customHeight="1" x14ac:dyDescent="0.2">
      <c r="A14" s="12"/>
      <c r="B14" s="12"/>
      <c r="C14" s="12"/>
      <c r="E14" s="43" t="s">
        <v>34</v>
      </c>
      <c r="F14" s="48">
        <f ca="1">NOW()+15018.5+$C$5/24</f>
        <v>60537.718762847217</v>
      </c>
    </row>
    <row r="15" spans="1:6" ht="12.95" customHeight="1" x14ac:dyDescent="0.2">
      <c r="A15" s="14" t="s">
        <v>21</v>
      </c>
      <c r="B15" s="12"/>
      <c r="C15" s="15">
        <f ca="1">(C7+C11)+(C8+C12)*INT(MAX(F21:F3532))</f>
        <v>59218.915448329652</v>
      </c>
      <c r="E15" s="43" t="s">
        <v>44</v>
      </c>
      <c r="F15" s="48">
        <f ca="1">ROUND(2*($F$14-$C$7)/$C$8,0)/2+$F$13</f>
        <v>8639.5</v>
      </c>
    </row>
    <row r="16" spans="1:6" ht="12.95" customHeight="1" x14ac:dyDescent="0.2">
      <c r="A16" s="17" t="s">
        <v>8</v>
      </c>
      <c r="B16" s="12"/>
      <c r="C16" s="18">
        <f ca="1">+C8+C12</f>
        <v>0.91820950925165012</v>
      </c>
      <c r="E16" s="43" t="s">
        <v>35</v>
      </c>
      <c r="F16" s="48">
        <f ca="1">ROUND(2*($F$14-$C$15)/$C$16,0)/2+$F$13</f>
        <v>1437.5</v>
      </c>
    </row>
    <row r="17" spans="1:17" ht="12.95" customHeight="1" thickBot="1" x14ac:dyDescent="0.25">
      <c r="A17" s="16" t="s">
        <v>31</v>
      </c>
      <c r="B17" s="12"/>
      <c r="C17" s="12">
        <f>COUNT(C21:C2190)</f>
        <v>58</v>
      </c>
      <c r="E17" s="43" t="s">
        <v>64</v>
      </c>
      <c r="F17" s="49">
        <f ca="1">+$C$15+$C$16*$F$16-15018.5-$C$5/24</f>
        <v>45520.737451212233</v>
      </c>
    </row>
    <row r="18" spans="1:17" ht="12.95" customHeight="1" thickTop="1" thickBot="1" x14ac:dyDescent="0.25">
      <c r="A18" s="17" t="s">
        <v>9</v>
      </c>
      <c r="B18" s="12"/>
      <c r="C18" s="20">
        <f ca="1">+C15</f>
        <v>59218.915448329652</v>
      </c>
      <c r="D18" s="21">
        <f ca="1">+C16</f>
        <v>0.91820950925165012</v>
      </c>
      <c r="E18" s="44" t="s">
        <v>65</v>
      </c>
      <c r="F18" s="50">
        <f ca="1">+($C$15+$C$16*$F$16)-($C$16/2)-15018.5-$C$5/24</f>
        <v>45520.278346457606</v>
      </c>
    </row>
    <row r="19" spans="1:17" ht="12.95" customHeight="1" thickTop="1" x14ac:dyDescent="0.2">
      <c r="E19" s="16"/>
      <c r="F19" s="19"/>
    </row>
    <row r="20" spans="1:17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67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ht="12.95" customHeight="1" x14ac:dyDescent="0.2">
      <c r="A21" s="28" t="s">
        <v>47</v>
      </c>
      <c r="B21" s="29" t="s">
        <v>46</v>
      </c>
      <c r="C21" s="30">
        <v>48500.658100000001</v>
      </c>
      <c r="D21" s="30">
        <v>1E-3</v>
      </c>
      <c r="E21">
        <f>+(C21-C$7)/C$8</f>
        <v>-4470.9980815596691</v>
      </c>
      <c r="F21">
        <f>ROUND(2*E21,0)/2</f>
        <v>-4471</v>
      </c>
      <c r="G21">
        <f>+C21-(C$7+F21*C$8)</f>
        <v>1.7615300021134317E-3</v>
      </c>
      <c r="J21">
        <f>+G21</f>
        <v>1.7615300021134317E-3</v>
      </c>
      <c r="O21">
        <f ca="1">+C$11+C$12*$F21</f>
        <v>-4.9163485801151732E-4</v>
      </c>
      <c r="Q21" s="2">
        <f>+C21-15018.5</f>
        <v>33482.158100000001</v>
      </c>
    </row>
    <row r="22" spans="1:17" ht="12.95" customHeight="1" x14ac:dyDescent="0.2">
      <c r="A22" s="28" t="s">
        <v>47</v>
      </c>
      <c r="B22" s="29" t="s">
        <v>46</v>
      </c>
      <c r="C22" s="30">
        <v>51180.908900000002</v>
      </c>
      <c r="D22" s="30"/>
      <c r="E22">
        <f>+(C22-C$7)/C$8</f>
        <v>-1552.0008327511905</v>
      </c>
      <c r="F22">
        <f>ROUND(2*E22,0)/2</f>
        <v>-1552</v>
      </c>
      <c r="G22">
        <f>+C22-(C$7+F22*C$8)</f>
        <v>-7.6463999721454456E-4</v>
      </c>
      <c r="J22">
        <f>+G22</f>
        <v>-7.6463999721454456E-4</v>
      </c>
      <c r="O22">
        <f ca="1">+C$11+C$12*$F22</f>
        <v>-2.6029929123198148E-4</v>
      </c>
      <c r="Q22" s="2">
        <f>+C22-15018.5</f>
        <v>36162.408900000002</v>
      </c>
    </row>
    <row r="23" spans="1:17" ht="12.95" customHeight="1" x14ac:dyDescent="0.2">
      <c r="A23" s="28" t="s">
        <v>47</v>
      </c>
      <c r="B23" s="29" t="s">
        <v>46</v>
      </c>
      <c r="C23" s="30">
        <v>51180.909</v>
      </c>
      <c r="D23" s="30">
        <v>2.0000000000000001E-4</v>
      </c>
      <c r="E23">
        <f>+(C23-C$7)/C$8</f>
        <v>-1552.0007238435771</v>
      </c>
      <c r="F23">
        <f>ROUND(2*E23,0)/2</f>
        <v>-1552</v>
      </c>
      <c r="G23">
        <f>+C23-(C$7+F23*C$8)</f>
        <v>-6.6463999974075705E-4</v>
      </c>
      <c r="J23">
        <f>+G23</f>
        <v>-6.6463999974075705E-4</v>
      </c>
      <c r="O23">
        <f ca="1">+C$11+C$12*$F23</f>
        <v>-2.6029929123198148E-4</v>
      </c>
      <c r="Q23" s="2">
        <f>+C23-15018.5</f>
        <v>36162.409</v>
      </c>
    </row>
    <row r="24" spans="1:17" ht="12.95" customHeight="1" x14ac:dyDescent="0.2">
      <c r="A24" s="28" t="s">
        <v>47</v>
      </c>
      <c r="B24" s="29" t="s">
        <v>46</v>
      </c>
      <c r="C24" s="30">
        <v>51191.009899999997</v>
      </c>
      <c r="D24" s="30"/>
      <c r="E24">
        <f>+(C24-C$7)/C$8</f>
        <v>-1541.000074460138</v>
      </c>
      <c r="F24">
        <f>ROUND(2*E24,0)/2</f>
        <v>-1541</v>
      </c>
      <c r="G24">
        <f>+C24-(C$7+F24*C$8)</f>
        <v>-6.8369998189155012E-5</v>
      </c>
      <c r="J24">
        <f>+G24</f>
        <v>-6.8369998189155012E-5</v>
      </c>
      <c r="O24">
        <f ca="1">+C$11+C$12*$F24</f>
        <v>-2.5942752308036278E-4</v>
      </c>
      <c r="Q24" s="2">
        <f>+C24-15018.5</f>
        <v>36172.509899999997</v>
      </c>
    </row>
    <row r="25" spans="1:17" ht="12.95" customHeight="1" x14ac:dyDescent="0.2">
      <c r="A25" s="28" t="s">
        <v>47</v>
      </c>
      <c r="B25" s="29" t="s">
        <v>46</v>
      </c>
      <c r="C25" s="30">
        <v>51191.01</v>
      </c>
      <c r="D25" s="30">
        <v>2.0000000000000001E-4</v>
      </c>
      <c r="E25">
        <f>+(C25-C$7)/C$8</f>
        <v>-1540.9999655525166</v>
      </c>
      <c r="F25">
        <f>ROUND(2*E25,0)/2</f>
        <v>-1541</v>
      </c>
      <c r="G25">
        <f>+C25-(C$7+F25*C$8)</f>
        <v>3.1630006560590118E-5</v>
      </c>
      <c r="J25">
        <f>+G25</f>
        <v>3.1630006560590118E-5</v>
      </c>
      <c r="O25">
        <f ca="1">+C$11+C$12*$F25</f>
        <v>-2.5942752308036278E-4</v>
      </c>
      <c r="Q25" s="2">
        <f>+C25-15018.5</f>
        <v>36172.51</v>
      </c>
    </row>
    <row r="26" spans="1:17" ht="12.95" customHeight="1" x14ac:dyDescent="0.2">
      <c r="A26" s="28" t="s">
        <v>47</v>
      </c>
      <c r="B26" s="29" t="s">
        <v>46</v>
      </c>
      <c r="C26" s="30">
        <v>51191.927900000002</v>
      </c>
      <c r="D26" s="30"/>
      <c r="E26">
        <f>+(C26-C$7)/C$8</f>
        <v>-1540.0003025453525</v>
      </c>
      <c r="F26">
        <f>ROUND(2*E26,0)/2</f>
        <v>-1540</v>
      </c>
      <c r="G26">
        <f>+C26-(C$7+F26*C$8)</f>
        <v>-2.7779999800259247E-4</v>
      </c>
      <c r="J26">
        <f>+G26</f>
        <v>-2.7779999800259247E-4</v>
      </c>
      <c r="O26">
        <f ca="1">+C$11+C$12*$F26</f>
        <v>-2.5934827143021566E-4</v>
      </c>
      <c r="Q26" s="2">
        <f>+C26-15018.5</f>
        <v>36173.427900000002</v>
      </c>
    </row>
    <row r="27" spans="1:17" ht="12.95" customHeight="1" x14ac:dyDescent="0.2">
      <c r="A27" s="28" t="s">
        <v>47</v>
      </c>
      <c r="B27" s="29" t="s">
        <v>46</v>
      </c>
      <c r="C27" s="30">
        <v>51191.928</v>
      </c>
      <c r="D27" s="30">
        <v>1E-4</v>
      </c>
      <c r="E27">
        <f>+(C27-C$7)/C$8</f>
        <v>-1540.0001936377391</v>
      </c>
      <c r="F27">
        <f>ROUND(2*E27,0)/2</f>
        <v>-1540</v>
      </c>
      <c r="G27">
        <f>+C27-(C$7+F27*C$8)</f>
        <v>-1.7780000052880496E-4</v>
      </c>
      <c r="J27">
        <f>+G27</f>
        <v>-1.7780000052880496E-4</v>
      </c>
      <c r="O27">
        <f ca="1">+C$11+C$12*$F27</f>
        <v>-2.5934827143021566E-4</v>
      </c>
      <c r="Q27" s="2">
        <f>+C27-15018.5</f>
        <v>36173.428</v>
      </c>
    </row>
    <row r="28" spans="1:17" x14ac:dyDescent="0.2">
      <c r="A28" s="28" t="s">
        <v>47</v>
      </c>
      <c r="B28" s="29" t="s">
        <v>41</v>
      </c>
      <c r="C28" s="30">
        <v>51196.976999999999</v>
      </c>
      <c r="D28" s="30">
        <v>1E-4</v>
      </c>
      <c r="E28">
        <f>+(C28-C$7)/C$8</f>
        <v>-1534.5014481064511</v>
      </c>
      <c r="F28">
        <f>ROUND(2*E28,0)/2</f>
        <v>-1534.5</v>
      </c>
      <c r="G28">
        <f>+C28-(C$7+F28*C$8)</f>
        <v>-1.329664999502711E-3</v>
      </c>
      <c r="J28">
        <f>+G28</f>
        <v>-1.329664999502711E-3</v>
      </c>
      <c r="O28">
        <f ca="1">+C$11+C$12*$F28</f>
        <v>-2.5891238735440629E-4</v>
      </c>
      <c r="Q28" s="2">
        <f>+C28-15018.5</f>
        <v>36178.476999999999</v>
      </c>
    </row>
    <row r="29" spans="1:17" x14ac:dyDescent="0.2">
      <c r="A29" s="28" t="s">
        <v>47</v>
      </c>
      <c r="B29" s="29" t="s">
        <v>41</v>
      </c>
      <c r="C29" s="30">
        <v>51196.977400000003</v>
      </c>
      <c r="D29" s="30"/>
      <c r="E29">
        <f>+(C29-C$7)/C$8</f>
        <v>-1534.5010124759824</v>
      </c>
      <c r="F29">
        <f>ROUND(2*E29,0)/2</f>
        <v>-1534.5</v>
      </c>
      <c r="G29">
        <f>+C29-(C$7+F29*C$8)</f>
        <v>-9.296649950556457E-4</v>
      </c>
      <c r="J29">
        <f>+G29</f>
        <v>-9.296649950556457E-4</v>
      </c>
      <c r="O29">
        <f ca="1">+C$11+C$12*$F29</f>
        <v>-2.5891238735440629E-4</v>
      </c>
      <c r="Q29" s="2">
        <f>+C29-15018.5</f>
        <v>36178.477400000003</v>
      </c>
    </row>
    <row r="30" spans="1:17" x14ac:dyDescent="0.2">
      <c r="A30" s="28" t="s">
        <v>47</v>
      </c>
      <c r="B30" s="29" t="s">
        <v>46</v>
      </c>
      <c r="C30" s="30">
        <v>51504.118860000002</v>
      </c>
      <c r="D30" s="30"/>
      <c r="E30">
        <f>+(C30-C$7)/C$8</f>
        <v>-1200.0005706759032</v>
      </c>
      <c r="F30">
        <f>ROUND(2*E30,0)/2</f>
        <v>-1200</v>
      </c>
      <c r="G30">
        <f>+C30-(C$7+F30*C$8)</f>
        <v>-5.2399999549379572E-4</v>
      </c>
      <c r="J30">
        <f>+G30</f>
        <v>-5.2399999549379572E-4</v>
      </c>
      <c r="O30">
        <f ca="1">+C$11+C$12*$F30</f>
        <v>-2.3240271038018408E-4</v>
      </c>
      <c r="Q30" s="2">
        <f>+C30-15018.5</f>
        <v>36485.618860000002</v>
      </c>
    </row>
    <row r="31" spans="1:17" x14ac:dyDescent="0.2">
      <c r="A31" s="28" t="s">
        <v>47</v>
      </c>
      <c r="B31" s="29" t="s">
        <v>46</v>
      </c>
      <c r="C31" s="30">
        <v>51504.118999999999</v>
      </c>
      <c r="D31" s="30">
        <v>2.0000000000000001E-4</v>
      </c>
      <c r="E31">
        <f>+(C31-C$7)/C$8</f>
        <v>-1200.0004182052446</v>
      </c>
      <c r="F31">
        <f>ROUND(2*E31,0)/2</f>
        <v>-1200</v>
      </c>
      <c r="G31">
        <f>+C31-(C$7+F31*C$8)</f>
        <v>-3.839999990304932E-4</v>
      </c>
      <c r="J31">
        <f>+G31</f>
        <v>-3.839999990304932E-4</v>
      </c>
      <c r="O31">
        <f ca="1">+C$11+C$12*$F31</f>
        <v>-2.3240271038018408E-4</v>
      </c>
      <c r="Q31" s="2">
        <f>+C31-15018.5</f>
        <v>36485.618999999999</v>
      </c>
    </row>
    <row r="32" spans="1:17" x14ac:dyDescent="0.2">
      <c r="A32" s="28" t="s">
        <v>47</v>
      </c>
      <c r="B32" s="29" t="s">
        <v>46</v>
      </c>
      <c r="C32" s="30">
        <v>52065.141779999998</v>
      </c>
      <c r="D32" s="30">
        <v>1.2099999999999999E-3</v>
      </c>
      <c r="E32">
        <f>+(C32-C$7)/C$8</f>
        <v>-589.00388335153548</v>
      </c>
      <c r="F32">
        <f>ROUND(2*E32,0)/2</f>
        <v>-589</v>
      </c>
      <c r="G32">
        <f>+C32-(C$7+F32*C$8)</f>
        <v>-3.5657300031743944E-3</v>
      </c>
      <c r="J32">
        <f>+G32</f>
        <v>-3.5657300031743944E-3</v>
      </c>
      <c r="O32">
        <f ca="1">+C$11+C$12*$F32</f>
        <v>-1.8397995214027436E-4</v>
      </c>
      <c r="Q32" s="2">
        <f>+C32-15018.5</f>
        <v>37046.641779999998</v>
      </c>
    </row>
    <row r="33" spans="1:17" x14ac:dyDescent="0.2">
      <c r="A33" s="28" t="s">
        <v>47</v>
      </c>
      <c r="B33" s="29" t="s">
        <v>41</v>
      </c>
      <c r="C33" s="30">
        <v>52065.60355</v>
      </c>
      <c r="D33" s="30">
        <v>2.5000000000000001E-3</v>
      </c>
      <c r="E33">
        <f>+(C33-C$7)/C$8</f>
        <v>-588.50098065318082</v>
      </c>
      <c r="F33">
        <f>ROUND(2*E33,0)/2</f>
        <v>-588.5</v>
      </c>
      <c r="G33">
        <f>+C33-(C$7+F33*C$8)</f>
        <v>-9.0044499665964395E-4</v>
      </c>
      <c r="J33">
        <f>+G33</f>
        <v>-9.0044499665964395E-4</v>
      </c>
      <c r="O33">
        <f ca="1">+C$11+C$12*$F33</f>
        <v>-1.839403263152008E-4</v>
      </c>
      <c r="Q33" s="2">
        <f>+C33-15018.5</f>
        <v>37047.10355</v>
      </c>
    </row>
    <row r="34" spans="1:17" x14ac:dyDescent="0.2">
      <c r="A34" s="28" t="s">
        <v>47</v>
      </c>
      <c r="B34" s="29" t="s">
        <v>46</v>
      </c>
      <c r="C34" s="30">
        <v>52235.014000000003</v>
      </c>
      <c r="D34" s="30"/>
      <c r="E34">
        <f>+(C34-C$7)/C$8</f>
        <v>-404.00009832179046</v>
      </c>
      <c r="F34">
        <f>ROUND(2*E34,0)/2</f>
        <v>-404</v>
      </c>
      <c r="G34">
        <f>+C34-(C$7+F34*C$8)</f>
        <v>-9.0279994765296578E-5</v>
      </c>
      <c r="J34">
        <f>+G34</f>
        <v>-9.0279994765296578E-5</v>
      </c>
      <c r="O34">
        <f ca="1">+C$11+C$12*$F34</f>
        <v>-1.693183968630513E-4</v>
      </c>
      <c r="Q34" s="2">
        <f>+C34-15018.5</f>
        <v>37216.514000000003</v>
      </c>
    </row>
    <row r="35" spans="1:17" x14ac:dyDescent="0.2">
      <c r="A35" s="28" t="s">
        <v>47</v>
      </c>
      <c r="B35" s="29" t="s">
        <v>41</v>
      </c>
      <c r="C35" s="30">
        <v>52240.982499999998</v>
      </c>
      <c r="D35" s="30"/>
      <c r="E35">
        <f>+(C35-C$7)/C$8</f>
        <v>-397.49994726148674</v>
      </c>
      <c r="F35">
        <f>ROUND(2*E35,0)/2</f>
        <v>-397.5</v>
      </c>
      <c r="G35">
        <f>+C35-(C$7+F35*C$8)</f>
        <v>4.8424997658003122E-5</v>
      </c>
      <c r="J35">
        <f>+G35</f>
        <v>4.8424997658003122E-5</v>
      </c>
      <c r="O35">
        <f ca="1">+C$11+C$12*$F35</f>
        <v>-1.6880326113709483E-4</v>
      </c>
      <c r="Q35" s="2">
        <f>+C35-15018.5</f>
        <v>37222.482499999998</v>
      </c>
    </row>
    <row r="36" spans="1:17" x14ac:dyDescent="0.2">
      <c r="A36" s="28" t="s">
        <v>47</v>
      </c>
      <c r="B36" s="29" t="s">
        <v>46</v>
      </c>
      <c r="C36" s="30">
        <v>52258.885999999999</v>
      </c>
      <c r="D36" s="30">
        <v>2.0000000000000001E-4</v>
      </c>
      <c r="E36">
        <f>+(C36-C$7)/C$8</f>
        <v>-378.00167223287986</v>
      </c>
      <c r="F36">
        <f>ROUND(2*E36,0)/2</f>
        <v>-378</v>
      </c>
      <c r="G36">
        <f>+C36-(C$7+F36*C$8)</f>
        <v>-1.5354599963757209E-3</v>
      </c>
      <c r="J36">
        <f>+G36</f>
        <v>-1.5354599963757209E-3</v>
      </c>
      <c r="O36">
        <f ca="1">+C$11+C$12*$F36</f>
        <v>-1.6725785395922536E-4</v>
      </c>
      <c r="Q36" s="2">
        <f>+C36-15018.5</f>
        <v>37240.385999999999</v>
      </c>
    </row>
    <row r="37" spans="1:17" x14ac:dyDescent="0.2">
      <c r="A37" s="31" t="s">
        <v>45</v>
      </c>
      <c r="B37" s="29"/>
      <c r="C37" s="30">
        <v>52285.516000000003</v>
      </c>
      <c r="D37" s="30">
        <v>1E-4</v>
      </c>
      <c r="E37">
        <f>+(C37-C$7)/C$8</f>
        <v>-348.99957409498046</v>
      </c>
      <c r="F37">
        <f>ROUND(2*E37,0)/2</f>
        <v>-349</v>
      </c>
      <c r="G37">
        <f>+C37-(C$7+F37*C$8)</f>
        <v>3.9107000338844955E-4</v>
      </c>
      <c r="J37">
        <f>+G37</f>
        <v>3.9107000338844955E-4</v>
      </c>
      <c r="O37">
        <f ca="1">+C$11+C$12*$F37</f>
        <v>-1.6495955610495796E-4</v>
      </c>
      <c r="Q37" s="2">
        <f>+C37-15018.5</f>
        <v>37267.016000000003</v>
      </c>
    </row>
    <row r="38" spans="1:17" x14ac:dyDescent="0.2">
      <c r="A38" s="51" t="s">
        <v>67</v>
      </c>
      <c r="C38" s="10">
        <v>52605.970699999998</v>
      </c>
      <c r="D38" s="10"/>
      <c r="E38">
        <f>+(C38-C$7)/C$8</f>
        <v>0</v>
      </c>
      <c r="F38">
        <f>ROUND(2*E38,0)/2</f>
        <v>0</v>
      </c>
      <c r="G38">
        <f>+C38-(C$7+F38*C$8)</f>
        <v>0</v>
      </c>
      <c r="I38">
        <f>+G38</f>
        <v>0</v>
      </c>
      <c r="O38">
        <f ca="1">+C$11+C$12*$F38</f>
        <v>-1.3730073020360201E-4</v>
      </c>
      <c r="Q38" s="2">
        <f>+C38-15018.5</f>
        <v>37587.470699999998</v>
      </c>
    </row>
    <row r="39" spans="1:17" x14ac:dyDescent="0.2">
      <c r="A39" s="28" t="s">
        <v>47</v>
      </c>
      <c r="B39" s="29" t="s">
        <v>46</v>
      </c>
      <c r="C39" s="30">
        <v>52605.970999999998</v>
      </c>
      <c r="D39" s="30"/>
      <c r="E39">
        <f>+(C39-C$7)/C$8</f>
        <v>3.2672284763762463E-4</v>
      </c>
      <c r="F39">
        <f>ROUND(2*E39,0)/2</f>
        <v>0</v>
      </c>
      <c r="G39">
        <f>+C39-(C$7+F39*C$8)</f>
        <v>2.9999999969732016E-4</v>
      </c>
      <c r="J39">
        <f>+G39</f>
        <v>2.9999999969732016E-4</v>
      </c>
      <c r="O39">
        <f ca="1">+C$11+C$12*$F39</f>
        <v>-1.3730073020360201E-4</v>
      </c>
      <c r="Q39" s="2">
        <f>+C39-15018.5</f>
        <v>37587.470999999998</v>
      </c>
    </row>
    <row r="40" spans="1:17" x14ac:dyDescent="0.2">
      <c r="A40" s="28" t="s">
        <v>47</v>
      </c>
      <c r="B40" s="29" t="s">
        <v>46</v>
      </c>
      <c r="C40" s="30">
        <v>52818.078229999999</v>
      </c>
      <c r="D40" s="30">
        <v>7.6999999999999996E-4</v>
      </c>
      <c r="E40">
        <f>+(C40-C$7)/C$8</f>
        <v>231.00125425634229</v>
      </c>
      <c r="F40">
        <f>ROUND(2*E40,0)/2</f>
        <v>231</v>
      </c>
      <c r="G40">
        <f>+C40-(C$7+F40*C$8)</f>
        <v>1.1516700033098459E-3</v>
      </c>
      <c r="J40">
        <f>+G40</f>
        <v>1.1516700033098459E-3</v>
      </c>
      <c r="O40">
        <f ca="1">+C$11+C$12*$F40</f>
        <v>-1.1899359901960997E-4</v>
      </c>
      <c r="Q40" s="2">
        <f>+C40-15018.5</f>
        <v>37799.578229999999</v>
      </c>
    </row>
    <row r="41" spans="1:17" x14ac:dyDescent="0.2">
      <c r="A41" s="28" t="s">
        <v>47</v>
      </c>
      <c r="B41" s="29" t="s">
        <v>41</v>
      </c>
      <c r="C41" s="30">
        <v>52818.53514</v>
      </c>
      <c r="D41" s="30">
        <v>1.65E-3</v>
      </c>
      <c r="E41">
        <f>+(C41-C$7)/C$8</f>
        <v>231.4988640445589</v>
      </c>
      <c r="F41">
        <f>ROUND(2*E41,0)/2</f>
        <v>231.5</v>
      </c>
      <c r="G41">
        <f>+C41-(C$7+F41*C$8)</f>
        <v>-1.043044998368714E-3</v>
      </c>
      <c r="J41">
        <f>+G41</f>
        <v>-1.043044998368714E-3</v>
      </c>
      <c r="O41">
        <f ca="1">+C$11+C$12*$F41</f>
        <v>-1.1895397319453639E-4</v>
      </c>
      <c r="Q41" s="2">
        <f>+C41-15018.5</f>
        <v>37800.03514</v>
      </c>
    </row>
    <row r="42" spans="1:17" x14ac:dyDescent="0.2">
      <c r="A42" s="28" t="s">
        <v>47</v>
      </c>
      <c r="B42" s="29" t="s">
        <v>41</v>
      </c>
      <c r="C42" s="30">
        <v>52901.1754</v>
      </c>
      <c r="D42" s="30"/>
      <c r="E42">
        <f>+(C42-C$7)/C$8</f>
        <v>321.50040105774349</v>
      </c>
      <c r="F42">
        <f>ROUND(2*E42,0)/2</f>
        <v>321.5</v>
      </c>
      <c r="G42">
        <f>+C42-(C$7+F42*C$8)</f>
        <v>3.6825500137638301E-4</v>
      </c>
      <c r="J42">
        <f>+G42</f>
        <v>3.6825500137638301E-4</v>
      </c>
      <c r="O42">
        <f ca="1">+C$11+C$12*$F42</f>
        <v>-1.1182132468129274E-4</v>
      </c>
      <c r="Q42" s="2">
        <f>+C42-15018.5</f>
        <v>37882.6754</v>
      </c>
    </row>
    <row r="43" spans="1:17" x14ac:dyDescent="0.2">
      <c r="A43" s="28" t="s">
        <v>47</v>
      </c>
      <c r="B43" s="29" t="s">
        <v>46</v>
      </c>
      <c r="C43" s="30">
        <v>52929.180099999998</v>
      </c>
      <c r="D43" s="30"/>
      <c r="E43">
        <f>+(C43-C$7)/C$8</f>
        <v>351.99965219263731</v>
      </c>
      <c r="F43">
        <f>ROUND(2*E43,0)/2</f>
        <v>352</v>
      </c>
      <c r="G43">
        <f>+C43-(C$7+F43*C$8)</f>
        <v>-3.1935999868437648E-4</v>
      </c>
      <c r="J43">
        <f>+G43</f>
        <v>-3.1935999868437648E-4</v>
      </c>
      <c r="O43">
        <f ca="1">+C$11+C$12*$F43</f>
        <v>-1.0940414935180462E-4</v>
      </c>
      <c r="Q43" s="2">
        <f>+C43-15018.5</f>
        <v>37910.680099999998</v>
      </c>
    </row>
    <row r="44" spans="1:17" x14ac:dyDescent="0.2">
      <c r="A44" s="28" t="s">
        <v>47</v>
      </c>
      <c r="B44" s="29" t="s">
        <v>41</v>
      </c>
      <c r="C44" s="30">
        <v>52936.0674</v>
      </c>
      <c r="D44" s="30"/>
      <c r="E44">
        <f>+(C44-C$7)/C$8</f>
        <v>359.50044642865612</v>
      </c>
      <c r="F44">
        <f>ROUND(2*E44,0)/2</f>
        <v>359.5</v>
      </c>
      <c r="G44">
        <f>+C44-(C$7+F44*C$8)</f>
        <v>4.0991500281961635E-4</v>
      </c>
      <c r="J44">
        <f>+G44</f>
        <v>4.0991500281961635E-4</v>
      </c>
      <c r="O44">
        <f ca="1">+C$11+C$12*$F44</f>
        <v>-1.0880976197570098E-4</v>
      </c>
      <c r="Q44" s="2">
        <f>+C44-15018.5</f>
        <v>37917.5674</v>
      </c>
    </row>
    <row r="45" spans="1:17" x14ac:dyDescent="0.2">
      <c r="A45" s="28" t="s">
        <v>47</v>
      </c>
      <c r="B45" s="29" t="s">
        <v>41</v>
      </c>
      <c r="C45" s="30">
        <v>52957.186500000003</v>
      </c>
      <c r="D45" s="30"/>
      <c r="E45">
        <f>+(C45-C$7)/C$8</f>
        <v>382.50075475701158</v>
      </c>
      <c r="F45">
        <f>ROUND(2*E45,0)/2</f>
        <v>382.5</v>
      </c>
      <c r="G45">
        <f>+C45-(C$7+F45*C$8)</f>
        <v>6.930250019649975E-4</v>
      </c>
      <c r="J45">
        <f>+G45</f>
        <v>6.930250019649975E-4</v>
      </c>
      <c r="O45">
        <f ca="1">+C$11+C$12*$F45</f>
        <v>-1.0698697402231649E-4</v>
      </c>
      <c r="Q45" s="2">
        <f>+C45-15018.5</f>
        <v>37938.686500000003</v>
      </c>
    </row>
    <row r="46" spans="1:17" x14ac:dyDescent="0.2">
      <c r="A46" s="28" t="s">
        <v>47</v>
      </c>
      <c r="B46" s="29" t="s">
        <v>41</v>
      </c>
      <c r="C46" s="30">
        <v>52970.040999999997</v>
      </c>
      <c r="D46" s="30"/>
      <c r="E46">
        <f>+(C46-C$7)/C$8</f>
        <v>396.50028425432248</v>
      </c>
      <c r="F46">
        <f>ROUND(2*E46,0)/2</f>
        <v>396.5</v>
      </c>
      <c r="G46">
        <f>+C46-(C$7+F46*C$8)</f>
        <v>2.6100499962922186E-4</v>
      </c>
      <c r="J46">
        <f>+G46</f>
        <v>2.6100499962922186E-4</v>
      </c>
      <c r="O46">
        <f ca="1">+C$11+C$12*$F46</f>
        <v>-1.0587745092025636E-4</v>
      </c>
      <c r="Q46" s="2">
        <f>+C46-15018.5</f>
        <v>37951.540999999997</v>
      </c>
    </row>
    <row r="47" spans="1:17" x14ac:dyDescent="0.2">
      <c r="A47" s="28" t="s">
        <v>47</v>
      </c>
      <c r="B47" s="29" t="s">
        <v>46</v>
      </c>
      <c r="C47" s="30">
        <v>52976.009700000002</v>
      </c>
      <c r="D47" s="30"/>
      <c r="E47">
        <f>+(C47-C$7)/C$8</f>
        <v>403.00065312986857</v>
      </c>
      <c r="F47">
        <f>ROUND(2*E47,0)/2</f>
        <v>403</v>
      </c>
      <c r="G47">
        <f>+C47-(C$7+F47*C$8)</f>
        <v>5.9971000155201182E-4</v>
      </c>
      <c r="J47">
        <f>+G47</f>
        <v>5.9971000155201182E-4</v>
      </c>
      <c r="O47">
        <f ca="1">+C$11+C$12*$F47</f>
        <v>-1.0536231519429987E-4</v>
      </c>
      <c r="Q47" s="2">
        <f>+C47-15018.5</f>
        <v>37957.509700000002</v>
      </c>
    </row>
    <row r="48" spans="1:17" x14ac:dyDescent="0.2">
      <c r="A48" s="28" t="s">
        <v>47</v>
      </c>
      <c r="B48" s="29" t="s">
        <v>46</v>
      </c>
      <c r="C48" s="30">
        <v>52987.026700000002</v>
      </c>
      <c r="D48" s="30"/>
      <c r="E48">
        <f>+(C48-C$7)/C$8</f>
        <v>414.99900518338626</v>
      </c>
      <c r="F48">
        <f>ROUND(2*E48,0)/2</f>
        <v>415</v>
      </c>
      <c r="G48">
        <f>+C48-(C$7+F48*C$8)</f>
        <v>-9.134499923675321E-4</v>
      </c>
      <c r="J48">
        <f>+G48</f>
        <v>-9.134499923675321E-4</v>
      </c>
      <c r="O48">
        <f ca="1">+C$11+C$12*$F48</f>
        <v>-1.0441129539253406E-4</v>
      </c>
      <c r="Q48" s="2">
        <f>+C48-15018.5</f>
        <v>37968.526700000002</v>
      </c>
    </row>
    <row r="49" spans="1:18" x14ac:dyDescent="0.2">
      <c r="A49" s="28" t="s">
        <v>47</v>
      </c>
      <c r="B49" s="29" t="s">
        <v>46</v>
      </c>
      <c r="C49" s="30">
        <v>52987.946600000003</v>
      </c>
      <c r="D49" s="30"/>
      <c r="E49">
        <f>+(C49-C$7)/C$8</f>
        <v>416.00084634287072</v>
      </c>
      <c r="F49">
        <f>ROUND(2*E49,0)/2</f>
        <v>416</v>
      </c>
      <c r="G49">
        <f>+C49-(C$7+F49*C$8)</f>
        <v>7.7712000347673893E-4</v>
      </c>
      <c r="J49">
        <f>+G49</f>
        <v>7.7712000347673893E-4</v>
      </c>
      <c r="O49">
        <f ca="1">+C$11+C$12*$F49</f>
        <v>-1.043320437423869E-4</v>
      </c>
      <c r="Q49" s="2">
        <f>+C49-15018.5</f>
        <v>37969.446600000003</v>
      </c>
    </row>
    <row r="50" spans="1:18" x14ac:dyDescent="0.2">
      <c r="A50" s="31" t="s">
        <v>45</v>
      </c>
      <c r="B50" s="29" t="s">
        <v>46</v>
      </c>
      <c r="C50" s="30">
        <v>53026.511100000003</v>
      </c>
      <c r="D50" s="30">
        <v>2.0000000000000001E-4</v>
      </c>
      <c r="E50">
        <f>+(C50-C$7)/C$8</f>
        <v>458.00052391098325</v>
      </c>
      <c r="F50">
        <f>ROUND(2*E50,0)/2</f>
        <v>458</v>
      </c>
      <c r="G50">
        <f>+C50-(C$7+F50*C$8)</f>
        <v>4.8106000758707523E-4</v>
      </c>
      <c r="K50">
        <f>+G50</f>
        <v>4.8106000758707523E-4</v>
      </c>
      <c r="O50">
        <f ca="1">+C$11+C$12*$F50</f>
        <v>-1.0100347443620653E-4</v>
      </c>
      <c r="Q50" s="2">
        <f>+C50-15018.5</f>
        <v>38008.011100000003</v>
      </c>
    </row>
    <row r="51" spans="1:18" x14ac:dyDescent="0.2">
      <c r="A51" s="28" t="s">
        <v>47</v>
      </c>
      <c r="B51" s="29" t="s">
        <v>46</v>
      </c>
      <c r="C51" s="30">
        <v>53300.137900000002</v>
      </c>
      <c r="D51" s="30"/>
      <c r="E51">
        <f>+(C51-C$7)/C$8</f>
        <v>756.00094849821301</v>
      </c>
      <c r="F51">
        <f>ROUND(2*E51,0)/2</f>
        <v>756</v>
      </c>
      <c r="G51">
        <f>+C51-(C$7+F51*C$8)</f>
        <v>8.7092000467237085E-4</v>
      </c>
      <c r="J51">
        <f>+G51</f>
        <v>8.7092000467237085E-4</v>
      </c>
      <c r="O51">
        <f ca="1">+C$11+C$12*$F51</f>
        <v>-7.7386482692355318E-5</v>
      </c>
      <c r="Q51" s="2">
        <f>+C51-15018.5</f>
        <v>38281.637900000002</v>
      </c>
    </row>
    <row r="52" spans="1:18" x14ac:dyDescent="0.2">
      <c r="A52" s="28" t="s">
        <v>47</v>
      </c>
      <c r="B52" s="29" t="s">
        <v>46</v>
      </c>
      <c r="C52" s="30">
        <v>53335.03</v>
      </c>
      <c r="D52" s="30"/>
      <c r="E52">
        <f>+(C52-C$7)/C$8</f>
        <v>794.00110277673889</v>
      </c>
      <c r="F52">
        <f>ROUND(2*E52,0)/2</f>
        <v>794</v>
      </c>
      <c r="G52">
        <f>+C52-(C$7+F52*C$8)</f>
        <v>1.0125800035893917E-3</v>
      </c>
      <c r="J52">
        <f>+G52</f>
        <v>1.0125800035893917E-3</v>
      </c>
      <c r="O52">
        <f ca="1">+C$11+C$12*$F52</f>
        <v>-7.4374919986763558E-5</v>
      </c>
      <c r="Q52" s="2">
        <f>+C52-15018.5</f>
        <v>38316.53</v>
      </c>
    </row>
    <row r="53" spans="1:18" x14ac:dyDescent="0.2">
      <c r="A53" s="28" t="s">
        <v>47</v>
      </c>
      <c r="B53" s="29" t="s">
        <v>41</v>
      </c>
      <c r="C53" s="30">
        <v>53340.079599999997</v>
      </c>
      <c r="D53" s="30"/>
      <c r="E53">
        <f>+(C53-C$7)/C$8</f>
        <v>799.50050175372223</v>
      </c>
      <c r="F53">
        <f>ROUND(2*E53,0)/2</f>
        <v>799.5</v>
      </c>
      <c r="G53">
        <f>+C53-(C$7+F53*C$8)</f>
        <v>4.6071499673416838E-4</v>
      </c>
      <c r="J53">
        <f>+G53</f>
        <v>4.6071499673416838E-4</v>
      </c>
      <c r="O53">
        <f ca="1">+C$11+C$12*$F53</f>
        <v>-7.3939035910954221E-5</v>
      </c>
      <c r="Q53" s="2">
        <f>+C53-15018.5</f>
        <v>38321.579599999997</v>
      </c>
    </row>
    <row r="54" spans="1:18" x14ac:dyDescent="0.2">
      <c r="A54" s="28" t="s">
        <v>47</v>
      </c>
      <c r="B54" s="29" t="s">
        <v>46</v>
      </c>
      <c r="C54" s="30">
        <v>53705.0677</v>
      </c>
      <c r="D54" s="30">
        <v>2.0000000000000001E-4</v>
      </c>
      <c r="E54">
        <f>+(C54-C$7)/C$8</f>
        <v>1197.0003401075958</v>
      </c>
      <c r="F54">
        <f>ROUND(2*E54,0)/2</f>
        <v>1197</v>
      </c>
      <c r="G54">
        <f>+C54-(C$7+F54*C$8)</f>
        <v>3.1229000160237774E-4</v>
      </c>
      <c r="J54">
        <f>+G54</f>
        <v>3.1229000160237774E-4</v>
      </c>
      <c r="O54">
        <f ca="1">+C$11+C$12*$F54</f>
        <v>-4.2436504977461415E-5</v>
      </c>
      <c r="Q54" s="2">
        <f>+C54-15018.5</f>
        <v>38686.5677</v>
      </c>
    </row>
    <row r="55" spans="1:18" x14ac:dyDescent="0.2">
      <c r="A55" s="28" t="s">
        <v>47</v>
      </c>
      <c r="B55" s="29" t="s">
        <v>46</v>
      </c>
      <c r="C55" s="30">
        <v>53728.022190000003</v>
      </c>
      <c r="D55" s="30">
        <v>9.3000000000000005E-4</v>
      </c>
      <c r="E55">
        <f>+(C55-C$7)/C$8</f>
        <v>1221.9995279290536</v>
      </c>
      <c r="F55">
        <f>ROUND(2*E55,0)/2</f>
        <v>1222</v>
      </c>
      <c r="G55">
        <f>+C55-(C$7+F55*C$8)</f>
        <v>-4.334599943831563E-4</v>
      </c>
      <c r="J55">
        <f>+G55</f>
        <v>-4.334599943831563E-4</v>
      </c>
      <c r="O55">
        <f ca="1">+C$11+C$12*$F55</f>
        <v>-4.0455213723782627E-5</v>
      </c>
      <c r="Q55" s="2">
        <f>+C55-15018.5</f>
        <v>38709.522190000003</v>
      </c>
    </row>
    <row r="56" spans="1:18" x14ac:dyDescent="0.2">
      <c r="A56" s="28" t="s">
        <v>47</v>
      </c>
      <c r="B56" s="29" t="s">
        <v>41</v>
      </c>
      <c r="C56" s="30">
        <v>53728.483160000003</v>
      </c>
      <c r="D56" s="30">
        <v>1.9400000000000001E-3</v>
      </c>
      <c r="E56">
        <f>+(C56-C$7)/C$8</f>
        <v>1222.5015593664784</v>
      </c>
      <c r="F56">
        <f>ROUND(2*E56,0)/2</f>
        <v>1222.5</v>
      </c>
      <c r="G56">
        <f>+C56-(C$7+F56*C$8)</f>
        <v>1.4318250032374635E-3</v>
      </c>
      <c r="J56">
        <f>+G56</f>
        <v>1.4318250032374635E-3</v>
      </c>
      <c r="O56">
        <f ca="1">+C$11+C$12*$F56</f>
        <v>-4.0415587898709043E-5</v>
      </c>
      <c r="Q56" s="2">
        <f>+C56-15018.5</f>
        <v>38709.983160000003</v>
      </c>
    </row>
    <row r="57" spans="1:18" x14ac:dyDescent="0.2">
      <c r="A57" s="32" t="s">
        <v>40</v>
      </c>
      <c r="B57" s="33" t="s">
        <v>41</v>
      </c>
      <c r="C57" s="32">
        <v>54039.754399999998</v>
      </c>
      <c r="D57" s="32">
        <v>2.9999999999999997E-4</v>
      </c>
      <c r="E57">
        <f>+(C57-C$7)/C$8</f>
        <v>1561.4996461101473</v>
      </c>
      <c r="F57">
        <f>ROUND(2*E57,0)/2</f>
        <v>1561.5</v>
      </c>
      <c r="G57">
        <f>+C57-(C$7+F57*C$8)</f>
        <v>-3.2494500192115083E-4</v>
      </c>
      <c r="K57">
        <f>+G57</f>
        <v>-3.2494500192115083E-4</v>
      </c>
      <c r="O57">
        <f ca="1">+C$11+C$12*$F57</f>
        <v>-1.3549278498824603E-5</v>
      </c>
      <c r="Q57" s="2">
        <f>+C57-15018.5</f>
        <v>39021.254399999998</v>
      </c>
      <c r="R57" t="str">
        <f>IF(ABS(C57-C56)&lt;0.00001,1,"")</f>
        <v/>
      </c>
    </row>
    <row r="58" spans="1:18" x14ac:dyDescent="0.2">
      <c r="A58" s="28" t="s">
        <v>47</v>
      </c>
      <c r="B58" s="29" t="s">
        <v>41</v>
      </c>
      <c r="C58" s="30">
        <v>54039.755010000001</v>
      </c>
      <c r="D58" s="30">
        <v>2.7E-4</v>
      </c>
      <c r="E58">
        <f>+(C58-C$7)/C$8</f>
        <v>1561.5003104466077</v>
      </c>
      <c r="F58">
        <f>ROUND(2*E58,0)/2</f>
        <v>1561.5</v>
      </c>
      <c r="G58">
        <f>+C58-(C$7+F58*C$8)</f>
        <v>2.8505500085884705E-4</v>
      </c>
      <c r="J58">
        <f>+G58</f>
        <v>2.8505500085884705E-4</v>
      </c>
      <c r="O58">
        <f ca="1">+C$11+C$12*$F58</f>
        <v>-1.3549278498824603E-5</v>
      </c>
      <c r="Q58" s="2">
        <f>+C58-15018.5</f>
        <v>39021.255010000001</v>
      </c>
    </row>
    <row r="59" spans="1:18" x14ac:dyDescent="0.2">
      <c r="A59" s="32" t="s">
        <v>40</v>
      </c>
      <c r="B59" s="33" t="s">
        <v>41</v>
      </c>
      <c r="C59" s="32">
        <v>54040.673000000003</v>
      </c>
      <c r="D59" s="32">
        <v>2.0000000000000001E-4</v>
      </c>
      <c r="E59">
        <f>+(C59-C$7)/C$8</f>
        <v>1562.500071470628</v>
      </c>
      <c r="F59">
        <f>ROUND(2*E59,0)/2</f>
        <v>1562.5</v>
      </c>
      <c r="G59">
        <f>+C59-(C$7+F59*C$8)</f>
        <v>6.5625004936009645E-5</v>
      </c>
      <c r="K59">
        <f>+G59</f>
        <v>6.5625004936009645E-5</v>
      </c>
      <c r="O59">
        <f ca="1">+C$11+C$12*$F59</f>
        <v>-1.3470026848677461E-5</v>
      </c>
      <c r="Q59" s="2">
        <f>+C59-15018.5</f>
        <v>39022.173000000003</v>
      </c>
    </row>
    <row r="60" spans="1:18" x14ac:dyDescent="0.2">
      <c r="A60" s="28" t="s">
        <v>47</v>
      </c>
      <c r="B60" s="29" t="s">
        <v>41</v>
      </c>
      <c r="C60" s="30">
        <v>54047.1</v>
      </c>
      <c r="D60" s="30">
        <v>1E-4</v>
      </c>
      <c r="E60">
        <f>+(C60-C$7)/C$8</f>
        <v>1569.4995639502422</v>
      </c>
      <c r="F60">
        <f>ROUND(2*E60,0)/2</f>
        <v>1569.5</v>
      </c>
      <c r="G60">
        <f>+C60-(C$7+F60*C$8)</f>
        <v>-4.0038499719230458E-4</v>
      </c>
      <c r="J60">
        <f>+G60</f>
        <v>-4.0038499719230458E-4</v>
      </c>
      <c r="O60">
        <f ca="1">+C$11+C$12*$F60</f>
        <v>-1.2915265297647411E-5</v>
      </c>
      <c r="Q60" s="2">
        <f>+C60-15018.5</f>
        <v>39028.6</v>
      </c>
    </row>
    <row r="61" spans="1:18" x14ac:dyDescent="0.2">
      <c r="A61" s="28" t="s">
        <v>39</v>
      </c>
      <c r="B61" s="28"/>
      <c r="C61" s="30">
        <v>54052.150268043006</v>
      </c>
      <c r="D61" s="30" t="s">
        <v>17</v>
      </c>
      <c r="E61">
        <f>+(C61-C$7)/C$8</f>
        <v>1574.9996904769403</v>
      </c>
      <c r="F61">
        <f>ROUND(2*E61,0)/2</f>
        <v>1575</v>
      </c>
      <c r="G61">
        <f>+C61-(C$7+F61*C$8)</f>
        <v>-2.8420699527487159E-4</v>
      </c>
      <c r="K61">
        <f>+G61</f>
        <v>-2.8420699527487159E-4</v>
      </c>
      <c r="O61">
        <f ca="1">+C$11+C$12*$F61</f>
        <v>-1.247938122183806E-5</v>
      </c>
      <c r="Q61" s="2">
        <f>+C61-15018.5</f>
        <v>39033.650268043006</v>
      </c>
    </row>
    <row r="62" spans="1:18" x14ac:dyDescent="0.2">
      <c r="A62" s="28" t="s">
        <v>47</v>
      </c>
      <c r="B62" s="29" t="s">
        <v>41</v>
      </c>
      <c r="C62" s="30">
        <v>54052.608399999997</v>
      </c>
      <c r="D62" s="30">
        <v>1.49E-3</v>
      </c>
      <c r="E62">
        <f>+(C62-C$7)/C$8</f>
        <v>1575.4986310693839</v>
      </c>
      <c r="F62">
        <f>ROUND(2*E62,0)/2</f>
        <v>1575.5</v>
      </c>
      <c r="G62">
        <f>+C62-(C$7+F62*C$8)</f>
        <v>-1.2569649989018217E-3</v>
      </c>
      <c r="J62">
        <f>+G62</f>
        <v>-1.2569649989018217E-3</v>
      </c>
      <c r="O62">
        <f ca="1">+C$11+C$12*$F62</f>
        <v>-1.2439755396764503E-5</v>
      </c>
      <c r="Q62" s="2">
        <f>+C62-15018.5</f>
        <v>39034.108399999997</v>
      </c>
    </row>
    <row r="63" spans="1:18" x14ac:dyDescent="0.2">
      <c r="A63" s="32" t="s">
        <v>40</v>
      </c>
      <c r="B63" s="33" t="s">
        <v>41</v>
      </c>
      <c r="C63" s="32">
        <v>54052.609100000001</v>
      </c>
      <c r="D63" s="32">
        <v>2.0000000000000001E-4</v>
      </c>
      <c r="E63">
        <f>+(C63-C$7)/C$8</f>
        <v>1575.4993934227005</v>
      </c>
      <c r="F63">
        <f>ROUND(2*E63,0)/2</f>
        <v>1575.5</v>
      </c>
      <c r="G63">
        <f>+C63-(C$7+F63*C$8)</f>
        <v>-5.5696499475743622E-4</v>
      </c>
      <c r="K63">
        <f>+G63</f>
        <v>-5.5696499475743622E-4</v>
      </c>
      <c r="O63">
        <f ca="1">+C$11+C$12*$F63</f>
        <v>-1.2439755396764503E-5</v>
      </c>
      <c r="Q63" s="2">
        <f>+C63-15018.5</f>
        <v>39034.109100000001</v>
      </c>
    </row>
    <row r="64" spans="1:18" x14ac:dyDescent="0.2">
      <c r="A64" s="28" t="s">
        <v>47</v>
      </c>
      <c r="B64" s="29" t="s">
        <v>46</v>
      </c>
      <c r="C64" s="30">
        <v>54448.815419999999</v>
      </c>
      <c r="D64" s="30">
        <v>3.8999999999999999E-4</v>
      </c>
      <c r="E64">
        <f>+(C64-C$7)/C$8</f>
        <v>2006.9982509327974</v>
      </c>
      <c r="F64">
        <f>ROUND(2*E64,0)/2</f>
        <v>2007</v>
      </c>
      <c r="G64">
        <f>+C64-(C$7+F64*C$8)</f>
        <v>-1.6060100024333224E-3</v>
      </c>
      <c r="K64">
        <f>+G64</f>
        <v>-1.6060100024333224E-3</v>
      </c>
      <c r="O64">
        <f ca="1">+C$11+C$12*$F64</f>
        <v>2.1757331641731481E-5</v>
      </c>
      <c r="Q64" s="2">
        <f>+C64-15018.5</f>
        <v>39430.315419999999</v>
      </c>
    </row>
    <row r="65" spans="1:17" x14ac:dyDescent="0.2">
      <c r="A65" s="28" t="s">
        <v>47</v>
      </c>
      <c r="B65" s="29" t="s">
        <v>46</v>
      </c>
      <c r="C65" s="30">
        <v>54726.116069999996</v>
      </c>
      <c r="D65" s="30">
        <v>1.8699999999999999E-3</v>
      </c>
      <c r="E65">
        <f>+(C65-C$7)/C$8</f>
        <v>2308.9997779700416</v>
      </c>
      <c r="F65">
        <f>ROUND(2*E65,0)/2</f>
        <v>2309</v>
      </c>
      <c r="G65">
        <f>+C65-(C$7+F65*C$8)</f>
        <v>-2.0387000404298306E-4</v>
      </c>
      <c r="K65">
        <f>+G65</f>
        <v>-2.0387000404298306E-4</v>
      </c>
      <c r="O65">
        <f ca="1">+C$11+C$12*$F65</f>
        <v>4.5691329986171302E-5</v>
      </c>
      <c r="Q65" s="2">
        <f>+C65-15018.5</f>
        <v>39707.616069999996</v>
      </c>
    </row>
    <row r="66" spans="1:17" x14ac:dyDescent="0.2">
      <c r="A66" s="28" t="s">
        <v>47</v>
      </c>
      <c r="B66" s="29" t="s">
        <v>41</v>
      </c>
      <c r="C66" s="30">
        <v>54726.574209999999</v>
      </c>
      <c r="D66" s="30">
        <v>1.31E-3</v>
      </c>
      <c r="E66">
        <f>+(C66-C$7)/C$8</f>
        <v>2309.4987273219367</v>
      </c>
      <c r="F66">
        <f>ROUND(2*E66,0)/2</f>
        <v>2309.5</v>
      </c>
      <c r="G66">
        <f>+C66-(C$7+F66*C$8)</f>
        <v>-1.1685849967761897E-3</v>
      </c>
      <c r="K66">
        <f>+G66</f>
        <v>-1.1685849967761897E-3</v>
      </c>
      <c r="O66">
        <f ca="1">+C$11+C$12*$F66</f>
        <v>4.573095581124486E-5</v>
      </c>
      <c r="Q66" s="2">
        <f>+C66-15018.5</f>
        <v>39708.074209999999</v>
      </c>
    </row>
    <row r="67" spans="1:17" x14ac:dyDescent="0.2">
      <c r="A67" s="28" t="s">
        <v>47</v>
      </c>
      <c r="B67" s="29" t="s">
        <v>46</v>
      </c>
      <c r="C67" s="30">
        <v>54862.929700000001</v>
      </c>
      <c r="D67" s="30">
        <v>2.0000000000000001E-4</v>
      </c>
      <c r="E67">
        <f>+(C67-C$7)/C$8</f>
        <v>2458.0002407511788</v>
      </c>
      <c r="F67">
        <f>ROUND(2*E67,0)/2</f>
        <v>2458</v>
      </c>
      <c r="G67">
        <f>+C67-(C$7+F67*C$8)</f>
        <v>2.2105999960331246E-4</v>
      </c>
      <c r="K67">
        <f>+G67</f>
        <v>2.2105999960331246E-4</v>
      </c>
      <c r="O67">
        <f ca="1">+C$11+C$12*$F67</f>
        <v>5.7499825858096888E-5</v>
      </c>
      <c r="Q67" s="2">
        <f>+C67-15018.5</f>
        <v>39844.429700000001</v>
      </c>
    </row>
    <row r="68" spans="1:17" x14ac:dyDescent="0.2">
      <c r="A68" s="28" t="s">
        <v>47</v>
      </c>
      <c r="B68" s="29" t="s">
        <v>46</v>
      </c>
      <c r="C68" s="30">
        <v>55558.013899999998</v>
      </c>
      <c r="D68" s="30"/>
      <c r="E68">
        <f>+(C68-C$7)/C$8</f>
        <v>3214.9998720880053</v>
      </c>
      <c r="F68">
        <f>ROUND(2*E68,0)/2</f>
        <v>3215</v>
      </c>
      <c r="G68">
        <f>+C68-(C$7+F68*C$8)</f>
        <v>-1.1744999937945977E-4</v>
      </c>
      <c r="K68">
        <f>+G68</f>
        <v>-1.1744999937945977E-4</v>
      </c>
      <c r="O68">
        <f ca="1">+C$11+C$12*$F68</f>
        <v>1.1749332501949077E-4</v>
      </c>
      <c r="Q68" s="2">
        <f>+C68-15018.5</f>
        <v>40539.513899999998</v>
      </c>
    </row>
    <row r="69" spans="1:17" x14ac:dyDescent="0.2">
      <c r="A69" s="28" t="s">
        <v>47</v>
      </c>
      <c r="B69" s="29" t="s">
        <v>41</v>
      </c>
      <c r="C69" s="30">
        <v>55570.410649999998</v>
      </c>
      <c r="D69" s="30">
        <v>7.2000000000000005E-4</v>
      </c>
      <c r="E69">
        <f>+(C69-C$7)/C$8</f>
        <v>3228.5008769731326</v>
      </c>
      <c r="F69">
        <f>ROUND(2*E69,0)/2</f>
        <v>3228.5</v>
      </c>
      <c r="G69">
        <f>+C69-(C$7+F69*C$8)</f>
        <v>8.0524499935563654E-4</v>
      </c>
      <c r="K69">
        <f>+G69</f>
        <v>8.0524499935563654E-4</v>
      </c>
      <c r="O69">
        <f ca="1">+C$11+C$12*$F69</f>
        <v>1.1856322229647728E-4</v>
      </c>
      <c r="Q69" s="2">
        <f>+C69-15018.5</f>
        <v>40551.910649999998</v>
      </c>
    </row>
    <row r="70" spans="1:17" x14ac:dyDescent="0.2">
      <c r="A70" s="28" t="s">
        <v>47</v>
      </c>
      <c r="B70" s="29" t="s">
        <v>41</v>
      </c>
      <c r="C70" s="30">
        <v>55571.328119999998</v>
      </c>
      <c r="D70" s="30">
        <v>1.0499999999999999E-3</v>
      </c>
      <c r="E70">
        <f>+(C70-C$7)/C$8</f>
        <v>3229.5000716775476</v>
      </c>
      <c r="F70">
        <f>ROUND(2*E70,0)/2</f>
        <v>3229.5</v>
      </c>
      <c r="G70">
        <f>+C70-(C$7+F70*C$8)</f>
        <v>6.5815002017188817E-5</v>
      </c>
      <c r="K70">
        <f>+G70</f>
        <v>6.5815002017188817E-5</v>
      </c>
      <c r="O70">
        <f ca="1">+C$11+C$12*$F70</f>
        <v>1.1864247394662445E-4</v>
      </c>
      <c r="Q70" s="2">
        <f>+C70-15018.5</f>
        <v>40552.828119999998</v>
      </c>
    </row>
    <row r="71" spans="1:17" x14ac:dyDescent="0.2">
      <c r="A71" s="28" t="s">
        <v>47</v>
      </c>
      <c r="B71" s="29" t="s">
        <v>46</v>
      </c>
      <c r="C71" s="30">
        <v>55576.378470000003</v>
      </c>
      <c r="D71" s="30">
        <v>6.4999999999999997E-4</v>
      </c>
      <c r="E71">
        <f>+(C71-C$7)/C$8</f>
        <v>3235.000287461658</v>
      </c>
      <c r="F71">
        <f>ROUND(2*E71,0)/2</f>
        <v>3235</v>
      </c>
      <c r="G71">
        <f>+C71-(C$7+F71*C$8)</f>
        <v>2.6395000895718113E-4</v>
      </c>
      <c r="K71">
        <f>+G71</f>
        <v>2.6395000895718113E-4</v>
      </c>
      <c r="O71">
        <f ca="1">+C$11+C$12*$F71</f>
        <v>1.1907835802243378E-4</v>
      </c>
      <c r="Q71" s="2">
        <f>+C71-15018.5</f>
        <v>40557.878470000003</v>
      </c>
    </row>
    <row r="72" spans="1:17" x14ac:dyDescent="0.2">
      <c r="A72" s="34" t="s">
        <v>61</v>
      </c>
      <c r="B72" s="35" t="s">
        <v>41</v>
      </c>
      <c r="C72" s="36">
        <v>57360.001699999906</v>
      </c>
      <c r="D72" s="37"/>
      <c r="E72">
        <f>+(C72-C$7)/C$8</f>
        <v>5177.5018254821325</v>
      </c>
      <c r="F72">
        <f>ROUND(2*E72,0)/2</f>
        <v>5177.5</v>
      </c>
      <c r="G72">
        <f>+C72-(C$7+F72*C$8)</f>
        <v>1.6761749066063203E-3</v>
      </c>
      <c r="K72">
        <f>+G72</f>
        <v>1.6761749066063203E-3</v>
      </c>
      <c r="O72">
        <f ca="1">+C$11+C$12*$F72</f>
        <v>2.7302468843327596E-4</v>
      </c>
      <c r="Q72" s="2">
        <f>+C72-15018.5</f>
        <v>42341.501699999906</v>
      </c>
    </row>
    <row r="73" spans="1:17" x14ac:dyDescent="0.2">
      <c r="A73" s="38" t="s">
        <v>0</v>
      </c>
      <c r="B73" s="39" t="s">
        <v>46</v>
      </c>
      <c r="C73" s="38">
        <v>58477.919600000139</v>
      </c>
      <c r="D73" s="38" t="s">
        <v>17</v>
      </c>
      <c r="E73">
        <f>+(C73-C$7)/C$8</f>
        <v>6394.9995590876706</v>
      </c>
      <c r="F73">
        <f>ROUND(2*E73,0)/2</f>
        <v>6395</v>
      </c>
      <c r="G73">
        <f>+C73-(C$7+F73*C$8)</f>
        <v>-4.0484985947841778E-4</v>
      </c>
      <c r="K73">
        <f>+G73</f>
        <v>-4.0484985947841778E-4</v>
      </c>
      <c r="O73">
        <f ca="1">+C$11+C$12*$F73</f>
        <v>3.6951357248743313E-4</v>
      </c>
      <c r="Q73" s="2">
        <f>+C73-15018.5</f>
        <v>43459.419600000139</v>
      </c>
    </row>
    <row r="74" spans="1:17" x14ac:dyDescent="0.2">
      <c r="A74" s="38" t="s">
        <v>0</v>
      </c>
      <c r="B74" s="39" t="s">
        <v>46</v>
      </c>
      <c r="C74" s="38">
        <v>58477.920400000177</v>
      </c>
      <c r="D74" s="38" t="s">
        <v>17</v>
      </c>
      <c r="E74">
        <f>+(C74-C$7)/C$8</f>
        <v>6395.0004303486403</v>
      </c>
      <c r="F74">
        <f>ROUND(2*E74,0)/2</f>
        <v>6395</v>
      </c>
      <c r="G74">
        <f>+C74-(C$7+F74*C$8)</f>
        <v>3.9515017851954326E-4</v>
      </c>
      <c r="K74">
        <f>+G74</f>
        <v>3.9515017851954326E-4</v>
      </c>
      <c r="O74">
        <f ca="1">+C$11+C$12*$F74</f>
        <v>3.6951357248743313E-4</v>
      </c>
      <c r="Q74" s="2">
        <f>+C74-15018.5</f>
        <v>43459.420400000177</v>
      </c>
    </row>
    <row r="75" spans="1:17" x14ac:dyDescent="0.2">
      <c r="A75" s="38" t="s">
        <v>0</v>
      </c>
      <c r="B75" s="39" t="s">
        <v>46</v>
      </c>
      <c r="C75" s="38">
        <v>58477.921999999788</v>
      </c>
      <c r="D75" s="38" t="s">
        <v>17</v>
      </c>
      <c r="E75">
        <f>+(C75-C$7)/C$8</f>
        <v>6395.0021728700713</v>
      </c>
      <c r="F75">
        <f>ROUND(2*E75,0)/2</f>
        <v>6395</v>
      </c>
      <c r="G75">
        <f>+C75-(C$7+F75*C$8)</f>
        <v>1.995149788854178E-3</v>
      </c>
      <c r="K75">
        <f>+G75</f>
        <v>1.995149788854178E-3</v>
      </c>
      <c r="O75">
        <f ca="1">+C$11+C$12*$F75</f>
        <v>3.6951357248743313E-4</v>
      </c>
      <c r="Q75" s="2">
        <f>+C75-15018.5</f>
        <v>43459.421999999788</v>
      </c>
    </row>
    <row r="76" spans="1:17" x14ac:dyDescent="0.2">
      <c r="A76" s="40" t="s">
        <v>62</v>
      </c>
      <c r="B76" s="41" t="s">
        <v>46</v>
      </c>
      <c r="C76" s="42">
        <v>59218.913999999873</v>
      </c>
      <c r="D76" s="40"/>
      <c r="E76">
        <f>+(C76-C$7)/C$8</f>
        <v>7201.9988947400325</v>
      </c>
      <c r="F76">
        <f>ROUND(2*E76,0)/2</f>
        <v>7202</v>
      </c>
      <c r="G76">
        <f>+C76-(C$7+F76*C$8)</f>
        <v>-1.0148601286346093E-3</v>
      </c>
      <c r="K76">
        <f>+G76</f>
        <v>-1.0148601286346093E-3</v>
      </c>
      <c r="O76">
        <f ca="1">+C$11+C$12*$F76</f>
        <v>4.3346965415618464E-4</v>
      </c>
      <c r="Q76" s="2">
        <f>+C76-15018.5</f>
        <v>44200.413999999873</v>
      </c>
    </row>
    <row r="77" spans="1:17" x14ac:dyDescent="0.2">
      <c r="A77" s="40" t="s">
        <v>62</v>
      </c>
      <c r="B77" s="41" t="s">
        <v>46</v>
      </c>
      <c r="C77" s="42">
        <v>59218.915500000119</v>
      </c>
      <c r="D77" s="40"/>
      <c r="E77">
        <f>+(C77-C$7)/C$8</f>
        <v>7202.0005283545406</v>
      </c>
      <c r="F77">
        <f>ROUND(2*E77,0)/2</f>
        <v>7202</v>
      </c>
      <c r="G77">
        <f>+C77-(C$7+F77*C$8)</f>
        <v>4.8514011723455042E-4</v>
      </c>
      <c r="K77">
        <f>+G77</f>
        <v>4.8514011723455042E-4</v>
      </c>
      <c r="O77">
        <f ca="1">+C$11+C$12*$F77</f>
        <v>4.3346965415618464E-4</v>
      </c>
      <c r="Q77" s="2">
        <f>+C77-15018.5</f>
        <v>44200.415500000119</v>
      </c>
    </row>
    <row r="78" spans="1:17" x14ac:dyDescent="0.2">
      <c r="A78" s="40" t="s">
        <v>62</v>
      </c>
      <c r="B78" s="41" t="s">
        <v>46</v>
      </c>
      <c r="C78" s="42">
        <v>59218.916000000201</v>
      </c>
      <c r="D78" s="40"/>
      <c r="E78">
        <f>+(C78-C$7)/C$8</f>
        <v>7202.0010728927091</v>
      </c>
      <c r="F78">
        <f>ROUND(2*E78,0)/2</f>
        <v>7202</v>
      </c>
      <c r="G78">
        <f>+C78-(C$7+F78*C$8)</f>
        <v>9.8514019919093698E-4</v>
      </c>
      <c r="K78">
        <f>+G78</f>
        <v>9.8514019919093698E-4</v>
      </c>
      <c r="O78">
        <f ca="1">+C$11+C$12*$F78</f>
        <v>4.3346965415618464E-4</v>
      </c>
      <c r="Q78" s="2">
        <f>+C78-15018.5</f>
        <v>44200.416000000201</v>
      </c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Z82">
    <sortCondition ref="C21:C82"/>
  </sortState>
  <phoneticPr fontId="7" type="noConversion"/>
  <hyperlinks>
    <hyperlink ref="H437" r:id="rId1" display="http://vsolj.cetus-net.org/bulletin.html" xr:uid="{00000000-0004-0000-0000-000000000000}"/>
    <hyperlink ref="H64256" r:id="rId2" display="http://vsolj.cetus-net.org/bulletin.html" xr:uid="{00000000-0004-0000-0000-000001000000}"/>
    <hyperlink ref="H64249" r:id="rId3" display="https://www.aavso.org/ejaavso" xr:uid="{00000000-0004-0000-0000-000002000000}"/>
    <hyperlink ref="I64256" r:id="rId4" display="http://vsolj.cetus-net.org/bulletin.html" xr:uid="{00000000-0004-0000-0000-000003000000}"/>
    <hyperlink ref="AQ57907" r:id="rId5" display="http://cdsbib.u-strasbg.fr/cgi-bin/cdsbib?1990RMxAA..21..381G" xr:uid="{00000000-0004-0000-0000-000004000000}"/>
    <hyperlink ref="H64253" r:id="rId6" display="https://www.aavso.org/ejaavso" xr:uid="{00000000-0004-0000-0000-000005000000}"/>
    <hyperlink ref="AP5271" r:id="rId7" display="http://cdsbib.u-strasbg.fr/cgi-bin/cdsbib?1990RMxAA..21..381G" xr:uid="{00000000-0004-0000-0000-000006000000}"/>
    <hyperlink ref="AP5274" r:id="rId8" display="http://cdsbib.u-strasbg.fr/cgi-bin/cdsbib?1990RMxAA..21..381G" xr:uid="{00000000-0004-0000-0000-000007000000}"/>
    <hyperlink ref="AP5272" r:id="rId9" display="http://cdsbib.u-strasbg.fr/cgi-bin/cdsbib?1990RMxAA..21..381G" xr:uid="{00000000-0004-0000-0000-000008000000}"/>
    <hyperlink ref="AP5256" r:id="rId10" display="http://cdsbib.u-strasbg.fr/cgi-bin/cdsbib?1990RMxAA..21..381G" xr:uid="{00000000-0004-0000-0000-000009000000}"/>
    <hyperlink ref="AQ5485" r:id="rId11" display="http://cdsbib.u-strasbg.fr/cgi-bin/cdsbib?1990RMxAA..21..381G" xr:uid="{00000000-0004-0000-0000-00000A000000}"/>
    <hyperlink ref="AQ5489" r:id="rId12" display="http://cdsbib.u-strasbg.fr/cgi-bin/cdsbib?1990RMxAA..21..381G" xr:uid="{00000000-0004-0000-0000-00000B000000}"/>
    <hyperlink ref="AQ65169" r:id="rId13" display="http://cdsbib.u-strasbg.fr/cgi-bin/cdsbib?1990RMxAA..21..381G" xr:uid="{00000000-0004-0000-0000-00000C000000}"/>
    <hyperlink ref="I2377" r:id="rId14" display="http://vsolj.cetus-net.org/bulletin.html" xr:uid="{00000000-0004-0000-0000-00000D000000}"/>
    <hyperlink ref="H2377" r:id="rId15" display="http://vsolj.cetus-net.org/bulletin.html" xr:uid="{00000000-0004-0000-0000-00000E000000}"/>
    <hyperlink ref="AQ294" r:id="rId16" display="http://cdsbib.u-strasbg.fr/cgi-bin/cdsbib?1990RMxAA..21..381G" xr:uid="{00000000-0004-0000-0000-00000F000000}"/>
    <hyperlink ref="AQ293" r:id="rId17" display="http://cdsbib.u-strasbg.fr/cgi-bin/cdsbib?1990RMxAA..21..381G" xr:uid="{00000000-0004-0000-0000-000010000000}"/>
    <hyperlink ref="AP3547" r:id="rId18" display="http://cdsbib.u-strasbg.fr/cgi-bin/cdsbib?1990RMxAA..21..381G" xr:uid="{00000000-0004-0000-0000-000011000000}"/>
    <hyperlink ref="AP3565" r:id="rId19" display="http://cdsbib.u-strasbg.fr/cgi-bin/cdsbib?1990RMxAA..21..381G" xr:uid="{00000000-0004-0000-0000-000012000000}"/>
    <hyperlink ref="AP3566" r:id="rId20" display="http://cdsbib.u-strasbg.fr/cgi-bin/cdsbib?1990RMxAA..21..381G" xr:uid="{00000000-0004-0000-0000-000013000000}"/>
    <hyperlink ref="AP3562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topLeftCell="A7" workbookViewId="0">
      <selection activeCell="A8" sqref="A8"/>
    </sheetView>
  </sheetViews>
  <sheetFormatPr defaultRowHeight="12.75" x14ac:dyDescent="0.2"/>
  <cols>
    <col min="1" max="1" width="26.140625" customWidth="1"/>
    <col min="2" max="2" width="4.5703125" customWidth="1"/>
    <col min="3" max="8" width="12.28515625" style="10" customWidth="1"/>
  </cols>
  <sheetData>
    <row r="1" spans="1:12" ht="20.25" x14ac:dyDescent="0.3">
      <c r="A1" s="1" t="s">
        <v>47</v>
      </c>
    </row>
    <row r="11" spans="1:12" x14ac:dyDescent="0.2">
      <c r="A11" t="s">
        <v>47</v>
      </c>
      <c r="B11" s="3" t="s">
        <v>46</v>
      </c>
      <c r="C11" s="27">
        <v>51180.908900000002</v>
      </c>
      <c r="E11" s="10">
        <f>VLOOKUP(C11,Active!C$21:E$26,3,FALSE)</f>
        <v>-1552.0008327511905</v>
      </c>
      <c r="I11" t="s">
        <v>48</v>
      </c>
      <c r="J11" t="s">
        <v>49</v>
      </c>
      <c r="K11" t="s">
        <v>50</v>
      </c>
      <c r="L11">
        <v>37</v>
      </c>
    </row>
    <row r="12" spans="1:12" x14ac:dyDescent="0.2">
      <c r="A12" t="s">
        <v>47</v>
      </c>
      <c r="B12" s="3" t="s">
        <v>46</v>
      </c>
      <c r="C12" s="27">
        <v>51191.009899999997</v>
      </c>
      <c r="E12" s="10">
        <f>VLOOKUP(C12,Active!C$21:E$26,3,FALSE)</f>
        <v>-1541.000074460138</v>
      </c>
      <c r="I12" t="s">
        <v>48</v>
      </c>
      <c r="J12" t="s">
        <v>49</v>
      </c>
      <c r="K12" t="s">
        <v>50</v>
      </c>
      <c r="L12">
        <v>37</v>
      </c>
    </row>
    <row r="13" spans="1:12" x14ac:dyDescent="0.2">
      <c r="A13" t="s">
        <v>47</v>
      </c>
      <c r="B13" s="3" t="s">
        <v>46</v>
      </c>
      <c r="C13" s="27">
        <v>51191.927900000002</v>
      </c>
      <c r="E13" s="10">
        <f>VLOOKUP(C13,Active!C$21:E$26,3,FALSE)</f>
        <v>-1540.0003025453525</v>
      </c>
      <c r="I13" t="s">
        <v>48</v>
      </c>
      <c r="J13" t="s">
        <v>51</v>
      </c>
      <c r="K13" t="s">
        <v>50</v>
      </c>
      <c r="L13">
        <v>37</v>
      </c>
    </row>
    <row r="14" spans="1:12" x14ac:dyDescent="0.2">
      <c r="A14" t="s">
        <v>47</v>
      </c>
      <c r="B14" s="3" t="s">
        <v>46</v>
      </c>
      <c r="C14" s="27">
        <v>52235.014000000003</v>
      </c>
      <c r="E14" s="10" t="e">
        <f>VLOOKUP(C14,Active!C$21:E$26,3,FALSE)</f>
        <v>#N/A</v>
      </c>
      <c r="I14" t="s">
        <v>48</v>
      </c>
      <c r="J14" t="s">
        <v>46</v>
      </c>
      <c r="K14" t="s">
        <v>50</v>
      </c>
      <c r="L14">
        <v>39</v>
      </c>
    </row>
    <row r="15" spans="1:12" x14ac:dyDescent="0.2">
      <c r="A15" t="s">
        <v>47</v>
      </c>
      <c r="B15" s="3" t="s">
        <v>46</v>
      </c>
      <c r="C15" s="27">
        <v>52605.970999999998</v>
      </c>
      <c r="E15" s="10" t="e">
        <f>VLOOKUP(C15,Active!C$21:E$26,3,FALSE)</f>
        <v>#N/A</v>
      </c>
      <c r="I15" t="s">
        <v>48</v>
      </c>
      <c r="J15" t="s">
        <v>46</v>
      </c>
      <c r="K15" t="s">
        <v>50</v>
      </c>
      <c r="L15">
        <v>40</v>
      </c>
    </row>
    <row r="16" spans="1:12" x14ac:dyDescent="0.2">
      <c r="A16" t="s">
        <v>47</v>
      </c>
      <c r="B16" s="3" t="s">
        <v>46</v>
      </c>
      <c r="C16" s="27">
        <v>52929.180099999998</v>
      </c>
      <c r="E16" s="10" t="e">
        <f>VLOOKUP(C16,Active!C$21:E$26,3,FALSE)</f>
        <v>#N/A</v>
      </c>
      <c r="I16" t="s">
        <v>48</v>
      </c>
      <c r="J16" t="s">
        <v>46</v>
      </c>
      <c r="K16" t="s">
        <v>50</v>
      </c>
      <c r="L16">
        <v>42</v>
      </c>
    </row>
    <row r="17" spans="1:12" x14ac:dyDescent="0.2">
      <c r="A17" t="s">
        <v>47</v>
      </c>
      <c r="B17" s="3" t="s">
        <v>46</v>
      </c>
      <c r="C17" s="27">
        <v>52976.009700000002</v>
      </c>
      <c r="E17" s="10" t="e">
        <f>VLOOKUP(C17,Active!C$21:E$26,3,FALSE)</f>
        <v>#N/A</v>
      </c>
      <c r="I17" t="s">
        <v>48</v>
      </c>
      <c r="J17" t="s">
        <v>46</v>
      </c>
      <c r="K17" t="s">
        <v>50</v>
      </c>
      <c r="L17">
        <v>42</v>
      </c>
    </row>
    <row r="18" spans="1:12" x14ac:dyDescent="0.2">
      <c r="A18" t="s">
        <v>47</v>
      </c>
      <c r="B18" s="3" t="s">
        <v>46</v>
      </c>
      <c r="C18" s="27">
        <v>52987.026700000002</v>
      </c>
      <c r="E18" s="10" t="e">
        <f>VLOOKUP(C18,Active!C$21:E$26,3,FALSE)</f>
        <v>#N/A</v>
      </c>
      <c r="I18" t="s">
        <v>48</v>
      </c>
      <c r="J18" t="s">
        <v>51</v>
      </c>
      <c r="K18" t="s">
        <v>50</v>
      </c>
      <c r="L18">
        <v>42</v>
      </c>
    </row>
    <row r="19" spans="1:12" x14ac:dyDescent="0.2">
      <c r="A19" t="s">
        <v>47</v>
      </c>
      <c r="B19" s="3" t="s">
        <v>46</v>
      </c>
      <c r="C19" s="27">
        <v>52987.946600000003</v>
      </c>
      <c r="E19" s="10" t="e">
        <f>VLOOKUP(C19,Active!C$21:E$26,3,FALSE)</f>
        <v>#N/A</v>
      </c>
      <c r="I19" t="s">
        <v>48</v>
      </c>
      <c r="J19" t="s">
        <v>46</v>
      </c>
      <c r="K19" t="s">
        <v>50</v>
      </c>
      <c r="L19">
        <v>42</v>
      </c>
    </row>
    <row r="20" spans="1:12" x14ac:dyDescent="0.2">
      <c r="A20" t="s">
        <v>47</v>
      </c>
      <c r="B20" s="3" t="s">
        <v>46</v>
      </c>
      <c r="C20" s="27">
        <v>53300.137900000002</v>
      </c>
      <c r="E20" s="10" t="e">
        <f>VLOOKUP(C20,Active!C$21:E$26,3,FALSE)</f>
        <v>#N/A</v>
      </c>
      <c r="I20" t="s">
        <v>48</v>
      </c>
      <c r="J20" t="s">
        <v>51</v>
      </c>
      <c r="K20" t="s">
        <v>50</v>
      </c>
      <c r="L20">
        <v>43</v>
      </c>
    </row>
    <row r="21" spans="1:12" x14ac:dyDescent="0.2">
      <c r="A21" t="s">
        <v>47</v>
      </c>
      <c r="B21" s="3" t="s">
        <v>46</v>
      </c>
      <c r="C21" s="27">
        <v>53335.03</v>
      </c>
      <c r="E21" s="10" t="e">
        <f>VLOOKUP(C21,Active!C$21:E$26,3,FALSE)</f>
        <v>#N/A</v>
      </c>
      <c r="I21" t="s">
        <v>48</v>
      </c>
      <c r="J21" t="s">
        <v>51</v>
      </c>
      <c r="K21" t="s">
        <v>50</v>
      </c>
      <c r="L21">
        <v>43</v>
      </c>
    </row>
    <row r="22" spans="1:12" x14ac:dyDescent="0.2">
      <c r="A22" t="s">
        <v>47</v>
      </c>
      <c r="B22" s="3" t="s">
        <v>46</v>
      </c>
      <c r="C22" s="27">
        <v>55558.013899999998</v>
      </c>
      <c r="E22" s="10" t="e">
        <f>VLOOKUP(C22,Active!C$21:E$26,3,FALSE)</f>
        <v>#N/A</v>
      </c>
      <c r="I22" t="s">
        <v>48</v>
      </c>
      <c r="J22" t="s">
        <v>51</v>
      </c>
      <c r="K22" t="s">
        <v>50</v>
      </c>
      <c r="L22">
        <v>51</v>
      </c>
    </row>
    <row r="23" spans="1:12" x14ac:dyDescent="0.2">
      <c r="A23" t="s">
        <v>47</v>
      </c>
      <c r="B23" s="3" t="s">
        <v>46</v>
      </c>
      <c r="C23" s="27">
        <v>51504.118860000002</v>
      </c>
      <c r="E23" s="10" t="e">
        <f>VLOOKUP(C23,Active!C$21:E$26,3,FALSE)</f>
        <v>#N/A</v>
      </c>
      <c r="I23" t="s">
        <v>48</v>
      </c>
      <c r="J23" t="s">
        <v>46</v>
      </c>
      <c r="K23" t="s">
        <v>50</v>
      </c>
      <c r="L23">
        <v>37</v>
      </c>
    </row>
    <row r="24" spans="1:12" x14ac:dyDescent="0.2">
      <c r="A24" t="s">
        <v>47</v>
      </c>
      <c r="B24" s="3" t="s">
        <v>46</v>
      </c>
      <c r="C24" s="27">
        <v>52065.141779999998</v>
      </c>
      <c r="D24" s="10">
        <v>1.2099999999999999E-3</v>
      </c>
      <c r="E24" s="10" t="e">
        <f>VLOOKUP(C24,Active!C$21:E$26,3,FALSE)</f>
        <v>#N/A</v>
      </c>
      <c r="I24" t="s">
        <v>48</v>
      </c>
      <c r="J24" t="s">
        <v>51</v>
      </c>
      <c r="K24" t="s">
        <v>52</v>
      </c>
    </row>
    <row r="25" spans="1:12" x14ac:dyDescent="0.2">
      <c r="A25" t="s">
        <v>47</v>
      </c>
      <c r="B25" s="3" t="s">
        <v>46</v>
      </c>
      <c r="C25" s="27">
        <v>52818.078229999999</v>
      </c>
      <c r="D25" s="10">
        <v>7.6999999999999996E-4</v>
      </c>
      <c r="E25" s="10" t="e">
        <f>VLOOKUP(C25,Active!C$21:E$26,3,FALSE)</f>
        <v>#N/A</v>
      </c>
      <c r="I25" t="s">
        <v>48</v>
      </c>
      <c r="J25" t="s">
        <v>51</v>
      </c>
      <c r="K25" t="s">
        <v>52</v>
      </c>
    </row>
    <row r="26" spans="1:12" x14ac:dyDescent="0.2">
      <c r="A26" t="s">
        <v>47</v>
      </c>
      <c r="B26" s="3" t="s">
        <v>46</v>
      </c>
      <c r="C26" s="27">
        <v>53728.022190000003</v>
      </c>
      <c r="D26" s="10">
        <v>9.3000000000000005E-4</v>
      </c>
      <c r="E26" s="10" t="e">
        <f>VLOOKUP(C26,Active!C$21:E$26,3,FALSE)</f>
        <v>#N/A</v>
      </c>
      <c r="I26" t="s">
        <v>48</v>
      </c>
      <c r="J26" t="s">
        <v>51</v>
      </c>
      <c r="K26" t="s">
        <v>52</v>
      </c>
    </row>
    <row r="27" spans="1:12" x14ac:dyDescent="0.2">
      <c r="A27" t="s">
        <v>47</v>
      </c>
      <c r="B27" s="3" t="s">
        <v>46</v>
      </c>
      <c r="C27" s="27">
        <v>54726.116069999996</v>
      </c>
      <c r="D27" s="10">
        <v>1.8699999999999999E-3</v>
      </c>
      <c r="E27" s="10" t="e">
        <f>VLOOKUP(C27,Active!C$21:E$26,3,FALSE)</f>
        <v>#N/A</v>
      </c>
      <c r="I27" t="s">
        <v>48</v>
      </c>
      <c r="J27" t="s">
        <v>51</v>
      </c>
      <c r="K27" t="s">
        <v>52</v>
      </c>
    </row>
    <row r="28" spans="1:12" x14ac:dyDescent="0.2">
      <c r="A28" t="s">
        <v>47</v>
      </c>
      <c r="B28" s="3" t="s">
        <v>46</v>
      </c>
      <c r="C28" s="27">
        <v>51180.909</v>
      </c>
      <c r="D28" s="10">
        <v>2.0000000000000001E-4</v>
      </c>
      <c r="E28" s="10">
        <f>VLOOKUP(C28,Active!C$21:E$26,3,FALSE)</f>
        <v>-1552.0007238435771</v>
      </c>
      <c r="I28" t="s">
        <v>48</v>
      </c>
      <c r="J28" t="s">
        <v>49</v>
      </c>
      <c r="K28" t="s">
        <v>50</v>
      </c>
      <c r="L28">
        <v>47</v>
      </c>
    </row>
    <row r="29" spans="1:12" x14ac:dyDescent="0.2">
      <c r="A29" t="s">
        <v>47</v>
      </c>
      <c r="B29" s="3" t="s">
        <v>46</v>
      </c>
      <c r="C29" s="27">
        <v>51191.01</v>
      </c>
      <c r="D29" s="10">
        <v>2.0000000000000001E-4</v>
      </c>
      <c r="E29" s="10">
        <f>VLOOKUP(C29,Active!C$21:E$26,3,FALSE)</f>
        <v>-1540.9999655525166</v>
      </c>
      <c r="I29" t="s">
        <v>48</v>
      </c>
      <c r="J29" t="s">
        <v>49</v>
      </c>
      <c r="K29" t="s">
        <v>50</v>
      </c>
      <c r="L29">
        <v>47</v>
      </c>
    </row>
    <row r="30" spans="1:12" x14ac:dyDescent="0.2">
      <c r="A30" t="s">
        <v>47</v>
      </c>
      <c r="B30" s="3" t="s">
        <v>46</v>
      </c>
      <c r="C30" s="27">
        <v>51191.928</v>
      </c>
      <c r="D30" s="10">
        <v>1E-4</v>
      </c>
      <c r="E30" s="10" t="e">
        <f>VLOOKUP(C30,Active!C$21:E$26,3,FALSE)</f>
        <v>#N/A</v>
      </c>
      <c r="I30" t="s">
        <v>48</v>
      </c>
      <c r="J30" t="s">
        <v>51</v>
      </c>
      <c r="K30" t="s">
        <v>50</v>
      </c>
      <c r="L30">
        <v>47</v>
      </c>
    </row>
    <row r="31" spans="1:12" x14ac:dyDescent="0.2">
      <c r="A31" t="s">
        <v>47</v>
      </c>
      <c r="B31" s="3" t="s">
        <v>46</v>
      </c>
      <c r="C31" s="27">
        <v>51504.118999999999</v>
      </c>
      <c r="D31" s="10">
        <v>2.0000000000000001E-4</v>
      </c>
      <c r="E31" s="10" t="e">
        <f>VLOOKUP(C31,Active!C$21:E$26,3,FALSE)</f>
        <v>#N/A</v>
      </c>
      <c r="I31" t="s">
        <v>48</v>
      </c>
      <c r="J31" t="s">
        <v>46</v>
      </c>
      <c r="K31" t="s">
        <v>50</v>
      </c>
      <c r="L31">
        <v>47</v>
      </c>
    </row>
    <row r="32" spans="1:12" x14ac:dyDescent="0.2">
      <c r="A32" t="s">
        <v>47</v>
      </c>
      <c r="B32" s="3" t="s">
        <v>46</v>
      </c>
      <c r="C32" s="27">
        <v>52258.885999999999</v>
      </c>
      <c r="D32" s="10">
        <v>2.0000000000000001E-4</v>
      </c>
      <c r="E32" s="10" t="e">
        <f>VLOOKUP(C32,Active!C$21:E$26,3,FALSE)</f>
        <v>#N/A</v>
      </c>
      <c r="I32" t="s">
        <v>48</v>
      </c>
      <c r="J32" t="s">
        <v>49</v>
      </c>
      <c r="K32" t="s">
        <v>50</v>
      </c>
      <c r="L32">
        <v>39</v>
      </c>
    </row>
    <row r="33" spans="1:13" x14ac:dyDescent="0.2">
      <c r="A33" t="s">
        <v>47</v>
      </c>
      <c r="B33" s="3" t="s">
        <v>46</v>
      </c>
      <c r="C33" s="27">
        <v>53705.0677</v>
      </c>
      <c r="D33" s="10">
        <v>2.0000000000000001E-4</v>
      </c>
      <c r="E33" s="10" t="e">
        <f>VLOOKUP(C33,Active!C$21:E$26,3,FALSE)</f>
        <v>#N/A</v>
      </c>
      <c r="I33" t="s">
        <v>48</v>
      </c>
      <c r="J33" t="s">
        <v>51</v>
      </c>
      <c r="K33" t="s">
        <v>50</v>
      </c>
      <c r="L33">
        <v>44</v>
      </c>
    </row>
    <row r="34" spans="1:13" x14ac:dyDescent="0.2">
      <c r="A34" t="s">
        <v>47</v>
      </c>
      <c r="B34" s="3" t="s">
        <v>46</v>
      </c>
      <c r="C34" s="27">
        <v>54862.929700000001</v>
      </c>
      <c r="D34" s="10">
        <v>2.0000000000000001E-4</v>
      </c>
      <c r="E34" s="10" t="e">
        <f>VLOOKUP(C34,Active!C$21:E$26,3,FALSE)</f>
        <v>#N/A</v>
      </c>
      <c r="I34" t="s">
        <v>48</v>
      </c>
      <c r="J34" t="s">
        <v>51</v>
      </c>
      <c r="K34" t="s">
        <v>50</v>
      </c>
      <c r="L34">
        <v>50</v>
      </c>
    </row>
    <row r="35" spans="1:13" x14ac:dyDescent="0.2">
      <c r="A35" t="s">
        <v>47</v>
      </c>
      <c r="B35" s="3" t="s">
        <v>46</v>
      </c>
      <c r="C35" s="27">
        <v>48500.658100000001</v>
      </c>
      <c r="D35" s="10">
        <v>1E-3</v>
      </c>
      <c r="E35" s="10">
        <f>VLOOKUP(C35,Active!C$21:E$26,3,FALSE)</f>
        <v>-4470.9980815596691</v>
      </c>
      <c r="I35" t="s">
        <v>48</v>
      </c>
      <c r="J35" t="s">
        <v>53</v>
      </c>
      <c r="K35" t="s">
        <v>54</v>
      </c>
    </row>
    <row r="36" spans="1:13" x14ac:dyDescent="0.2">
      <c r="A36" t="s">
        <v>47</v>
      </c>
      <c r="B36" s="3" t="s">
        <v>46</v>
      </c>
      <c r="C36" s="27">
        <v>54448.815419999999</v>
      </c>
      <c r="D36" s="10">
        <v>3.8999999999999999E-4</v>
      </c>
      <c r="E36" s="10" t="e">
        <f>VLOOKUP(C36,Active!C$21:E$26,3,FALSE)</f>
        <v>#N/A</v>
      </c>
      <c r="I36" t="s">
        <v>48</v>
      </c>
      <c r="K36" t="s">
        <v>55</v>
      </c>
    </row>
    <row r="37" spans="1:13" x14ac:dyDescent="0.2">
      <c r="A37" t="s">
        <v>47</v>
      </c>
      <c r="B37" s="3" t="s">
        <v>46</v>
      </c>
      <c r="C37" s="27">
        <v>55576.378470000003</v>
      </c>
      <c r="D37" s="10">
        <v>6.4999999999999997E-4</v>
      </c>
      <c r="E37" s="10" t="e">
        <f>VLOOKUP(C37,Active!C$21:E$26,3,FALSE)</f>
        <v>#N/A</v>
      </c>
      <c r="I37" t="s">
        <v>48</v>
      </c>
      <c r="J37" t="s">
        <v>56</v>
      </c>
      <c r="K37" t="s">
        <v>57</v>
      </c>
      <c r="L37" t="s">
        <v>58</v>
      </c>
      <c r="M37" t="s">
        <v>59</v>
      </c>
    </row>
    <row r="38" spans="1:13" x14ac:dyDescent="0.2">
      <c r="A38" t="s">
        <v>47</v>
      </c>
      <c r="B38" s="3" t="s">
        <v>41</v>
      </c>
      <c r="C38" s="27">
        <v>51196.977400000003</v>
      </c>
      <c r="E38" s="10" t="e">
        <f>VLOOKUP(C38,Active!C$21:E$26,3,FALSE)</f>
        <v>#N/A</v>
      </c>
      <c r="I38" t="s">
        <v>60</v>
      </c>
      <c r="J38" t="s">
        <v>49</v>
      </c>
      <c r="K38" t="s">
        <v>50</v>
      </c>
      <c r="L38">
        <v>37</v>
      </c>
    </row>
    <row r="39" spans="1:13" x14ac:dyDescent="0.2">
      <c r="A39" t="s">
        <v>47</v>
      </c>
      <c r="B39" s="3" t="s">
        <v>41</v>
      </c>
      <c r="C39" s="27">
        <v>52240.982499999998</v>
      </c>
      <c r="E39" s="10" t="e">
        <f>VLOOKUP(C39,Active!C$21:E$26,3,FALSE)</f>
        <v>#N/A</v>
      </c>
      <c r="I39" t="s">
        <v>60</v>
      </c>
      <c r="J39" t="s">
        <v>46</v>
      </c>
      <c r="K39" t="s">
        <v>50</v>
      </c>
      <c r="L39">
        <v>39</v>
      </c>
    </row>
    <row r="40" spans="1:13" x14ac:dyDescent="0.2">
      <c r="A40" t="s">
        <v>47</v>
      </c>
      <c r="B40" s="3" t="s">
        <v>41</v>
      </c>
      <c r="C40" s="27">
        <v>52901.1754</v>
      </c>
      <c r="E40" s="10" t="e">
        <f>VLOOKUP(C40,Active!C$21:E$26,3,FALSE)</f>
        <v>#N/A</v>
      </c>
      <c r="I40" t="s">
        <v>60</v>
      </c>
      <c r="J40" t="s">
        <v>46</v>
      </c>
      <c r="K40" t="s">
        <v>50</v>
      </c>
      <c r="L40">
        <v>42</v>
      </c>
    </row>
    <row r="41" spans="1:13" x14ac:dyDescent="0.2">
      <c r="A41" t="s">
        <v>47</v>
      </c>
      <c r="B41" s="3" t="s">
        <v>41</v>
      </c>
      <c r="C41" s="27">
        <v>52936.0674</v>
      </c>
      <c r="E41" s="10" t="e">
        <f>VLOOKUP(C41,Active!C$21:E$26,3,FALSE)</f>
        <v>#N/A</v>
      </c>
      <c r="I41" t="s">
        <v>60</v>
      </c>
      <c r="J41" t="s">
        <v>46</v>
      </c>
      <c r="K41" t="s">
        <v>50</v>
      </c>
      <c r="L41">
        <v>42</v>
      </c>
    </row>
    <row r="42" spans="1:13" x14ac:dyDescent="0.2">
      <c r="A42" t="s">
        <v>47</v>
      </c>
      <c r="B42" s="3" t="s">
        <v>41</v>
      </c>
      <c r="C42" s="27">
        <v>52957.186500000003</v>
      </c>
      <c r="E42" s="10" t="e">
        <f>VLOOKUP(C42,Active!C$21:E$26,3,FALSE)</f>
        <v>#N/A</v>
      </c>
      <c r="I42" t="s">
        <v>60</v>
      </c>
      <c r="J42" t="s">
        <v>51</v>
      </c>
      <c r="K42" t="s">
        <v>50</v>
      </c>
      <c r="L42">
        <v>42</v>
      </c>
    </row>
    <row r="43" spans="1:13" x14ac:dyDescent="0.2">
      <c r="A43" t="s">
        <v>47</v>
      </c>
      <c r="B43" s="3" t="s">
        <v>41</v>
      </c>
      <c r="C43" s="27">
        <v>52970.040999999997</v>
      </c>
      <c r="E43" s="10" t="e">
        <f>VLOOKUP(C43,Active!C$21:E$26,3,FALSE)</f>
        <v>#N/A</v>
      </c>
      <c r="I43" t="s">
        <v>60</v>
      </c>
      <c r="J43" t="s">
        <v>46</v>
      </c>
      <c r="K43" t="s">
        <v>50</v>
      </c>
      <c r="L43">
        <v>42</v>
      </c>
    </row>
    <row r="44" spans="1:13" x14ac:dyDescent="0.2">
      <c r="A44" t="s">
        <v>47</v>
      </c>
      <c r="B44" s="3" t="s">
        <v>41</v>
      </c>
      <c r="C44" s="27">
        <v>53340.079599999997</v>
      </c>
      <c r="E44" s="10" t="e">
        <f>VLOOKUP(C44,Active!C$21:E$26,3,FALSE)</f>
        <v>#N/A</v>
      </c>
      <c r="I44" t="s">
        <v>60</v>
      </c>
      <c r="J44" t="s">
        <v>51</v>
      </c>
      <c r="K44" t="s">
        <v>50</v>
      </c>
      <c r="L44">
        <v>43</v>
      </c>
    </row>
    <row r="45" spans="1:13" x14ac:dyDescent="0.2">
      <c r="A45" t="s">
        <v>47</v>
      </c>
      <c r="B45" s="3" t="s">
        <v>41</v>
      </c>
      <c r="C45" s="27">
        <v>52065.60355</v>
      </c>
      <c r="D45" s="10">
        <v>2.5000000000000001E-3</v>
      </c>
      <c r="E45" s="10" t="e">
        <f>VLOOKUP(C45,Active!C$21:E$26,3,FALSE)</f>
        <v>#N/A</v>
      </c>
      <c r="I45" t="s">
        <v>60</v>
      </c>
      <c r="J45" t="s">
        <v>51</v>
      </c>
      <c r="K45" t="s">
        <v>52</v>
      </c>
    </row>
    <row r="46" spans="1:13" x14ac:dyDescent="0.2">
      <c r="A46" t="s">
        <v>47</v>
      </c>
      <c r="B46" s="3" t="s">
        <v>41</v>
      </c>
      <c r="C46" s="27">
        <v>52818.53514</v>
      </c>
      <c r="D46" s="10">
        <v>1.65E-3</v>
      </c>
      <c r="E46" s="10" t="e">
        <f>VLOOKUP(C46,Active!C$21:E$26,3,FALSE)</f>
        <v>#N/A</v>
      </c>
      <c r="I46" t="s">
        <v>60</v>
      </c>
      <c r="J46" t="s">
        <v>51</v>
      </c>
      <c r="K46" t="s">
        <v>52</v>
      </c>
    </row>
    <row r="47" spans="1:13" x14ac:dyDescent="0.2">
      <c r="A47" t="s">
        <v>47</v>
      </c>
      <c r="B47" s="3" t="s">
        <v>41</v>
      </c>
      <c r="C47" s="27">
        <v>53728.483160000003</v>
      </c>
      <c r="D47" s="10">
        <v>1.9400000000000001E-3</v>
      </c>
      <c r="E47" s="10" t="e">
        <f>VLOOKUP(C47,Active!C$21:E$26,3,FALSE)</f>
        <v>#N/A</v>
      </c>
      <c r="I47" t="s">
        <v>60</v>
      </c>
      <c r="J47" t="s">
        <v>51</v>
      </c>
      <c r="K47" t="s">
        <v>52</v>
      </c>
    </row>
    <row r="48" spans="1:13" x14ac:dyDescent="0.2">
      <c r="A48" t="s">
        <v>47</v>
      </c>
      <c r="B48" s="3" t="s">
        <v>41</v>
      </c>
      <c r="C48" s="27">
        <v>54726.574209999999</v>
      </c>
      <c r="D48" s="10">
        <v>1.31E-3</v>
      </c>
      <c r="E48" s="10" t="e">
        <f>VLOOKUP(C48,Active!C$21:E$26,3,FALSE)</f>
        <v>#N/A</v>
      </c>
      <c r="I48" t="s">
        <v>60</v>
      </c>
      <c r="J48" t="s">
        <v>51</v>
      </c>
      <c r="K48" t="s">
        <v>52</v>
      </c>
    </row>
    <row r="49" spans="1:13" x14ac:dyDescent="0.2">
      <c r="A49" t="s">
        <v>47</v>
      </c>
      <c r="B49" s="3" t="s">
        <v>41</v>
      </c>
      <c r="C49" s="27">
        <v>51196.976999999999</v>
      </c>
      <c r="D49" s="10">
        <v>1E-4</v>
      </c>
      <c r="E49" s="10" t="e">
        <f>VLOOKUP(C49,Active!C$21:E$26,3,FALSE)</f>
        <v>#N/A</v>
      </c>
      <c r="I49" t="s">
        <v>60</v>
      </c>
      <c r="J49" t="s">
        <v>49</v>
      </c>
      <c r="K49" t="s">
        <v>50</v>
      </c>
      <c r="L49">
        <v>47</v>
      </c>
    </row>
    <row r="50" spans="1:13" x14ac:dyDescent="0.2">
      <c r="A50" t="s">
        <v>47</v>
      </c>
      <c r="B50" s="3" t="s">
        <v>41</v>
      </c>
      <c r="C50" s="27">
        <v>54047.1</v>
      </c>
      <c r="D50" s="10">
        <v>1E-4</v>
      </c>
      <c r="E50" s="10" t="e">
        <f>VLOOKUP(C50,Active!C$21:E$26,3,FALSE)</f>
        <v>#N/A</v>
      </c>
      <c r="I50" t="s">
        <v>60</v>
      </c>
      <c r="J50" t="s">
        <v>51</v>
      </c>
      <c r="K50" t="s">
        <v>50</v>
      </c>
      <c r="L50">
        <v>45</v>
      </c>
    </row>
    <row r="51" spans="1:13" x14ac:dyDescent="0.2">
      <c r="A51" t="s">
        <v>47</v>
      </c>
      <c r="B51" s="3" t="s">
        <v>41</v>
      </c>
      <c r="C51" s="27">
        <v>54039.755010000001</v>
      </c>
      <c r="D51" s="10">
        <v>2.7E-4</v>
      </c>
      <c r="E51" s="10" t="e">
        <f>VLOOKUP(C51,Active!C$21:E$26,3,FALSE)</f>
        <v>#N/A</v>
      </c>
      <c r="I51" t="s">
        <v>60</v>
      </c>
      <c r="J51" t="s">
        <v>58</v>
      </c>
      <c r="K51" t="s">
        <v>55</v>
      </c>
    </row>
    <row r="52" spans="1:13" x14ac:dyDescent="0.2">
      <c r="A52" t="s">
        <v>47</v>
      </c>
      <c r="B52" s="3" t="s">
        <v>41</v>
      </c>
      <c r="C52" s="27">
        <v>54040.673009999999</v>
      </c>
      <c r="D52" s="10">
        <v>4.4999999999999999E-4</v>
      </c>
      <c r="E52" s="10" t="e">
        <f>VLOOKUP(C52,Active!C$21:E$26,3,FALSE)</f>
        <v>#N/A</v>
      </c>
      <c r="I52" t="s">
        <v>60</v>
      </c>
      <c r="J52" t="s">
        <v>58</v>
      </c>
      <c r="K52" t="s">
        <v>55</v>
      </c>
    </row>
    <row r="53" spans="1:13" x14ac:dyDescent="0.2">
      <c r="A53" t="s">
        <v>47</v>
      </c>
      <c r="B53" s="3" t="s">
        <v>41</v>
      </c>
      <c r="C53" s="27">
        <v>54052.608399999997</v>
      </c>
      <c r="D53" s="10">
        <v>1.49E-3</v>
      </c>
      <c r="E53" s="10" t="e">
        <f>VLOOKUP(C53,Active!C$21:E$26,3,FALSE)</f>
        <v>#N/A</v>
      </c>
      <c r="I53" t="s">
        <v>60</v>
      </c>
      <c r="J53" t="s">
        <v>58</v>
      </c>
      <c r="K53" t="s">
        <v>55</v>
      </c>
    </row>
    <row r="54" spans="1:13" x14ac:dyDescent="0.2">
      <c r="A54" t="s">
        <v>47</v>
      </c>
      <c r="B54" s="3" t="s">
        <v>41</v>
      </c>
      <c r="C54" s="27">
        <v>55570.410649999998</v>
      </c>
      <c r="D54" s="10">
        <v>7.2000000000000005E-4</v>
      </c>
      <c r="E54" s="10" t="e">
        <f>VLOOKUP(C54,Active!C$21:E$26,3,FALSE)</f>
        <v>#N/A</v>
      </c>
      <c r="I54" t="s">
        <v>60</v>
      </c>
      <c r="J54" t="s">
        <v>56</v>
      </c>
      <c r="K54" t="s">
        <v>57</v>
      </c>
      <c r="L54" t="s">
        <v>58</v>
      </c>
      <c r="M54" t="s">
        <v>59</v>
      </c>
    </row>
    <row r="55" spans="1:13" x14ac:dyDescent="0.2">
      <c r="A55" t="s">
        <v>47</v>
      </c>
      <c r="B55" s="3" t="s">
        <v>41</v>
      </c>
      <c r="C55" s="27">
        <v>55571.328119999998</v>
      </c>
      <c r="D55" s="10">
        <v>1.0499999999999999E-3</v>
      </c>
      <c r="E55" s="10" t="e">
        <f>VLOOKUP(C55,Active!C$21:E$26,3,FALSE)</f>
        <v>#N/A</v>
      </c>
      <c r="I55" t="s">
        <v>60</v>
      </c>
      <c r="J55" t="s">
        <v>56</v>
      </c>
      <c r="K55" t="s">
        <v>57</v>
      </c>
      <c r="L55" t="s">
        <v>58</v>
      </c>
      <c r="M55" t="s">
        <v>59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2024-08-15T05:15:01Z</dcterms:modified>
</cp:coreProperties>
</file>