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C0B7AA1-7C89-4FAE-873A-D9E68EC51E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 s="1"/>
  <c r="G22" i="1" s="1"/>
  <c r="I22" i="1" s="1"/>
  <c r="Q22" i="1"/>
  <c r="C21" i="1"/>
  <c r="E21" i="1"/>
  <c r="F21" i="1" s="1"/>
  <c r="G21" i="1" s="1"/>
  <c r="H21" i="1" s="1"/>
  <c r="D9" i="1"/>
  <c r="E9" i="1"/>
  <c r="C17" i="1"/>
  <c r="Q21" i="1"/>
  <c r="C12" i="1"/>
  <c r="C11" i="1"/>
  <c r="F15" i="1" l="1"/>
  <c r="C16" i="1"/>
  <c r="D18" i="1" s="1"/>
  <c r="C15" i="1"/>
  <c r="O22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<sst xmlns="http://schemas.openxmlformats.org/spreadsheetml/2006/main" count="54" uniqueCount="50">
  <si>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</si>
  <si>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</si>
  <si>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</si>
  <si>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</si>
  <si>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</si>
  <si>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</si>
  <si>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</si>
  <si>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</si>
  <si>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</si>
  <si>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</si>
  <si>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</si>
  <si>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</si>
  <si>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</si>
  <si>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</si>
  <si>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</si>
  <si>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</si>
  <si>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</si>
  <si>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</si>
  <si>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</si>
  <si>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</si>
  <si>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</si>
  <si>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</si>
  <si>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</si>
  <si>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</si>
  <si>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</si>
  <si>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</si>
  <si>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</si>
  <si>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</si>
  <si>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</si>
  <si>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</si>
  <si>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</si>
  <si>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</si>
  <si>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</si>
  <si>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</si>
  <si>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</si>
  <si>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</si>
  <si>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</si>
  <si>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</si>
  <si>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</si>
  <si>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OEJV 0142</t>
  </si>
  <si>
    <t>I</t>
  </si>
  <si>
    <t>For</t>
  </si>
  <si>
    <t>ASAS J023152-3837.4  For / GSC 7552-0260</t>
  </si>
  <si>
    <t xml:space="preserve">Mag </t>
  </si>
  <si>
    <t>Next ToM-P</t>
  </si>
  <si>
    <t>Next ToM-S</t>
  </si>
  <si>
    <t>9.91 (0.38)</t>
  </si>
  <si>
    <t>EW</t>
  </si>
  <si>
    <t>CCD?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</si>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</sst>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9" fillId="0" borderId="7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22" fontId="21" fillId="0" borderId="8" xfId="0" applyNumberFormat="1" applyFont="1" applyBorder="1" applyAlignment="1">
      <alignment horizontal="right" vertical="center"/>
    </xf>
    <xf numFmtId="22" fontId="21" fillId="0" borderId="9" xfId="0" applyNumberFormat="1" applyFont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ASAS J023152-3837.4  For 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1">
                    <c:v>0.02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6817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6F-4ED0-9829-47314EA1E286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6817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1">
                  <c:v>5.2370000048540533E-3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6F-4ED0-9829-47314EA1E286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6817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6F-4ED0-9829-47314EA1E286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6817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6F-4ED0-9829-47314EA1E286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6817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6F-4ED0-9829-47314EA1E286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6817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6F-4ED0-9829-47314EA1E286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6817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6F-4ED0-9829-47314EA1E286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6817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0</c:v>
                </c:pt>
                <c:pt idx="1">
                  <c:v>5.2370000048540533E-3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6F-4ED0-9829-47314EA1E286}"/>
            </c:ext>
          </c:extLst>
        </c:ser>
        <c:ser>
          <c:idx val="8"/>
          <c:order val="8"/>
          <c:tx>
            <c:strRef>
              <c:f>A!$R$20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6817</c:v>
                </c:pt>
              </c:numCache>
            </c:numRef>
          </c:xVal>
          <c:yVal>
            <c:numRef>
              <c:f>A!$R$21:$R$999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26F-4ED0-9829-47314EA1E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688752"/>
        <c:axId val="1"/>
      </c:scatterChart>
      <c:valAx>
        <c:axId val="705688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5688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97937099967764"/>
          <c:w val="0.7338345864661652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B3825BF-4863-7942-A231-BAA327DD05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8554687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42</v>
      </c>
    </row>
    <row r="2" spans="1:6" ht="12.95" customHeight="1" x14ac:dyDescent="0.2">
      <c r="A2" t="s">
        <v>23</v>
      </c>
      <c r="B2" s="35" t="s">
        <v>47</v>
      </c>
      <c r="C2" s="3"/>
      <c r="D2" s="3" t="s">
        <v>41</v>
      </c>
    </row>
    <row r="3" spans="1:6" ht="12.95" customHeight="1" thickBot="1" x14ac:dyDescent="0.25"/>
    <row r="4" spans="1:6" ht="12.95" customHeight="1" thickTop="1" thickBot="1" x14ac:dyDescent="0.25">
      <c r="A4" s="5" t="s">
        <v>0</v>
      </c>
      <c r="C4" s="26" t="s">
        <v>37</v>
      </c>
      <c r="D4" s="27" t="s">
        <v>37</v>
      </c>
    </row>
    <row r="5" spans="1:6" ht="12.95" customHeight="1" thickTop="1" x14ac:dyDescent="0.2">
      <c r="A5" s="9" t="s">
        <v>29</v>
      </c>
      <c r="B5" s="10"/>
      <c r="C5" s="11">
        <v>-9.5</v>
      </c>
      <c r="D5" s="10" t="s">
        <v>30</v>
      </c>
    </row>
    <row r="6" spans="1:6" ht="12.95" customHeight="1" x14ac:dyDescent="0.2">
      <c r="A6" s="5" t="s">
        <v>1</v>
      </c>
    </row>
    <row r="7" spans="1:6" ht="12.95" customHeight="1" x14ac:dyDescent="0.2">
      <c r="A7" t="s">
        <v>2</v>
      </c>
      <c r="C7" s="38">
        <v>51869.09</v>
      </c>
      <c r="D7" s="28" t="s">
        <v>38</v>
      </c>
    </row>
    <row r="8" spans="1:6" ht="12.95" customHeight="1" x14ac:dyDescent="0.2">
      <c r="A8" t="s">
        <v>3</v>
      </c>
      <c r="C8" s="38">
        <v>0.58873900000000001</v>
      </c>
      <c r="D8" s="28" t="s">
        <v>38</v>
      </c>
    </row>
    <row r="9" spans="1:6" ht="12.95" customHeight="1" x14ac:dyDescent="0.2">
      <c r="A9" s="23" t="s">
        <v>32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6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6" ht="12.95" customHeight="1" x14ac:dyDescent="0.2">
      <c r="A11" s="10" t="s">
        <v>15</v>
      </c>
      <c r="B11" s="10"/>
      <c r="C11" s="20">
        <f ca="1">INTERCEPT(INDIRECT($E$9):G992,INDIRECT($D$9):F992)</f>
        <v>0</v>
      </c>
      <c r="D11" s="3"/>
      <c r="E11" s="10"/>
    </row>
    <row r="12" spans="1:6" ht="12.95" customHeight="1" x14ac:dyDescent="0.2">
      <c r="A12" s="10" t="s">
        <v>16</v>
      </c>
      <c r="B12" s="10"/>
      <c r="C12" s="20">
        <f ca="1">SLOPE(INDIRECT($E$9):G992,INDIRECT($D$9):F992)</f>
        <v>7.6822649330410047E-7</v>
      </c>
      <c r="D12" s="3"/>
      <c r="E12" s="41" t="s">
        <v>43</v>
      </c>
      <c r="F12" s="46" t="s">
        <v>46</v>
      </c>
    </row>
    <row r="13" spans="1:6" ht="12.95" customHeight="1" x14ac:dyDescent="0.2">
      <c r="A13" s="10" t="s">
        <v>18</v>
      </c>
      <c r="B13" s="10"/>
      <c r="C13" s="3" t="s">
        <v>13</v>
      </c>
      <c r="E13" s="39" t="s">
        <v>34</v>
      </c>
      <c r="F13" s="42">
        <v>1</v>
      </c>
    </row>
    <row r="14" spans="1:6" ht="12.95" customHeight="1" x14ac:dyDescent="0.2">
      <c r="A14" s="10"/>
      <c r="B14" s="10"/>
      <c r="C14" s="10"/>
      <c r="E14" s="39" t="s">
        <v>31</v>
      </c>
      <c r="F14" s="43">
        <f ca="1">NOW()+15018.5+$C$5/24</f>
        <v>60537.729574421297</v>
      </c>
    </row>
    <row r="15" spans="1:6" ht="12.95" customHeight="1" x14ac:dyDescent="0.2">
      <c r="A15" s="12" t="s">
        <v>17</v>
      </c>
      <c r="B15" s="10"/>
      <c r="C15" s="13">
        <f ca="1">(C7+C11)+(C8+C12)*INT(MAX(F21:F3533))</f>
        <v>55882.529000000002</v>
      </c>
      <c r="E15" s="39" t="s">
        <v>35</v>
      </c>
      <c r="F15" s="43">
        <f ca="1">ROUND(2*($F$14-$C$7)/$C$8,0)/2+$F$13</f>
        <v>14725</v>
      </c>
    </row>
    <row r="16" spans="1:6" ht="12.95" customHeight="1" x14ac:dyDescent="0.2">
      <c r="A16" s="15" t="s">
        <v>4</v>
      </c>
      <c r="B16" s="10"/>
      <c r="C16" s="16">
        <f ca="1">+C8+C12</f>
        <v>0.58873976822649332</v>
      </c>
      <c r="E16" s="39" t="s">
        <v>36</v>
      </c>
      <c r="F16" s="43">
        <f ca="1">ROUND(2*($F$14-$C$15)/$C$16,0)/2+$F$13</f>
        <v>7908</v>
      </c>
    </row>
    <row r="17" spans="1:18" ht="12.95" customHeight="1" thickBot="1" x14ac:dyDescent="0.25">
      <c r="A17" s="14" t="s">
        <v>28</v>
      </c>
      <c r="B17" s="10"/>
      <c r="C17" s="10">
        <f>COUNT(C21:C2191)</f>
        <v>2</v>
      </c>
      <c r="E17" s="39" t="s">
        <v>44</v>
      </c>
      <c r="F17" s="44">
        <f ca="1">+$C$15+$C$16*$F$16-15018.5-$C$5/24</f>
        <v>45520.178920468446</v>
      </c>
    </row>
    <row r="18" spans="1:18" ht="12.95" customHeight="1" thickTop="1" thickBot="1" x14ac:dyDescent="0.25">
      <c r="A18" s="15" t="s">
        <v>5</v>
      </c>
      <c r="B18" s="10"/>
      <c r="C18" s="18">
        <f ca="1">+C15</f>
        <v>55882.529000000002</v>
      </c>
      <c r="D18" s="19">
        <f ca="1">+C16</f>
        <v>0.58873976822649332</v>
      </c>
      <c r="E18" s="40" t="s">
        <v>45</v>
      </c>
      <c r="F18" s="45">
        <f ca="1">+($C$15+$C$16*$F$16)-($C$16/2)-15018.5-$C$5/24</f>
        <v>45519.884550584335</v>
      </c>
    </row>
    <row r="19" spans="1:18" ht="12.95" customHeight="1" thickTop="1" x14ac:dyDescent="0.2">
      <c r="E19" s="14"/>
      <c r="F19" s="17"/>
    </row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48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5" t="s">
        <v>33</v>
      </c>
    </row>
    <row r="21" spans="1:18" ht="12.95" customHeight="1" x14ac:dyDescent="0.2">
      <c r="A21" t="s">
        <v>38</v>
      </c>
      <c r="C21" s="8">
        <f>C7</f>
        <v>51869.09</v>
      </c>
      <c r="D21" s="8"/>
      <c r="E21">
        <f>+(C21-C$7)/C$8</f>
        <v>0</v>
      </c>
      <c r="F21" s="35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36850.589999999997</v>
      </c>
    </row>
    <row r="22" spans="1:18" ht="12.95" customHeight="1" x14ac:dyDescent="0.2">
      <c r="A22" s="36" t="s">
        <v>39</v>
      </c>
      <c r="B22" s="37" t="s">
        <v>40</v>
      </c>
      <c r="C22" s="36">
        <v>55882.529000000002</v>
      </c>
      <c r="D22" s="36">
        <v>0.02</v>
      </c>
      <c r="E22">
        <f>+(C22-C$7)/C$8</f>
        <v>6817.0088952829792</v>
      </c>
      <c r="F22" s="35">
        <f>ROUND(2*E22,0)/2</f>
        <v>6817</v>
      </c>
      <c r="G22">
        <f>+C22-(C$7+F22*C$8)</f>
        <v>5.2370000048540533E-3</v>
      </c>
      <c r="I22">
        <f>+G22</f>
        <v>5.2370000048540533E-3</v>
      </c>
      <c r="O22">
        <f ca="1">+C$11+C$12*$F22</f>
        <v>5.2370000048540533E-3</v>
      </c>
      <c r="Q22" s="2">
        <f>+C22-15018.5</f>
        <v>40864.029000000002</v>
      </c>
    </row>
    <row r="23" spans="1:18" ht="12.95" customHeight="1" x14ac:dyDescent="0.2">
      <c r="A23" s="33"/>
      <c r="B23" s="34"/>
      <c r="C23" s="33"/>
      <c r="D23" s="33"/>
      <c r="Q23" s="2"/>
    </row>
    <row r="24" spans="1:18" ht="12.95" customHeight="1" x14ac:dyDescent="0.2">
      <c r="A24" s="33"/>
      <c r="B24" s="34"/>
      <c r="C24" s="33"/>
      <c r="D24" s="33"/>
      <c r="Q24" s="2"/>
    </row>
    <row r="25" spans="1:18" ht="12.95" customHeight="1" x14ac:dyDescent="0.2">
      <c r="A25" s="29"/>
      <c r="B25" s="30"/>
      <c r="C25" s="31"/>
      <c r="D25" s="32"/>
      <c r="Q25" s="2"/>
    </row>
    <row r="26" spans="1:18" ht="12.95" customHeight="1" x14ac:dyDescent="0.2">
      <c r="C26" s="8"/>
      <c r="D26" s="8"/>
      <c r="Q26" s="2"/>
    </row>
    <row r="27" spans="1:18" ht="12.95" customHeight="1" x14ac:dyDescent="0.2">
      <c r="C27" s="8"/>
      <c r="D27" s="8"/>
      <c r="Q27" s="2"/>
    </row>
    <row r="28" spans="1:18" ht="12.95" customHeight="1" x14ac:dyDescent="0.2">
      <c r="C28" s="8"/>
      <c r="D28" s="8"/>
      <c r="Q28" s="2"/>
    </row>
    <row r="29" spans="1:18" ht="12.95" customHeight="1" x14ac:dyDescent="0.2">
      <c r="C29" s="8"/>
      <c r="D29" s="8"/>
      <c r="Q29" s="2"/>
    </row>
    <row r="30" spans="1:18" ht="12.95" customHeight="1" x14ac:dyDescent="0.2">
      <c r="C30" s="8"/>
      <c r="D30" s="8"/>
      <c r="Q30" s="2"/>
    </row>
    <row r="31" spans="1:18" ht="12.95" customHeight="1" x14ac:dyDescent="0.2">
      <c r="C31" s="8"/>
      <c r="D31" s="8"/>
      <c r="Q31" s="2"/>
    </row>
    <row r="32" spans="1:18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2024-08-15T05:30:35Z</dcterms:modified>
</cp:coreProperties>
</file>