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67625E-F8DF-434A-95F2-040FCB63A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 s="1"/>
  <c r="G24" i="1" s="1"/>
  <c r="J24" i="1" s="1"/>
  <c r="Q24" i="1"/>
  <c r="E25" i="1"/>
  <c r="F25" i="1" s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3" i="1"/>
  <c r="F23" i="1" s="1"/>
  <c r="G23" i="1" s="1"/>
  <c r="J23" i="1" s="1"/>
  <c r="Q23" i="1"/>
  <c r="E22" i="1"/>
  <c r="F22" i="1" s="1"/>
  <c r="G22" i="1" s="1"/>
  <c r="I22" i="1" s="1"/>
  <c r="Q22" i="1"/>
  <c r="E21" i="1"/>
  <c r="F21" i="1" s="1"/>
  <c r="G21" i="1" s="1"/>
  <c r="H21" i="1" s="1"/>
  <c r="G11" i="1"/>
  <c r="F11" i="1"/>
  <c r="C17" i="1"/>
  <c r="Q21" i="1"/>
  <c r="C11" i="1"/>
  <c r="C12" i="1"/>
  <c r="F15" i="1" l="1"/>
  <c r="O25" i="1"/>
  <c r="O24" i="1"/>
  <c r="O26" i="1"/>
  <c r="O27" i="1"/>
  <c r="O23" i="1"/>
  <c r="C16" i="1"/>
  <c r="D18" i="1" s="1"/>
  <c r="C15" i="1"/>
  <c r="F16" i="1" s="1"/>
  <c r="O22" i="1"/>
  <c r="O21" i="1"/>
  <c r="F18" i="1" l="1"/>
  <c r="F17" i="1"/>
  <c r="C18" i="1"/>
</calcChain>
</file>

<file path=xl/sharedStrings.xml><?xml version="1.0" encoding="utf-8"?>
<sst xmlns="http://schemas.openxmlformats.org/spreadsheetml/2006/main" count="70" uniqueCount="54">
  <si>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</si>
  <si>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</si>
  <si>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</si>
  <si>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</si>
  <si>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</si>
  <si>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</si>
  <si>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</si>
  <si>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</si>
  <si>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</si>
  <si>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</si>
  <si>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</si>
  <si>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</si>
  <si>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</si>
  <si>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</si>
  <si>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</si>
  <si>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</si>
  <si>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</si>
  <si>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</si>
  <si>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</si>
  <si>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</si>
  <si>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</si>
  <si>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</si>
  <si>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</si>
  <si>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</si>
  <si>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</si>
  <si>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</si>
  <si>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</si>
  <si>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</si>
  <si>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</si>
  <si>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</si>
  <si>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</si>
  <si>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</si>
  <si>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</si>
  <si>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</si>
  <si>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</si>
  <si>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</si>
  <si>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</si>
  <si>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</si>
  <si>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</si>
  <si>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XZ For / HD 12463 </t>
  </si>
  <si>
    <t>EW</t>
  </si>
  <si>
    <t>OEJV 0142</t>
  </si>
  <si>
    <t>I</t>
  </si>
  <si>
    <t>II</t>
  </si>
  <si>
    <t>BMGA</t>
  </si>
  <si>
    <t>CCD</t>
  </si>
  <si>
    <t>VSS SEB Gp</t>
  </si>
  <si>
    <t xml:space="preserve">Mag </t>
  </si>
  <si>
    <t>Next ToM-P</t>
  </si>
  <si>
    <t>Next ToM-S</t>
  </si>
  <si>
    <t>9.976 (0.341)</t>
  </si>
  <si>
    <t>VSX 1</t>
  </si>
  <si>
    <t>VSX 2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</si>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</sst>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 applyAlignment="1"/>
    <xf numFmtId="165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For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F8-4B27-8144-121F382571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-3.8342000043485314E-3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F8-4B27-8144-121F382571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-2.6967224985128269E-2</c:v>
                </c:pt>
                <c:pt idx="3">
                  <c:v>-2.8851424824097194E-2</c:v>
                </c:pt>
                <c:pt idx="4">
                  <c:v>-2.8603475031559356E-2</c:v>
                </c:pt>
                <c:pt idx="5">
                  <c:v>-3.100715005712118E-2</c:v>
                </c:pt>
                <c:pt idx="6">
                  <c:v>-3.0748450226383284E-2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F8-4B27-8144-121F382571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F8-4B27-8144-121F382571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F8-4B27-8144-121F382571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F8-4B27-8144-121F382571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1.4450000000000001E-3</c:v>
                  </c:pt>
                  <c:pt idx="5">
                    <c:v>1.0740000000000001E-3</c:v>
                  </c:pt>
                  <c:pt idx="6">
                    <c:v>8.6200000000000003E-4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F8-4B27-8144-121F382571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4.4756560159101913E-3</c:v>
                </c:pt>
                <c:pt idx="1">
                  <c:v>-1.5914637640745317E-2</c:v>
                </c:pt>
                <c:pt idx="2">
                  <c:v>-2.6905509469732226E-2</c:v>
                </c:pt>
                <c:pt idx="3">
                  <c:v>-2.7902398513850374E-2</c:v>
                </c:pt>
                <c:pt idx="4">
                  <c:v>-2.7904950277615179E-2</c:v>
                </c:pt>
                <c:pt idx="5">
                  <c:v>-2.7905375571575984E-2</c:v>
                </c:pt>
                <c:pt idx="6">
                  <c:v>-2.7954709671028928E-2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F8-4B27-8144-121F3825716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23972</c:v>
                </c:pt>
                <c:pt idx="2">
                  <c:v>36893.5</c:v>
                </c:pt>
                <c:pt idx="3">
                  <c:v>38065.5</c:v>
                </c:pt>
                <c:pt idx="4">
                  <c:v>38068.5</c:v>
                </c:pt>
                <c:pt idx="5">
                  <c:v>38069</c:v>
                </c:pt>
                <c:pt idx="6">
                  <c:v>38127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F8-4B27-8144-121F38257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63200"/>
        <c:axId val="1"/>
      </c:scatterChart>
      <c:valAx>
        <c:axId val="53266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6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BF66BB-1619-731F-2A0F-5B195370E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85546875" customWidth="1"/>
    <col min="4" max="4" width="9.42578125" customWidth="1"/>
    <col min="5" max="5" width="12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  <c r="E6" s="52" t="s">
        <v>51</v>
      </c>
    </row>
    <row r="7" spans="1:7" x14ac:dyDescent="0.2">
      <c r="A7" t="s">
        <v>2</v>
      </c>
      <c r="C7" s="42">
        <v>48500.069000000003</v>
      </c>
      <c r="D7" s="27" t="s">
        <v>38</v>
      </c>
      <c r="E7" s="53"/>
    </row>
    <row r="8" spans="1:7" x14ac:dyDescent="0.2">
      <c r="A8" t="s">
        <v>3</v>
      </c>
      <c r="C8" s="42">
        <v>0.30812735000000002</v>
      </c>
      <c r="D8" s="27" t="s">
        <v>52</v>
      </c>
      <c r="E8" s="54">
        <v>0.30812899999999999</v>
      </c>
      <c r="F8">
        <v>0.30812735000000002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4.4756560159101913E-3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-8.5058792160251579E-7</v>
      </c>
      <c r="D12" s="3"/>
      <c r="E12" s="46" t="s">
        <v>47</v>
      </c>
      <c r="F12" s="47" t="s">
        <v>50</v>
      </c>
    </row>
    <row r="13" spans="1:7" x14ac:dyDescent="0.2">
      <c r="A13" s="10" t="s">
        <v>18</v>
      </c>
      <c r="B13" s="10"/>
      <c r="C13" s="3" t="s">
        <v>13</v>
      </c>
      <c r="D13" s="14"/>
      <c r="E13" s="43" t="s">
        <v>34</v>
      </c>
      <c r="F13" s="48">
        <v>1</v>
      </c>
    </row>
    <row r="14" spans="1:7" x14ac:dyDescent="0.2">
      <c r="A14" s="10"/>
      <c r="B14" s="10"/>
      <c r="C14" s="10"/>
      <c r="D14" s="14"/>
      <c r="E14" s="43" t="s">
        <v>31</v>
      </c>
      <c r="F14" s="49">
        <f ca="1">NOW()+15018.5+$C$9/24</f>
        <v>60537.740327314816</v>
      </c>
    </row>
    <row r="15" spans="1:7" x14ac:dyDescent="0.2">
      <c r="A15" s="12" t="s">
        <v>17</v>
      </c>
      <c r="B15" s="10"/>
      <c r="C15" s="13">
        <f ca="1">(C7+C11)+(C8+C12)*INT(MAX(F21:F3533))</f>
        <v>60248.012518740332</v>
      </c>
      <c r="D15" s="14"/>
      <c r="E15" s="43" t="s">
        <v>35</v>
      </c>
      <c r="F15" s="49">
        <f ca="1">ROUND(2*($F$14-$C$7)/$C$8,0)/2+$F$13</f>
        <v>39068</v>
      </c>
    </row>
    <row r="16" spans="1:7" x14ac:dyDescent="0.2">
      <c r="A16" s="15" t="s">
        <v>4</v>
      </c>
      <c r="B16" s="10"/>
      <c r="C16" s="16">
        <f ca="1">+C8+C12</f>
        <v>0.30812649941207843</v>
      </c>
      <c r="D16" s="14"/>
      <c r="E16" s="43" t="s">
        <v>36</v>
      </c>
      <c r="F16" s="49">
        <f ca="1">ROUND(2*($F$14-$C$15)/$C$16,0)/2+$F$13</f>
        <v>941.5</v>
      </c>
    </row>
    <row r="17" spans="1:20" ht="13.5" thickBot="1" x14ac:dyDescent="0.25">
      <c r="A17" s="14" t="s">
        <v>28</v>
      </c>
      <c r="B17" s="10"/>
      <c r="C17" s="10">
        <f>COUNT(C21:C2191)</f>
        <v>7</v>
      </c>
      <c r="D17" s="14"/>
      <c r="E17" s="44" t="s">
        <v>48</v>
      </c>
      <c r="F17" s="50">
        <f ca="1">+$C$15+$C$16*$F$16-15018.5-$C$9/24</f>
        <v>45520.00945127014</v>
      </c>
    </row>
    <row r="18" spans="1:20" ht="14.25" thickTop="1" thickBot="1" x14ac:dyDescent="0.25">
      <c r="A18" s="15" t="s">
        <v>5</v>
      </c>
      <c r="B18" s="10"/>
      <c r="C18" s="17">
        <f ca="1">+C15</f>
        <v>60248.012518740332</v>
      </c>
      <c r="D18" s="18">
        <f ca="1">+C16</f>
        <v>0.30812649941207843</v>
      </c>
      <c r="E18" s="45" t="s">
        <v>49</v>
      </c>
      <c r="F18" s="51">
        <f ca="1">+($C$15+$C$16*$F$16)-($C$16/2)-15018.5-$C$9/24</f>
        <v>45519.855388020434</v>
      </c>
    </row>
    <row r="19" spans="1:20" ht="13.5" thickTop="1" x14ac:dyDescent="0.2">
      <c r="A19" s="22" t="s">
        <v>32</v>
      </c>
      <c r="E19" s="23">
        <v>21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53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20" ht="12.95" customHeight="1" x14ac:dyDescent="0.2">
      <c r="A21" t="s">
        <v>38</v>
      </c>
      <c r="C21" s="30">
        <v>48500.069000000003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4.4756560159101913E-3</v>
      </c>
      <c r="Q21" s="2">
        <f>+C21-15018.5</f>
        <v>33481.569000000003</v>
      </c>
    </row>
    <row r="22" spans="1:20" ht="12.95" customHeight="1" x14ac:dyDescent="0.2">
      <c r="A22" s="28" t="s">
        <v>41</v>
      </c>
      <c r="B22" s="29" t="s">
        <v>42</v>
      </c>
      <c r="C22" s="31">
        <v>55886.493999999999</v>
      </c>
      <c r="D22" s="28">
        <v>5.0000000000000001E-3</v>
      </c>
      <c r="E22">
        <f>+(C22-C$7)/C$8</f>
        <v>23971.987556443772</v>
      </c>
      <c r="F22">
        <f>ROUND(2*E22,0)/2</f>
        <v>23972</v>
      </c>
      <c r="G22">
        <f>+C22-(C$7+F22*C$8)</f>
        <v>-3.8342000043485314E-3</v>
      </c>
      <c r="I22">
        <f>+G22</f>
        <v>-3.8342000043485314E-3</v>
      </c>
      <c r="O22">
        <f ca="1">+C$11+C$12*$F22</f>
        <v>-1.5914637640745317E-2</v>
      </c>
      <c r="Q22" s="2">
        <f>+C22-15018.5</f>
        <v>40867.993999999999</v>
      </c>
    </row>
    <row r="23" spans="1:20" ht="12.95" customHeight="1" x14ac:dyDescent="0.2">
      <c r="A23" s="35" t="s">
        <v>44</v>
      </c>
      <c r="B23" s="36" t="s">
        <v>43</v>
      </c>
      <c r="C23" s="37">
        <v>59867.93842000002</v>
      </c>
      <c r="D23" s="38">
        <v>1.5E-3</v>
      </c>
      <c r="E23" s="32">
        <f>+(C23-C$7)/C$8</f>
        <v>36893.412480261868</v>
      </c>
      <c r="F23" s="32">
        <f>ROUND(2*E23,0)/2</f>
        <v>36893.5</v>
      </c>
      <c r="G23" s="32">
        <f>+C23-(C$7+F23*C$8)</f>
        <v>-2.6967224985128269E-2</v>
      </c>
      <c r="H23" s="32"/>
      <c r="J23" s="32">
        <f>+G23</f>
        <v>-2.6967224985128269E-2</v>
      </c>
      <c r="O23">
        <f ca="1">+C$11+C$12*$F23</f>
        <v>-2.6905509469732226E-2</v>
      </c>
      <c r="Q23" s="2">
        <f>+C23-15018.5</f>
        <v>44849.43842000002</v>
      </c>
      <c r="T23" s="41" t="s">
        <v>46</v>
      </c>
    </row>
    <row r="24" spans="1:20" ht="12.95" customHeight="1" x14ac:dyDescent="0.2">
      <c r="A24" s="35" t="s">
        <v>44</v>
      </c>
      <c r="B24" s="39" t="s">
        <v>43</v>
      </c>
      <c r="C24" s="37">
        <v>60229.061790000182</v>
      </c>
      <c r="D24" s="40">
        <v>1.5E-3</v>
      </c>
      <c r="E24" s="32">
        <f t="shared" ref="E24:E27" si="0">+(C24-C$7)/C$8</f>
        <v>38065.406365258321</v>
      </c>
      <c r="F24" s="32">
        <f t="shared" ref="F24:F27" si="1">ROUND(2*E24,0)/2</f>
        <v>38065.5</v>
      </c>
      <c r="G24" s="32">
        <f t="shared" ref="G24:G27" si="2">+C24-(C$7+F24*C$8)</f>
        <v>-2.8851424824097194E-2</v>
      </c>
      <c r="H24" s="32"/>
      <c r="J24" s="32">
        <f>+G24</f>
        <v>-2.8851424824097194E-2</v>
      </c>
      <c r="O24">
        <f t="shared" ref="O24:O27" ca="1" si="3">+C$11+C$12*$F24</f>
        <v>-2.7902398513850374E-2</v>
      </c>
      <c r="Q24" s="2">
        <f t="shared" ref="Q24:Q27" si="4">+C24-15018.5</f>
        <v>45210.561790000182</v>
      </c>
      <c r="T24" s="41" t="s">
        <v>46</v>
      </c>
    </row>
    <row r="25" spans="1:20" ht="12.95" customHeight="1" x14ac:dyDescent="0.2">
      <c r="A25" s="35" t="s">
        <v>44</v>
      </c>
      <c r="B25" s="39" t="s">
        <v>43</v>
      </c>
      <c r="C25" s="37">
        <v>60229.986419999972</v>
      </c>
      <c r="D25" s="40">
        <v>1.4450000000000001E-3</v>
      </c>
      <c r="E25" s="32">
        <f t="shared" si="0"/>
        <v>38068.407169957383</v>
      </c>
      <c r="F25" s="32">
        <f t="shared" si="1"/>
        <v>38068.5</v>
      </c>
      <c r="G25" s="32">
        <f t="shared" si="2"/>
        <v>-2.8603475031559356E-2</v>
      </c>
      <c r="H25" s="32"/>
      <c r="J25" s="32">
        <f>+G25</f>
        <v>-2.8603475031559356E-2</v>
      </c>
      <c r="O25">
        <f t="shared" ca="1" si="3"/>
        <v>-2.7904950277615179E-2</v>
      </c>
      <c r="Q25" s="2">
        <f t="shared" si="4"/>
        <v>45211.486419999972</v>
      </c>
      <c r="T25" s="41" t="s">
        <v>46</v>
      </c>
    </row>
    <row r="26" spans="1:20" ht="12.95" customHeight="1" x14ac:dyDescent="0.2">
      <c r="A26" s="35" t="s">
        <v>44</v>
      </c>
      <c r="B26" s="39" t="s">
        <v>43</v>
      </c>
      <c r="C26" s="37">
        <v>60230.138079999946</v>
      </c>
      <c r="D26" s="40">
        <v>1.0740000000000001E-3</v>
      </c>
      <c r="E26" s="32">
        <f t="shared" si="0"/>
        <v>38068.899369043167</v>
      </c>
      <c r="F26" s="32">
        <f t="shared" si="1"/>
        <v>38069</v>
      </c>
      <c r="G26" s="32">
        <f t="shared" si="2"/>
        <v>-3.100715005712118E-2</v>
      </c>
      <c r="H26" s="32"/>
      <c r="J26" s="32">
        <f>+G26</f>
        <v>-3.100715005712118E-2</v>
      </c>
      <c r="O26">
        <f t="shared" ca="1" si="3"/>
        <v>-2.7905375571575984E-2</v>
      </c>
      <c r="Q26" s="2">
        <f t="shared" si="4"/>
        <v>45211.638079999946</v>
      </c>
      <c r="T26" s="41" t="s">
        <v>46</v>
      </c>
    </row>
    <row r="27" spans="1:20" ht="12.95" customHeight="1" x14ac:dyDescent="0.2">
      <c r="A27" s="35" t="s">
        <v>44</v>
      </c>
      <c r="B27" s="39" t="s">
        <v>43</v>
      </c>
      <c r="C27" s="37">
        <v>60248.009724999778</v>
      </c>
      <c r="D27" s="40">
        <v>8.6200000000000003E-4</v>
      </c>
      <c r="E27" s="32">
        <f t="shared" si="0"/>
        <v>38126.900208630534</v>
      </c>
      <c r="F27" s="32">
        <f t="shared" si="1"/>
        <v>38127</v>
      </c>
      <c r="G27" s="32">
        <f t="shared" si="2"/>
        <v>-3.0748450226383284E-2</v>
      </c>
      <c r="H27" s="32"/>
      <c r="J27" s="32">
        <f>+G27</f>
        <v>-3.0748450226383284E-2</v>
      </c>
      <c r="O27">
        <f t="shared" ca="1" si="3"/>
        <v>-2.7954709671028928E-2</v>
      </c>
      <c r="Q27" s="2">
        <f t="shared" si="4"/>
        <v>45229.509724999778</v>
      </c>
      <c r="T27" s="41" t="s">
        <v>46</v>
      </c>
    </row>
    <row r="28" spans="1:20" ht="12.95" customHeight="1" x14ac:dyDescent="0.2">
      <c r="A28" s="32"/>
      <c r="B28" s="32"/>
      <c r="C28" s="33"/>
      <c r="D28" s="34"/>
      <c r="E28" s="32"/>
      <c r="F28" s="32"/>
      <c r="G28" s="32"/>
      <c r="H28" s="32"/>
      <c r="I28" s="32"/>
      <c r="J28" s="32"/>
      <c r="Q28" s="2"/>
    </row>
    <row r="29" spans="1:20" ht="12.95" customHeight="1" x14ac:dyDescent="0.2">
      <c r="C29" s="30"/>
      <c r="D29" s="8"/>
      <c r="Q29" s="2"/>
    </row>
    <row r="30" spans="1:20" ht="12.95" customHeight="1" x14ac:dyDescent="0.2">
      <c r="C30" s="30"/>
      <c r="D30" s="8"/>
      <c r="Q30" s="2"/>
    </row>
    <row r="31" spans="1:20" ht="12.95" customHeight="1" x14ac:dyDescent="0.2">
      <c r="C31" s="30"/>
      <c r="D31" s="8"/>
      <c r="Q31" s="2"/>
    </row>
    <row r="32" spans="1:20" ht="12.95" customHeight="1" x14ac:dyDescent="0.2">
      <c r="C32" s="30"/>
      <c r="D32" s="8"/>
      <c r="Q32" s="2"/>
    </row>
    <row r="33" spans="3:17" ht="12.95" customHeight="1" x14ac:dyDescent="0.2">
      <c r="C33" s="30"/>
      <c r="D33" s="8"/>
      <c r="Q33" s="2"/>
    </row>
    <row r="34" spans="3:17" ht="12.95" customHeight="1" x14ac:dyDescent="0.2">
      <c r="C34" s="30"/>
      <c r="D34" s="8"/>
    </row>
    <row r="35" spans="3:17" ht="12.95" customHeight="1" x14ac:dyDescent="0.2">
      <c r="C35" s="30"/>
      <c r="D35" s="8"/>
    </row>
    <row r="36" spans="3:17" ht="12.95" customHeight="1" x14ac:dyDescent="0.2">
      <c r="C36" s="30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2024-08-15T05:46:04Z</dcterms:modified>
</cp:coreProperties>
</file>