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8920324-AD70-4FED-B806-5DFAC98FDF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81" i="1" l="1"/>
  <c r="Q80" i="1"/>
  <c r="Q82" i="1"/>
  <c r="Q79" i="1"/>
  <c r="Q78" i="1"/>
  <c r="Q77" i="1"/>
  <c r="Q75" i="1"/>
  <c r="D9" i="1"/>
  <c r="C9" i="1"/>
  <c r="Q73" i="1"/>
  <c r="Q71" i="1"/>
  <c r="Q66" i="1"/>
  <c r="Q63" i="1"/>
  <c r="Q60" i="1"/>
  <c r="Q50" i="1"/>
  <c r="Q46" i="1"/>
  <c r="Q45" i="1"/>
  <c r="Q44" i="1"/>
  <c r="Q43" i="1"/>
  <c r="Q42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33" i="2"/>
  <c r="C33" i="2"/>
  <c r="G65" i="2"/>
  <c r="C65" i="2"/>
  <c r="G32" i="2"/>
  <c r="C32" i="2"/>
  <c r="G64" i="2"/>
  <c r="C64" i="2"/>
  <c r="G63" i="2"/>
  <c r="C63" i="2"/>
  <c r="G31" i="2"/>
  <c r="C31" i="2"/>
  <c r="G30" i="2"/>
  <c r="C30" i="2"/>
  <c r="G29" i="2"/>
  <c r="C29" i="2"/>
  <c r="G28" i="2"/>
  <c r="C28" i="2"/>
  <c r="G62" i="2"/>
  <c r="C62" i="2"/>
  <c r="G27" i="2"/>
  <c r="C27" i="2"/>
  <c r="G26" i="2"/>
  <c r="C26" i="2"/>
  <c r="G61" i="2"/>
  <c r="C61" i="2"/>
  <c r="G25" i="2"/>
  <c r="C25" i="2"/>
  <c r="G24" i="2"/>
  <c r="C24" i="2"/>
  <c r="G60" i="2"/>
  <c r="C60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59" i="2"/>
  <c r="C59" i="2"/>
  <c r="G14" i="2"/>
  <c r="C14" i="2"/>
  <c r="G13" i="2"/>
  <c r="C13" i="2"/>
  <c r="G12" i="2"/>
  <c r="C12" i="2"/>
  <c r="G58" i="2"/>
  <c r="C58" i="2"/>
  <c r="G57" i="2"/>
  <c r="C57" i="2"/>
  <c r="G56" i="2"/>
  <c r="C56" i="2"/>
  <c r="G55" i="2"/>
  <c r="C55" i="2"/>
  <c r="G54" i="2"/>
  <c r="C54" i="2"/>
  <c r="G11" i="2"/>
  <c r="C11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H33" i="2"/>
  <c r="D33" i="2"/>
  <c r="B33" i="2"/>
  <c r="A33" i="2"/>
  <c r="H65" i="2"/>
  <c r="B65" i="2"/>
  <c r="D65" i="2"/>
  <c r="A65" i="2"/>
  <c r="H32" i="2"/>
  <c r="D32" i="2"/>
  <c r="B32" i="2"/>
  <c r="A32" i="2"/>
  <c r="H64" i="2"/>
  <c r="B64" i="2"/>
  <c r="D64" i="2"/>
  <c r="A64" i="2"/>
  <c r="H63" i="2"/>
  <c r="D63" i="2"/>
  <c r="B63" i="2"/>
  <c r="A63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62" i="2"/>
  <c r="B62" i="2"/>
  <c r="D62" i="2"/>
  <c r="A62" i="2"/>
  <c r="H27" i="2"/>
  <c r="D27" i="2"/>
  <c r="B27" i="2"/>
  <c r="A27" i="2"/>
  <c r="H26" i="2"/>
  <c r="B26" i="2"/>
  <c r="D26" i="2"/>
  <c r="A26" i="2"/>
  <c r="H61" i="2"/>
  <c r="D61" i="2"/>
  <c r="B61" i="2"/>
  <c r="A61" i="2"/>
  <c r="H25" i="2"/>
  <c r="B25" i="2"/>
  <c r="D25" i="2"/>
  <c r="A25" i="2"/>
  <c r="H24" i="2"/>
  <c r="D24" i="2"/>
  <c r="B24" i="2"/>
  <c r="A24" i="2"/>
  <c r="H60" i="2"/>
  <c r="B60" i="2"/>
  <c r="D60" i="2"/>
  <c r="A60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59" i="2"/>
  <c r="B59" i="2"/>
  <c r="D59" i="2"/>
  <c r="A59" i="2"/>
  <c r="H14" i="2"/>
  <c r="D14" i="2"/>
  <c r="B14" i="2"/>
  <c r="A14" i="2"/>
  <c r="H13" i="2"/>
  <c r="B13" i="2"/>
  <c r="D13" i="2"/>
  <c r="A13" i="2"/>
  <c r="H12" i="2"/>
  <c r="D12" i="2"/>
  <c r="B12" i="2"/>
  <c r="A12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11" i="2"/>
  <c r="D11" i="2"/>
  <c r="B11" i="2"/>
  <c r="A11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Q76" i="1"/>
  <c r="Q74" i="1"/>
  <c r="F16" i="1"/>
  <c r="C17" i="1"/>
  <c r="Q70" i="1"/>
  <c r="Q72" i="1"/>
  <c r="Q67" i="1"/>
  <c r="Q68" i="1"/>
  <c r="Q69" i="1"/>
  <c r="C7" i="1"/>
  <c r="E81" i="1" s="1"/>
  <c r="F81" i="1" s="1"/>
  <c r="G81" i="1" s="1"/>
  <c r="K81" i="1" s="1"/>
  <c r="C8" i="1"/>
  <c r="Q65" i="1"/>
  <c r="Q64" i="1"/>
  <c r="Q62" i="1"/>
  <c r="Q61" i="1"/>
  <c r="Q57" i="1"/>
  <c r="Q58" i="1"/>
  <c r="Q59" i="1"/>
  <c r="Q48" i="1"/>
  <c r="Q49" i="1"/>
  <c r="Q51" i="1"/>
  <c r="Q52" i="1"/>
  <c r="Q53" i="1"/>
  <c r="Q54" i="1"/>
  <c r="Q47" i="1"/>
  <c r="Q55" i="1"/>
  <c r="Q56" i="1"/>
  <c r="Q41" i="1"/>
  <c r="E40" i="1" l="1"/>
  <c r="E53" i="2" s="1"/>
  <c r="E59" i="1"/>
  <c r="E74" i="1"/>
  <c r="E34" i="1"/>
  <c r="E47" i="2" s="1"/>
  <c r="E60" i="1"/>
  <c r="E45" i="1"/>
  <c r="E56" i="1"/>
  <c r="E50" i="1"/>
  <c r="E55" i="1"/>
  <c r="E75" i="1"/>
  <c r="E79" i="1"/>
  <c r="F79" i="1" s="1"/>
  <c r="G79" i="1" s="1"/>
  <c r="K79" i="1" s="1"/>
  <c r="E64" i="1"/>
  <c r="E24" i="1"/>
  <c r="E35" i="1"/>
  <c r="F35" i="1" s="1"/>
  <c r="G35" i="1" s="1"/>
  <c r="I35" i="1" s="1"/>
  <c r="E68" i="1"/>
  <c r="E67" i="1"/>
  <c r="E28" i="2" s="1"/>
  <c r="E26" i="1"/>
  <c r="F26" i="1" s="1"/>
  <c r="G26" i="1" s="1"/>
  <c r="I26" i="1" s="1"/>
  <c r="E39" i="1"/>
  <c r="E36" i="1"/>
  <c r="E48" i="1"/>
  <c r="E72" i="1"/>
  <c r="F72" i="1" s="1"/>
  <c r="G72" i="1" s="1"/>
  <c r="K72" i="1" s="1"/>
  <c r="E51" i="1"/>
  <c r="E21" i="1"/>
  <c r="E44" i="1"/>
  <c r="E56" i="2" s="1"/>
  <c r="E53" i="1"/>
  <c r="E31" i="1"/>
  <c r="E42" i="1"/>
  <c r="E63" i="1"/>
  <c r="E82" i="1"/>
  <c r="F82" i="1" s="1"/>
  <c r="G82" i="1" s="1"/>
  <c r="K82" i="1" s="1"/>
  <c r="E62" i="1"/>
  <c r="F62" i="1" s="1"/>
  <c r="G62" i="1" s="1"/>
  <c r="K62" i="1" s="1"/>
  <c r="E61" i="1"/>
  <c r="E70" i="1"/>
  <c r="E33" i="1"/>
  <c r="E46" i="2" s="1"/>
  <c r="E38" i="1"/>
  <c r="E49" i="1"/>
  <c r="E27" i="1"/>
  <c r="E40" i="2" s="1"/>
  <c r="E46" i="1"/>
  <c r="E65" i="1"/>
  <c r="E23" i="1"/>
  <c r="E28" i="1"/>
  <c r="E25" i="1"/>
  <c r="E30" i="1"/>
  <c r="E76" i="1"/>
  <c r="F76" i="1" s="1"/>
  <c r="G76" i="1" s="1"/>
  <c r="J76" i="1" s="1"/>
  <c r="E80" i="1"/>
  <c r="F80" i="1" s="1"/>
  <c r="G80" i="1" s="1"/>
  <c r="K80" i="1" s="1"/>
  <c r="E73" i="1"/>
  <c r="F73" i="1" s="1"/>
  <c r="G73" i="1" s="1"/>
  <c r="I73" i="1" s="1"/>
  <c r="E32" i="1"/>
  <c r="F32" i="1" s="1"/>
  <c r="G32" i="1" s="1"/>
  <c r="I32" i="1" s="1"/>
  <c r="E37" i="1"/>
  <c r="E50" i="2" s="1"/>
  <c r="E47" i="1"/>
  <c r="E52" i="1"/>
  <c r="E69" i="1"/>
  <c r="E54" i="1"/>
  <c r="E22" i="1"/>
  <c r="E43" i="1"/>
  <c r="E66" i="1"/>
  <c r="E62" i="2" s="1"/>
  <c r="E29" i="1"/>
  <c r="E58" i="1"/>
  <c r="F58" i="1" s="1"/>
  <c r="G58" i="1" s="1"/>
  <c r="I58" i="1" s="1"/>
  <c r="E71" i="1"/>
  <c r="E57" i="1"/>
  <c r="F57" i="1" s="1"/>
  <c r="G57" i="1" s="1"/>
  <c r="I57" i="1" s="1"/>
  <c r="E78" i="1"/>
  <c r="F78" i="1" s="1"/>
  <c r="G78" i="1" s="1"/>
  <c r="K78" i="1" s="1"/>
  <c r="E41" i="1"/>
  <c r="E11" i="2" s="1"/>
  <c r="E77" i="1"/>
  <c r="F77" i="1" s="1"/>
  <c r="G77" i="1" s="1"/>
  <c r="K77" i="1" s="1"/>
  <c r="F17" i="1"/>
  <c r="F34" i="1"/>
  <c r="G34" i="1" s="1"/>
  <c r="I34" i="1" s="1"/>
  <c r="E33" i="2"/>
  <c r="E22" i="2"/>
  <c r="F37" i="1"/>
  <c r="G37" i="1" s="1"/>
  <c r="I37" i="1" s="1"/>
  <c r="F33" i="1"/>
  <c r="G33" i="1" s="1"/>
  <c r="I33" i="1" s="1"/>
  <c r="F40" i="1"/>
  <c r="G40" i="1" s="1"/>
  <c r="I40" i="1" s="1"/>
  <c r="F27" i="1"/>
  <c r="G27" i="1" s="1"/>
  <c r="I27" i="1" s="1"/>
  <c r="E48" i="2"/>
  <c r="F44" i="1"/>
  <c r="G44" i="1" s="1"/>
  <c r="I44" i="1" s="1"/>
  <c r="E39" i="2"/>
  <c r="F50" i="1" l="1"/>
  <c r="G50" i="1" s="1"/>
  <c r="I50" i="1" s="1"/>
  <c r="E59" i="2"/>
  <c r="F22" i="1"/>
  <c r="G22" i="1" s="1"/>
  <c r="I22" i="1" s="1"/>
  <c r="E35" i="2"/>
  <c r="F54" i="1"/>
  <c r="G54" i="1" s="1"/>
  <c r="I54" i="1" s="1"/>
  <c r="E18" i="2"/>
  <c r="F63" i="1"/>
  <c r="G63" i="1" s="1"/>
  <c r="I63" i="1" s="1"/>
  <c r="E61" i="2"/>
  <c r="E57" i="2"/>
  <c r="F45" i="1"/>
  <c r="G45" i="1" s="1"/>
  <c r="I45" i="1" s="1"/>
  <c r="F46" i="1"/>
  <c r="G46" i="1" s="1"/>
  <c r="I46" i="1" s="1"/>
  <c r="E58" i="2"/>
  <c r="F41" i="1"/>
  <c r="G41" i="1" s="1"/>
  <c r="H41" i="1" s="1"/>
  <c r="F71" i="1"/>
  <c r="G71" i="1" s="1"/>
  <c r="I71" i="1" s="1"/>
  <c r="E63" i="2"/>
  <c r="F69" i="1"/>
  <c r="G69" i="1" s="1"/>
  <c r="J69" i="1" s="1"/>
  <c r="E30" i="2"/>
  <c r="F30" i="1"/>
  <c r="G30" i="1" s="1"/>
  <c r="I30" i="1" s="1"/>
  <c r="E43" i="2"/>
  <c r="F49" i="1"/>
  <c r="G49" i="1" s="1"/>
  <c r="I49" i="1" s="1"/>
  <c r="E14" i="2"/>
  <c r="F42" i="1"/>
  <c r="G42" i="1" s="1"/>
  <c r="I42" i="1" s="1"/>
  <c r="E54" i="2"/>
  <c r="F24" i="1"/>
  <c r="G24" i="1" s="1"/>
  <c r="I24" i="1" s="1"/>
  <c r="E37" i="2"/>
  <c r="F60" i="1"/>
  <c r="G60" i="1" s="1"/>
  <c r="J60" i="1" s="1"/>
  <c r="E60" i="2"/>
  <c r="F68" i="1"/>
  <c r="G68" i="1" s="1"/>
  <c r="J68" i="1" s="1"/>
  <c r="E29" i="2"/>
  <c r="F66" i="1"/>
  <c r="G66" i="1" s="1"/>
  <c r="I66" i="1" s="1"/>
  <c r="F67" i="1"/>
  <c r="G67" i="1" s="1"/>
  <c r="J67" i="1" s="1"/>
  <c r="F52" i="1"/>
  <c r="G52" i="1" s="1"/>
  <c r="I52" i="1" s="1"/>
  <c r="E16" i="2"/>
  <c r="F25" i="1"/>
  <c r="G25" i="1" s="1"/>
  <c r="I25" i="1" s="1"/>
  <c r="E38" i="2"/>
  <c r="F38" i="1"/>
  <c r="G38" i="1" s="1"/>
  <c r="I38" i="1" s="1"/>
  <c r="E51" i="2"/>
  <c r="F48" i="1"/>
  <c r="G48" i="1" s="1"/>
  <c r="I48" i="1" s="1"/>
  <c r="E13" i="2"/>
  <c r="F64" i="1"/>
  <c r="G64" i="1" s="1"/>
  <c r="J64" i="1" s="1"/>
  <c r="E26" i="2"/>
  <c r="F43" i="1"/>
  <c r="G43" i="1" s="1"/>
  <c r="I43" i="1" s="1"/>
  <c r="E55" i="2"/>
  <c r="F21" i="1"/>
  <c r="G21" i="1" s="1"/>
  <c r="I21" i="1" s="1"/>
  <c r="E34" i="2"/>
  <c r="F51" i="1"/>
  <c r="G51" i="1" s="1"/>
  <c r="I51" i="1" s="1"/>
  <c r="E15" i="2"/>
  <c r="E45" i="2"/>
  <c r="E64" i="2"/>
  <c r="E42" i="2"/>
  <c r="F29" i="1"/>
  <c r="G29" i="1" s="1"/>
  <c r="I29" i="1" s="1"/>
  <c r="F47" i="1"/>
  <c r="G47" i="1" s="1"/>
  <c r="I47" i="1" s="1"/>
  <c r="E12" i="2"/>
  <c r="F28" i="1"/>
  <c r="G28" i="1" s="1"/>
  <c r="I28" i="1" s="1"/>
  <c r="E41" i="2"/>
  <c r="E44" i="2"/>
  <c r="F31" i="1"/>
  <c r="G31" i="1" s="1"/>
  <c r="I31" i="1" s="1"/>
  <c r="F36" i="1"/>
  <c r="G36" i="1" s="1"/>
  <c r="I36" i="1" s="1"/>
  <c r="E49" i="2"/>
  <c r="F74" i="1"/>
  <c r="G74" i="1" s="1"/>
  <c r="K74" i="1" s="1"/>
  <c r="E32" i="2"/>
  <c r="E25" i="2"/>
  <c r="F56" i="1"/>
  <c r="G56" i="1" s="1"/>
  <c r="I56" i="1" s="1"/>
  <c r="E20" i="2"/>
  <c r="E21" i="2"/>
  <c r="E36" i="2"/>
  <c r="F23" i="1"/>
  <c r="G23" i="1" s="1"/>
  <c r="I23" i="1" s="1"/>
  <c r="E31" i="2"/>
  <c r="F70" i="1"/>
  <c r="G70" i="1" s="1"/>
  <c r="F53" i="1"/>
  <c r="G53" i="1" s="1"/>
  <c r="I53" i="1" s="1"/>
  <c r="E17" i="2"/>
  <c r="F39" i="1"/>
  <c r="G39" i="1" s="1"/>
  <c r="I39" i="1" s="1"/>
  <c r="E52" i="2"/>
  <c r="F75" i="1"/>
  <c r="G75" i="1" s="1"/>
  <c r="I75" i="1" s="1"/>
  <c r="E65" i="2"/>
  <c r="F59" i="1"/>
  <c r="G59" i="1" s="1"/>
  <c r="I59" i="1" s="1"/>
  <c r="E23" i="2"/>
  <c r="F65" i="1"/>
  <c r="G65" i="1" s="1"/>
  <c r="J65" i="1" s="1"/>
  <c r="E27" i="2"/>
  <c r="F61" i="1"/>
  <c r="G61" i="1" s="1"/>
  <c r="I61" i="1" s="1"/>
  <c r="E24" i="2"/>
  <c r="F55" i="1"/>
  <c r="G55" i="1" s="1"/>
  <c r="I55" i="1" s="1"/>
  <c r="E19" i="2"/>
  <c r="C11" i="1"/>
  <c r="C12" i="1"/>
  <c r="C16" i="1" l="1"/>
  <c r="D18" i="1" s="1"/>
  <c r="O56" i="1"/>
  <c r="O79" i="1"/>
  <c r="O21" i="1"/>
  <c r="O60" i="1"/>
  <c r="O75" i="1"/>
  <c r="O27" i="1"/>
  <c r="O58" i="1"/>
  <c r="O26" i="1"/>
  <c r="O63" i="1"/>
  <c r="O39" i="1"/>
  <c r="O49" i="1"/>
  <c r="O47" i="1"/>
  <c r="O50" i="1"/>
  <c r="O29" i="1"/>
  <c r="O40" i="1"/>
  <c r="O36" i="1"/>
  <c r="O54" i="1"/>
  <c r="O32" i="1"/>
  <c r="O37" i="1"/>
  <c r="O68" i="1"/>
  <c r="O45" i="1"/>
  <c r="O31" i="1"/>
  <c r="O24" i="1"/>
  <c r="O46" i="1"/>
  <c r="O69" i="1"/>
  <c r="O25" i="1"/>
  <c r="O51" i="1"/>
  <c r="O38" i="1"/>
  <c r="O76" i="1"/>
  <c r="O70" i="1"/>
  <c r="O52" i="1"/>
  <c r="O78" i="1"/>
  <c r="O62" i="1"/>
  <c r="O81" i="1"/>
  <c r="O59" i="1"/>
  <c r="O53" i="1"/>
  <c r="O64" i="1"/>
  <c r="O61" i="1"/>
  <c r="O73" i="1"/>
  <c r="O57" i="1"/>
  <c r="O55" i="1"/>
  <c r="O74" i="1"/>
  <c r="O80" i="1"/>
  <c r="O77" i="1"/>
  <c r="O28" i="1"/>
  <c r="O30" i="1"/>
  <c r="O48" i="1"/>
  <c r="O71" i="1"/>
  <c r="O23" i="1"/>
  <c r="O82" i="1"/>
  <c r="O42" i="1"/>
  <c r="O65" i="1"/>
  <c r="O72" i="1"/>
  <c r="O43" i="1"/>
  <c r="O22" i="1"/>
  <c r="O35" i="1"/>
  <c r="O33" i="1"/>
  <c r="O66" i="1"/>
  <c r="O34" i="1"/>
  <c r="O67" i="1"/>
  <c r="O44" i="1"/>
  <c r="O41" i="1"/>
  <c r="C15" i="1"/>
  <c r="F18" i="1" s="1"/>
  <c r="F19" i="1" s="1"/>
  <c r="J70" i="1"/>
  <c r="C18" i="1" l="1"/>
</calcChain>
</file>

<file path=xl/sharedStrings.xml><?xml version="1.0" encoding="utf-8"?>
<sst xmlns="http://schemas.openxmlformats.org/spreadsheetml/2006/main" count="633" uniqueCount="322">
  <si>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</si>
  <si>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</si>
  <si>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</si>
  <si>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</si>
  <si>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</si>
  <si>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</si>
  <si>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</si>
  <si>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</si>
  <si>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</si>
  <si>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</si>
  <si>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</si>
  <si>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</si>
  <si>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</si>
  <si>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</si>
  <si>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</si>
  <si>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</si>
  <si>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</si>
  <si>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</si>
  <si>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</si>
  <si>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</si>
  <si>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</si>
  <si>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</si>
  <si>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</si>
  <si>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</si>
  <si>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</si>
  <si>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</si>
  <si>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</si>
  <si>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</si>
  <si>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</si>
  <si>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Locher K</t>
  </si>
  <si>
    <t>BBSAG Bull.8</t>
  </si>
  <si>
    <t>B</t>
  </si>
  <si>
    <t>Diethelm R</t>
  </si>
  <si>
    <t>BBSAG Bull.20</t>
  </si>
  <si>
    <t>v</t>
  </si>
  <si>
    <t>Peter H</t>
  </si>
  <si>
    <t>BBSAG Bull.27</t>
  </si>
  <si>
    <t>BBSAG Bull.53</t>
  </si>
  <si>
    <t>BBSAG Bull.65</t>
  </si>
  <si>
    <t>BRNO 30</t>
  </si>
  <si>
    <t>K</t>
  </si>
  <si>
    <t>BBSAG Bull.101</t>
  </si>
  <si>
    <t>Kohl M</t>
  </si>
  <si>
    <t>BBSAG Bull.114</t>
  </si>
  <si>
    <t>ccd</t>
  </si>
  <si>
    <t>A.Paschke</t>
  </si>
  <si>
    <t>BBSAG 120</t>
  </si>
  <si>
    <t>Misc</t>
  </si>
  <si>
    <t>IBVS 5583</t>
  </si>
  <si>
    <t>I</t>
  </si>
  <si>
    <t>EA/SD:</t>
  </si>
  <si>
    <t>AY Gem / GSC 1336-1027</t>
  </si>
  <si>
    <t>IBVS 5657</t>
  </si>
  <si>
    <t>IBVS 5731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</si>
  <si>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</si>
  <si>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</si>
  <si>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</si>
  <si>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</si>
  <si>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</si>
  <si>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</si>
  <si>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</si>
  <si>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</si>
  <si>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IBVS 5875</t>
  </si>
  <si>
    <t>IBVS 5874</t>
  </si>
  <si>
    <t>Add cycle</t>
  </si>
  <si>
    <t>Old Cycle</t>
  </si>
  <si>
    <t>IBVS 5992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</si>
  <si>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</si>
  <si>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</si>
  <si>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</si>
  <si>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</si>
  <si>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</si>
  <si>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</si>
  <si>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</si>
  <si>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</si>
  <si>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</si>
  <si>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</si>
  <si>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</si>
  <si>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</si>
  <si>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</si>
  <si>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</si>
  <si>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2425641.171 </t>
  </si>
  <si>
    <t> 29.01.1929 16:06 </t>
  </si>
  <si>
    <t> -0.069 </t>
  </si>
  <si>
    <t>P </t>
  </si>
  <si>
    <t> H.Rügemer </t>
  </si>
  <si>
    <t> BZ 16.30 </t>
  </si>
  <si>
    <t>2427366.577 </t>
  </si>
  <si>
    <t> 21.10.1933 01:50 </t>
  </si>
  <si>
    <t> 0.024 </t>
  </si>
  <si>
    <t> O.Morgenroth </t>
  </si>
  <si>
    <t> AN 251.327 </t>
  </si>
  <si>
    <t>2427369.539 </t>
  </si>
  <si>
    <t> 24.10.1933 00:56 </t>
  </si>
  <si>
    <t> -0.067 </t>
  </si>
  <si>
    <t>2427910.129 </t>
  </si>
  <si>
    <t> 17.04.1935 15:05 </t>
  </si>
  <si>
    <t> 0.027 </t>
  </si>
  <si>
    <t>V </t>
  </si>
  <si>
    <t> A.Soloviev </t>
  </si>
  <si>
    <t> CTAD 8 </t>
  </si>
  <si>
    <t>2427913.184 </t>
  </si>
  <si>
    <t> 20.04.1935 16:24 </t>
  </si>
  <si>
    <t> 0.028 </t>
  </si>
  <si>
    <t>2427916.213 </t>
  </si>
  <si>
    <t> 23.04.1935 17:06 </t>
  </si>
  <si>
    <t> 0.004 </t>
  </si>
  <si>
    <t> PZ 5.173 </t>
  </si>
  <si>
    <t>2428258.229 </t>
  </si>
  <si>
    <t> 30.03.1936 17:29 </t>
  </si>
  <si>
    <t> 0.011 </t>
  </si>
  <si>
    <t>2428487.262 </t>
  </si>
  <si>
    <t> 14.11.1936 18:17 </t>
  </si>
  <si>
    <t> 0.020 </t>
  </si>
  <si>
    <t>2429786.537 </t>
  </si>
  <si>
    <t> 06.06.1940 00:53 </t>
  </si>
  <si>
    <t> -0.033 </t>
  </si>
  <si>
    <t> S.Gaposchkin </t>
  </si>
  <si>
    <t> HA 113.74 </t>
  </si>
  <si>
    <t>2432985.323 </t>
  </si>
  <si>
    <t> 09.03.1949 19:45 </t>
  </si>
  <si>
    <t> 0.055 </t>
  </si>
  <si>
    <t> R.Szafraniec </t>
  </si>
  <si>
    <t> AAC 5.8 </t>
  </si>
  <si>
    <t>2433385.299 </t>
  </si>
  <si>
    <t> 13.04.1950 19:10 </t>
  </si>
  <si>
    <t> 0.003 </t>
  </si>
  <si>
    <t>2433568.545 </t>
  </si>
  <si>
    <t> 14.10.1950 01:04 </t>
  </si>
  <si>
    <t> 0.030 </t>
  </si>
  <si>
    <t> AAC 5.11 </t>
  </si>
  <si>
    <t>2434698.381 </t>
  </si>
  <si>
    <t> 16.11.1953 21:08 </t>
  </si>
  <si>
    <t> 0.015 </t>
  </si>
  <si>
    <t> AAC 5.190 </t>
  </si>
  <si>
    <t>2435165.573 </t>
  </si>
  <si>
    <t> 27.02.1955 01:45 </t>
  </si>
  <si>
    <t> -0.001 </t>
  </si>
  <si>
    <t> B.S.Whitney </t>
  </si>
  <si>
    <t> AJ 64.261 </t>
  </si>
  <si>
    <t>2435510.638 </t>
  </si>
  <si>
    <t> 07.02.1956 03:18 </t>
  </si>
  <si>
    <t> 0.001 </t>
  </si>
  <si>
    <t>2435571.704 </t>
  </si>
  <si>
    <t> 08.04.1956 04:53 </t>
  </si>
  <si>
    <t> -0.006 </t>
  </si>
  <si>
    <t>2435892.342 </t>
  </si>
  <si>
    <t> 22.02.1957 20:12 </t>
  </si>
  <si>
    <t> H.Huth </t>
  </si>
  <si>
    <t> MVS 2.123 </t>
  </si>
  <si>
    <t>2436130.558 </t>
  </si>
  <si>
    <t> 19.10.1957 01:23 </t>
  </si>
  <si>
    <t> 0.031 </t>
  </si>
  <si>
    <t> AA 8.190 </t>
  </si>
  <si>
    <t>2436194.664 </t>
  </si>
  <si>
    <t> 22.12.1957 03:56 </t>
  </si>
  <si>
    <t> 0.010 </t>
  </si>
  <si>
    <t>2436249.608 </t>
  </si>
  <si>
    <t> 15.02.1958 02:35 </t>
  </si>
  <si>
    <t> -0.012 </t>
  </si>
  <si>
    <t>2436631.326 </t>
  </si>
  <si>
    <t> 03.03.1959 19:49 </t>
  </si>
  <si>
    <t> 0.000 </t>
  </si>
  <si>
    <t> AA 10.69 </t>
  </si>
  <si>
    <t>2436982.454 </t>
  </si>
  <si>
    <t> 17.02.1960 22:53 </t>
  </si>
  <si>
    <t> -0.042 </t>
  </si>
  <si>
    <t>2437367.302 </t>
  </si>
  <si>
    <t> 08.03.1961 19:14 </t>
  </si>
  <si>
    <t> 0.046 </t>
  </si>
  <si>
    <t> K.Häussler </t>
  </si>
  <si>
    <t> HABZ 92 </t>
  </si>
  <si>
    <t>2438002.406 </t>
  </si>
  <si>
    <t> 03.12.1962 21:44 </t>
  </si>
  <si>
    <t> -0.009 </t>
  </si>
  <si>
    <t>2438399.375 </t>
  </si>
  <si>
    <t> 04.01.1964 21:00 </t>
  </si>
  <si>
    <t> -0.014 </t>
  </si>
  <si>
    <t>2439535.347 </t>
  </si>
  <si>
    <t> 13.02.1967 20:19 </t>
  </si>
  <si>
    <t>2441761.448 </t>
  </si>
  <si>
    <t> 19.03.1973 22:45 </t>
  </si>
  <si>
    <t> -0.010 </t>
  </si>
  <si>
    <t> K.Locher </t>
  </si>
  <si>
    <t> BBS 8 </t>
  </si>
  <si>
    <t>2442439.360 </t>
  </si>
  <si>
    <t> 26.01.1975 20:38 </t>
  </si>
  <si>
    <t> -0.008 </t>
  </si>
  <si>
    <t> R.Diethelm </t>
  </si>
  <si>
    <t> BBS 20 </t>
  </si>
  <si>
    <t>2442439.364 </t>
  </si>
  <si>
    <t> 26.01.1975 20:44 </t>
  </si>
  <si>
    <t> -0.004 </t>
  </si>
  <si>
    <t>2442839.363 </t>
  </si>
  <si>
    <t> 01.03.1976 20:42 </t>
  </si>
  <si>
    <t>2442839.400 </t>
  </si>
  <si>
    <t> 01.03.1976 21:36 </t>
  </si>
  <si>
    <t> H.Peter </t>
  </si>
  <si>
    <t> BBS 27 </t>
  </si>
  <si>
    <t>2442842.436 </t>
  </si>
  <si>
    <t> 04.03.1976 22:27 </t>
  </si>
  <si>
    <t>2444662.422 </t>
  </si>
  <si>
    <t> 26.02.1981 22:07 </t>
  </si>
  <si>
    <t> BBS 53 </t>
  </si>
  <si>
    <t>2445401.410 </t>
  </si>
  <si>
    <t> 07.03.1983 21:50 </t>
  </si>
  <si>
    <t> 0.002 </t>
  </si>
  <si>
    <t> BBS 65 </t>
  </si>
  <si>
    <t>2446827.464 </t>
  </si>
  <si>
    <t> 31.01.1987 23:08 </t>
  </si>
  <si>
    <t> T.Cervinka </t>
  </si>
  <si>
    <t> BRNO 30 </t>
  </si>
  <si>
    <t>2446827.470 </t>
  </si>
  <si>
    <t> 31.01.1987 23:16 </t>
  </si>
  <si>
    <t> 0.007 </t>
  </si>
  <si>
    <t> P.Hajek </t>
  </si>
  <si>
    <t>2448699.332 </t>
  </si>
  <si>
    <t> 17.03.1992 19:58 </t>
  </si>
  <si>
    <t> -0.018 </t>
  </si>
  <si>
    <t> BBS 101 </t>
  </si>
  <si>
    <t>2450464.330 </t>
  </si>
  <si>
    <t> 15.01.1997 19:55 </t>
  </si>
  <si>
    <t> -0.030 </t>
  </si>
  <si>
    <t> M.Kohl </t>
  </si>
  <si>
    <t> BBS 114 </t>
  </si>
  <si>
    <t>2450519.305 </t>
  </si>
  <si>
    <t> 11.03.1997 19:19 </t>
  </si>
  <si>
    <t> -0.020 </t>
  </si>
  <si>
    <t>2450864.3452 </t>
  </si>
  <si>
    <t> 19.02.1998 20:17 </t>
  </si>
  <si>
    <t> -0.0425 </t>
  </si>
  <si>
    <t> M.Netolicky </t>
  </si>
  <si>
    <t> BRNO 32 </t>
  </si>
  <si>
    <t>2451163.596 </t>
  </si>
  <si>
    <t> 16.12.1998 02:18 </t>
  </si>
  <si>
    <t> -0.049 </t>
  </si>
  <si>
    <t>E </t>
  </si>
  <si>
    <t>?</t>
  </si>
  <si>
    <t> A.Paschke </t>
  </si>
  <si>
    <t> BBS 120 </t>
  </si>
  <si>
    <t>2453029.3764 </t>
  </si>
  <si>
    <t> 24.01.2004 21:02 </t>
  </si>
  <si>
    <t> -0.0490 </t>
  </si>
  <si>
    <t> M.Zejda </t>
  </si>
  <si>
    <t>IBVS 5583 </t>
  </si>
  <si>
    <t>2453404.963 </t>
  </si>
  <si>
    <t> 03.02.2005 11:06 </t>
  </si>
  <si>
    <t> -0.061 </t>
  </si>
  <si>
    <t> Hirosawa </t>
  </si>
  <si>
    <t>VSB 44 </t>
  </si>
  <si>
    <t>2453432.4538 </t>
  </si>
  <si>
    <t> 02.03.2005 22:53 </t>
  </si>
  <si>
    <t> -0.0534 </t>
  </si>
  <si>
    <t>o</t>
  </si>
  <si>
    <t> U.Schmidt </t>
  </si>
  <si>
    <t>BAVM 173 </t>
  </si>
  <si>
    <t>2453670.6431 </t>
  </si>
  <si>
    <t> 27.10.2005 03:26 </t>
  </si>
  <si>
    <t> -0.0488 </t>
  </si>
  <si>
    <t>C </t>
  </si>
  <si>
    <t>-I</t>
  </si>
  <si>
    <t> P.Frank </t>
  </si>
  <si>
    <t>BAVM 178 </t>
  </si>
  <si>
    <t>2453743.916 </t>
  </si>
  <si>
    <t> 08.01.2006 09:59 </t>
  </si>
  <si>
    <t>5604</t>
  </si>
  <si>
    <t> -0.063 </t>
  </si>
  <si>
    <t> K.Nagai et al. </t>
  </si>
  <si>
    <t>VSB 45 </t>
  </si>
  <si>
    <t>2453765.3025 </t>
  </si>
  <si>
    <t> 29.01.2006 19:15 </t>
  </si>
  <si>
    <t>5611</t>
  </si>
  <si>
    <t> -0.0525 </t>
  </si>
  <si>
    <t> K.&amp; M.Rätz </t>
  </si>
  <si>
    <t>BAVM 186 </t>
  </si>
  <si>
    <t>2454165.3331 </t>
  </si>
  <si>
    <t> 05.03.2007 19:59 </t>
  </si>
  <si>
    <t>5742</t>
  </si>
  <si>
    <t> -0.0501 </t>
  </si>
  <si>
    <t> H.Jungbluth </t>
  </si>
  <si>
    <t>2454171.4391 </t>
  </si>
  <si>
    <t> 11.03.2007 22:32 </t>
  </si>
  <si>
    <t>5744</t>
  </si>
  <si>
    <t> -0.0514 </t>
  </si>
  <si>
    <t>2454507.3393 </t>
  </si>
  <si>
    <t> 10.02.2008 20:08 </t>
  </si>
  <si>
    <t>5854</t>
  </si>
  <si>
    <t> -0.0526 </t>
  </si>
  <si>
    <t> F.Agerer </t>
  </si>
  <si>
    <t>BAVM 201 </t>
  </si>
  <si>
    <t>2454809.6496 </t>
  </si>
  <si>
    <t> 09.12.2008 03:35 </t>
  </si>
  <si>
    <t>5953</t>
  </si>
  <si>
    <t> -0.0537 </t>
  </si>
  <si>
    <t>BAVM 203 </t>
  </si>
  <si>
    <t>2455579.1742 </t>
  </si>
  <si>
    <t> 17.01.2011 16:10 </t>
  </si>
  <si>
    <t>6205</t>
  </si>
  <si>
    <t> H.Itoh </t>
  </si>
  <si>
    <t>VSB 53 </t>
  </si>
  <si>
    <t>2455609.7056 </t>
  </si>
  <si>
    <t> 17.02.2011 04:56 </t>
  </si>
  <si>
    <t>6215</t>
  </si>
  <si>
    <t> -0.0539 </t>
  </si>
  <si>
    <t>IBVS 5992 </t>
  </si>
  <si>
    <t>2455970.0361 </t>
  </si>
  <si>
    <t> 12.02.2012 12:51 </t>
  </si>
  <si>
    <t>6333</t>
  </si>
  <si>
    <t> -0.0541 </t>
  </si>
  <si>
    <t>Rc</t>
  </si>
  <si>
    <t> K.Shiokawa </t>
  </si>
  <si>
    <t>VSB 55 </t>
  </si>
  <si>
    <t>2457069.3448 </t>
  </si>
  <si>
    <t> 15.02.2015 20:16 </t>
  </si>
  <si>
    <t>6693</t>
  </si>
  <si>
    <t> -0.0593 </t>
  </si>
  <si>
    <t>BAVM 239 </t>
  </si>
  <si>
    <t>II</t>
  </si>
  <si>
    <t>JAVSO..48..256</t>
  </si>
  <si>
    <t>JAAVSO 51, 138</t>
  </si>
  <si>
    <t>JBAV, 76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</si>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</sst>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 wrapText="1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left"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15" fillId="0" borderId="0" xfId="43" applyFont="1" applyAlignment="1">
      <alignment horizontal="left"/>
    </xf>
    <xf numFmtId="0" fontId="15" fillId="0" borderId="0" xfId="43" applyFont="1" applyAlignment="1">
      <alignment horizontal="left" wrapText="1"/>
    </xf>
    <xf numFmtId="0" fontId="15" fillId="0" borderId="0" xfId="42" applyFont="1"/>
    <xf numFmtId="0" fontId="15" fillId="0" borderId="0" xfId="42" applyFont="1" applyAlignment="1">
      <alignment horizontal="center"/>
    </xf>
    <xf numFmtId="0" fontId="15" fillId="0" borderId="0" xfId="42" applyFont="1" applyAlignment="1">
      <alignment horizontal="left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 applyProtection="1">
      <alignment horizontal="left"/>
      <protection locked="0"/>
    </xf>
    <xf numFmtId="0" fontId="35" fillId="0" borderId="0" xfId="0" applyFont="1" applyAlignment="1" applyProtection="1">
      <alignment horizontal="center"/>
      <protection locked="0"/>
    </xf>
    <xf numFmtId="165" fontId="35" fillId="0" borderId="0" xfId="0" applyNumberFormat="1" applyFont="1" applyAlignment="1" applyProtection="1">
      <alignment horizontal="left" vertical="center" wrapText="1"/>
      <protection locked="0"/>
    </xf>
    <xf numFmtId="0" fontId="3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165" fontId="35" fillId="0" borderId="0" xfId="0" applyNumberFormat="1" applyFont="1" applyAlignment="1">
      <alignment horizontal="left" vertical="center" wrapText="1"/>
    </xf>
    <xf numFmtId="0" fontId="15" fillId="0" borderId="0" xfId="43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AY Gem - O-C Diagr.</a:t>
            </a:r>
          </a:p>
        </c:rich>
      </c:tx>
      <c:layout>
        <c:manualLayout>
          <c:xMode val="edge"/>
          <c:yMode val="edge"/>
          <c:x val="0.36412396819962722"/>
          <c:y val="4.34797496466787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2351235946253"/>
          <c:y val="0.13276486780615837"/>
          <c:w val="0.8205261879578486"/>
          <c:h val="0.6234322386530951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-3599</c:v>
                </c:pt>
                <c:pt idx="1">
                  <c:v>-3034</c:v>
                </c:pt>
                <c:pt idx="2">
                  <c:v>-3033</c:v>
                </c:pt>
                <c:pt idx="3">
                  <c:v>-2856</c:v>
                </c:pt>
                <c:pt idx="4">
                  <c:v>-2855</c:v>
                </c:pt>
                <c:pt idx="5">
                  <c:v>-2854</c:v>
                </c:pt>
                <c:pt idx="6">
                  <c:v>-2742</c:v>
                </c:pt>
                <c:pt idx="7">
                  <c:v>-2667</c:v>
                </c:pt>
                <c:pt idx="8">
                  <c:v>-2241.5</c:v>
                </c:pt>
                <c:pt idx="9">
                  <c:v>-1194</c:v>
                </c:pt>
                <c:pt idx="10">
                  <c:v>-1063</c:v>
                </c:pt>
                <c:pt idx="11">
                  <c:v>-1003</c:v>
                </c:pt>
                <c:pt idx="12">
                  <c:v>-633</c:v>
                </c:pt>
                <c:pt idx="13">
                  <c:v>-480</c:v>
                </c:pt>
                <c:pt idx="14">
                  <c:v>-367</c:v>
                </c:pt>
                <c:pt idx="15">
                  <c:v>-347</c:v>
                </c:pt>
                <c:pt idx="16">
                  <c:v>-242</c:v>
                </c:pt>
                <c:pt idx="17">
                  <c:v>-164</c:v>
                </c:pt>
                <c:pt idx="18">
                  <c:v>-143</c:v>
                </c:pt>
                <c:pt idx="19">
                  <c:v>-125</c:v>
                </c:pt>
                <c:pt idx="20">
                  <c:v>0</c:v>
                </c:pt>
                <c:pt idx="21">
                  <c:v>115</c:v>
                </c:pt>
                <c:pt idx="22">
                  <c:v>241</c:v>
                </c:pt>
                <c:pt idx="23">
                  <c:v>449</c:v>
                </c:pt>
                <c:pt idx="24">
                  <c:v>579</c:v>
                </c:pt>
                <c:pt idx="25">
                  <c:v>951</c:v>
                </c:pt>
                <c:pt idx="26">
                  <c:v>1680</c:v>
                </c:pt>
                <c:pt idx="27">
                  <c:v>1902</c:v>
                </c:pt>
                <c:pt idx="28">
                  <c:v>1902</c:v>
                </c:pt>
                <c:pt idx="29">
                  <c:v>2033</c:v>
                </c:pt>
                <c:pt idx="30">
                  <c:v>2033</c:v>
                </c:pt>
                <c:pt idx="31">
                  <c:v>2034</c:v>
                </c:pt>
                <c:pt idx="32">
                  <c:v>2630</c:v>
                </c:pt>
                <c:pt idx="33">
                  <c:v>2872</c:v>
                </c:pt>
                <c:pt idx="34">
                  <c:v>3339</c:v>
                </c:pt>
                <c:pt idx="35">
                  <c:v>3339</c:v>
                </c:pt>
                <c:pt idx="36">
                  <c:v>3952</c:v>
                </c:pt>
                <c:pt idx="37">
                  <c:v>4530</c:v>
                </c:pt>
                <c:pt idx="38">
                  <c:v>4548</c:v>
                </c:pt>
                <c:pt idx="39">
                  <c:v>4661</c:v>
                </c:pt>
                <c:pt idx="40">
                  <c:v>4759</c:v>
                </c:pt>
                <c:pt idx="41">
                  <c:v>5370</c:v>
                </c:pt>
                <c:pt idx="42">
                  <c:v>5493</c:v>
                </c:pt>
                <c:pt idx="43">
                  <c:v>5502</c:v>
                </c:pt>
                <c:pt idx="44">
                  <c:v>5580</c:v>
                </c:pt>
                <c:pt idx="45">
                  <c:v>5604</c:v>
                </c:pt>
                <c:pt idx="46">
                  <c:v>5611</c:v>
                </c:pt>
                <c:pt idx="47">
                  <c:v>5742</c:v>
                </c:pt>
                <c:pt idx="48">
                  <c:v>5744</c:v>
                </c:pt>
                <c:pt idx="49">
                  <c:v>5854</c:v>
                </c:pt>
                <c:pt idx="50">
                  <c:v>5953</c:v>
                </c:pt>
                <c:pt idx="51">
                  <c:v>5956</c:v>
                </c:pt>
                <c:pt idx="52">
                  <c:v>6205</c:v>
                </c:pt>
                <c:pt idx="53">
                  <c:v>6215</c:v>
                </c:pt>
                <c:pt idx="54">
                  <c:v>6333</c:v>
                </c:pt>
                <c:pt idx="55">
                  <c:v>6693</c:v>
                </c:pt>
                <c:pt idx="56">
                  <c:v>6806</c:v>
                </c:pt>
                <c:pt idx="57">
                  <c:v>6936</c:v>
                </c:pt>
                <c:pt idx="58">
                  <c:v>7313</c:v>
                </c:pt>
                <c:pt idx="59">
                  <c:v>7524.5</c:v>
                </c:pt>
                <c:pt idx="60">
                  <c:v>7526</c:v>
                </c:pt>
                <c:pt idx="61">
                  <c:v>7651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91-4626-968F-D5AFBB11E28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Active!$D$22:$D$43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Active!$D$22:$D$43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-3599</c:v>
                </c:pt>
                <c:pt idx="1">
                  <c:v>-3034</c:v>
                </c:pt>
                <c:pt idx="2">
                  <c:v>-3033</c:v>
                </c:pt>
                <c:pt idx="3">
                  <c:v>-2856</c:v>
                </c:pt>
                <c:pt idx="4">
                  <c:v>-2855</c:v>
                </c:pt>
                <c:pt idx="5">
                  <c:v>-2854</c:v>
                </c:pt>
                <c:pt idx="6">
                  <c:v>-2742</c:v>
                </c:pt>
                <c:pt idx="7">
                  <c:v>-2667</c:v>
                </c:pt>
                <c:pt idx="8">
                  <c:v>-2241.5</c:v>
                </c:pt>
                <c:pt idx="9">
                  <c:v>-1194</c:v>
                </c:pt>
                <c:pt idx="10">
                  <c:v>-1063</c:v>
                </c:pt>
                <c:pt idx="11">
                  <c:v>-1003</c:v>
                </c:pt>
                <c:pt idx="12">
                  <c:v>-633</c:v>
                </c:pt>
                <c:pt idx="13">
                  <c:v>-480</c:v>
                </c:pt>
                <c:pt idx="14">
                  <c:v>-367</c:v>
                </c:pt>
                <c:pt idx="15">
                  <c:v>-347</c:v>
                </c:pt>
                <c:pt idx="16">
                  <c:v>-242</c:v>
                </c:pt>
                <c:pt idx="17">
                  <c:v>-164</c:v>
                </c:pt>
                <c:pt idx="18">
                  <c:v>-143</c:v>
                </c:pt>
                <c:pt idx="19">
                  <c:v>-125</c:v>
                </c:pt>
                <c:pt idx="20">
                  <c:v>0</c:v>
                </c:pt>
                <c:pt idx="21">
                  <c:v>115</c:v>
                </c:pt>
                <c:pt idx="22">
                  <c:v>241</c:v>
                </c:pt>
                <c:pt idx="23">
                  <c:v>449</c:v>
                </c:pt>
                <c:pt idx="24">
                  <c:v>579</c:v>
                </c:pt>
                <c:pt idx="25">
                  <c:v>951</c:v>
                </c:pt>
                <c:pt idx="26">
                  <c:v>1680</c:v>
                </c:pt>
                <c:pt idx="27">
                  <c:v>1902</c:v>
                </c:pt>
                <c:pt idx="28">
                  <c:v>1902</c:v>
                </c:pt>
                <c:pt idx="29">
                  <c:v>2033</c:v>
                </c:pt>
                <c:pt idx="30">
                  <c:v>2033</c:v>
                </c:pt>
                <c:pt idx="31">
                  <c:v>2034</c:v>
                </c:pt>
                <c:pt idx="32">
                  <c:v>2630</c:v>
                </c:pt>
                <c:pt idx="33">
                  <c:v>2872</c:v>
                </c:pt>
                <c:pt idx="34">
                  <c:v>3339</c:v>
                </c:pt>
                <c:pt idx="35">
                  <c:v>3339</c:v>
                </c:pt>
                <c:pt idx="36">
                  <c:v>3952</c:v>
                </c:pt>
                <c:pt idx="37">
                  <c:v>4530</c:v>
                </c:pt>
                <c:pt idx="38">
                  <c:v>4548</c:v>
                </c:pt>
                <c:pt idx="39">
                  <c:v>4661</c:v>
                </c:pt>
                <c:pt idx="40">
                  <c:v>4759</c:v>
                </c:pt>
                <c:pt idx="41">
                  <c:v>5370</c:v>
                </c:pt>
                <c:pt idx="42">
                  <c:v>5493</c:v>
                </c:pt>
                <c:pt idx="43">
                  <c:v>5502</c:v>
                </c:pt>
                <c:pt idx="44">
                  <c:v>5580</c:v>
                </c:pt>
                <c:pt idx="45">
                  <c:v>5604</c:v>
                </c:pt>
                <c:pt idx="46">
                  <c:v>5611</c:v>
                </c:pt>
                <c:pt idx="47">
                  <c:v>5742</c:v>
                </c:pt>
                <c:pt idx="48">
                  <c:v>5744</c:v>
                </c:pt>
                <c:pt idx="49">
                  <c:v>5854</c:v>
                </c:pt>
                <c:pt idx="50">
                  <c:v>5953</c:v>
                </c:pt>
                <c:pt idx="51">
                  <c:v>5956</c:v>
                </c:pt>
                <c:pt idx="52">
                  <c:v>6205</c:v>
                </c:pt>
                <c:pt idx="53">
                  <c:v>6215</c:v>
                </c:pt>
                <c:pt idx="54">
                  <c:v>6333</c:v>
                </c:pt>
                <c:pt idx="55">
                  <c:v>6693</c:v>
                </c:pt>
                <c:pt idx="56">
                  <c:v>6806</c:v>
                </c:pt>
                <c:pt idx="57">
                  <c:v>6936</c:v>
                </c:pt>
                <c:pt idx="58">
                  <c:v>7313</c:v>
                </c:pt>
                <c:pt idx="59">
                  <c:v>7524.5</c:v>
                </c:pt>
                <c:pt idx="60">
                  <c:v>7526</c:v>
                </c:pt>
                <c:pt idx="61">
                  <c:v>7651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-6.9369799999549286E-2</c:v>
                </c:pt>
                <c:pt idx="1">
                  <c:v>2.4493200002325466E-2</c:v>
                </c:pt>
                <c:pt idx="2">
                  <c:v>-6.7156599998270394E-2</c:v>
                </c:pt>
                <c:pt idx="3">
                  <c:v>2.6828800000657793E-2</c:v>
                </c:pt>
                <c:pt idx="4">
                  <c:v>2.8179000000818633E-2</c:v>
                </c:pt>
                <c:pt idx="5">
                  <c:v>3.5291999993205536E-3</c:v>
                </c:pt>
                <c:pt idx="6">
                  <c:v>1.0751599998911843E-2</c:v>
                </c:pt>
                <c:pt idx="7">
                  <c:v>2.001659999586991E-2</c:v>
                </c:pt>
                <c:pt idx="8">
                  <c:v>-3.2973299999866867E-2</c:v>
                </c:pt>
                <c:pt idx="9">
                  <c:v>5.4861199998413213E-2</c:v>
                </c:pt>
                <c:pt idx="10">
                  <c:v>2.7373999982955866E-3</c:v>
                </c:pt>
                <c:pt idx="11">
                  <c:v>2.9749399996944703E-2</c:v>
                </c:pt>
                <c:pt idx="12">
                  <c:v>1.5323400002671406E-2</c:v>
                </c:pt>
                <c:pt idx="13">
                  <c:v>-1.0960000072373077E-3</c:v>
                </c:pt>
                <c:pt idx="14">
                  <c:v>1.4765999949304387E-3</c:v>
                </c:pt>
                <c:pt idx="15">
                  <c:v>-5.5194000015035272E-3</c:v>
                </c:pt>
                <c:pt idx="16">
                  <c:v>-7.4840000161202624E-4</c:v>
                </c:pt>
                <c:pt idx="17">
                  <c:v>3.0567199995857663E-2</c:v>
                </c:pt>
                <c:pt idx="18">
                  <c:v>9.921399992890656E-3</c:v>
                </c:pt>
                <c:pt idx="19">
                  <c:v>-1.1774999999033753E-2</c:v>
                </c:pt>
                <c:pt idx="21">
                  <c:v>-4.1727000003447756E-2</c:v>
                </c:pt>
                <c:pt idx="22">
                  <c:v>4.6398200000112411E-2</c:v>
                </c:pt>
                <c:pt idx="23">
                  <c:v>-8.7601999985054135E-3</c:v>
                </c:pt>
                <c:pt idx="24">
                  <c:v>-1.4234200003556907E-2</c:v>
                </c:pt>
                <c:pt idx="25">
                  <c:v>4.0200000512413681E-5</c:v>
                </c:pt>
                <c:pt idx="26">
                  <c:v>-9.664000004704576E-3</c:v>
                </c:pt>
                <c:pt idx="27">
                  <c:v>-7.9196000006049871E-3</c:v>
                </c:pt>
                <c:pt idx="28">
                  <c:v>-3.9195999997900799E-3</c:v>
                </c:pt>
                <c:pt idx="29">
                  <c:v>-3.3043400006135926E-2</c:v>
                </c:pt>
                <c:pt idx="30">
                  <c:v>3.9565999977639876E-3</c:v>
                </c:pt>
                <c:pt idx="31">
                  <c:v>-1.3693200002308004E-2</c:v>
                </c:pt>
                <c:pt idx="32">
                  <c:v>-2.9740000027231872E-3</c:v>
                </c:pt>
                <c:pt idx="33">
                  <c:v>1.7743999997037463E-3</c:v>
                </c:pt>
                <c:pt idx="34">
                  <c:v>1.3178000008338131E-3</c:v>
                </c:pt>
                <c:pt idx="35">
                  <c:v>7.317800002056174E-3</c:v>
                </c:pt>
                <c:pt idx="36">
                  <c:v>-1.8009599996730685E-2</c:v>
                </c:pt>
                <c:pt idx="37">
                  <c:v>-2.9593999999633525E-2</c:v>
                </c:pt>
                <c:pt idx="38">
                  <c:v>-2.0290400003432296E-2</c:v>
                </c:pt>
                <c:pt idx="40">
                  <c:v>-4.939820000436157E-2</c:v>
                </c:pt>
                <c:pt idx="42">
                  <c:v>-6.1351399999693967E-2</c:v>
                </c:pt>
                <c:pt idx="45">
                  <c:v>-6.3479200005531311E-2</c:v>
                </c:pt>
                <c:pt idx="50">
                  <c:v>-5.3659400007745717E-2</c:v>
                </c:pt>
                <c:pt idx="52">
                  <c:v>-4.8808999999891967E-2</c:v>
                </c:pt>
                <c:pt idx="54">
                  <c:v>-5.4083399998489767E-2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91-4626-968F-D5AFBB11E28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-3599</c:v>
                </c:pt>
                <c:pt idx="1">
                  <c:v>-3034</c:v>
                </c:pt>
                <c:pt idx="2">
                  <c:v>-3033</c:v>
                </c:pt>
                <c:pt idx="3">
                  <c:v>-2856</c:v>
                </c:pt>
                <c:pt idx="4">
                  <c:v>-2855</c:v>
                </c:pt>
                <c:pt idx="5">
                  <c:v>-2854</c:v>
                </c:pt>
                <c:pt idx="6">
                  <c:v>-2742</c:v>
                </c:pt>
                <c:pt idx="7">
                  <c:v>-2667</c:v>
                </c:pt>
                <c:pt idx="8">
                  <c:v>-2241.5</c:v>
                </c:pt>
                <c:pt idx="9">
                  <c:v>-1194</c:v>
                </c:pt>
                <c:pt idx="10">
                  <c:v>-1063</c:v>
                </c:pt>
                <c:pt idx="11">
                  <c:v>-1003</c:v>
                </c:pt>
                <c:pt idx="12">
                  <c:v>-633</c:v>
                </c:pt>
                <c:pt idx="13">
                  <c:v>-480</c:v>
                </c:pt>
                <c:pt idx="14">
                  <c:v>-367</c:v>
                </c:pt>
                <c:pt idx="15">
                  <c:v>-347</c:v>
                </c:pt>
                <c:pt idx="16">
                  <c:v>-242</c:v>
                </c:pt>
                <c:pt idx="17">
                  <c:v>-164</c:v>
                </c:pt>
                <c:pt idx="18">
                  <c:v>-143</c:v>
                </c:pt>
                <c:pt idx="19">
                  <c:v>-125</c:v>
                </c:pt>
                <c:pt idx="20">
                  <c:v>0</c:v>
                </c:pt>
                <c:pt idx="21">
                  <c:v>115</c:v>
                </c:pt>
                <c:pt idx="22">
                  <c:v>241</c:v>
                </c:pt>
                <c:pt idx="23">
                  <c:v>449</c:v>
                </c:pt>
                <c:pt idx="24">
                  <c:v>579</c:v>
                </c:pt>
                <c:pt idx="25">
                  <c:v>951</c:v>
                </c:pt>
                <c:pt idx="26">
                  <c:v>1680</c:v>
                </c:pt>
                <c:pt idx="27">
                  <c:v>1902</c:v>
                </c:pt>
                <c:pt idx="28">
                  <c:v>1902</c:v>
                </c:pt>
                <c:pt idx="29">
                  <c:v>2033</c:v>
                </c:pt>
                <c:pt idx="30">
                  <c:v>2033</c:v>
                </c:pt>
                <c:pt idx="31">
                  <c:v>2034</c:v>
                </c:pt>
                <c:pt idx="32">
                  <c:v>2630</c:v>
                </c:pt>
                <c:pt idx="33">
                  <c:v>2872</c:v>
                </c:pt>
                <c:pt idx="34">
                  <c:v>3339</c:v>
                </c:pt>
                <c:pt idx="35">
                  <c:v>3339</c:v>
                </c:pt>
                <c:pt idx="36">
                  <c:v>3952</c:v>
                </c:pt>
                <c:pt idx="37">
                  <c:v>4530</c:v>
                </c:pt>
                <c:pt idx="38">
                  <c:v>4548</c:v>
                </c:pt>
                <c:pt idx="39">
                  <c:v>4661</c:v>
                </c:pt>
                <c:pt idx="40">
                  <c:v>4759</c:v>
                </c:pt>
                <c:pt idx="41">
                  <c:v>5370</c:v>
                </c:pt>
                <c:pt idx="42">
                  <c:v>5493</c:v>
                </c:pt>
                <c:pt idx="43">
                  <c:v>5502</c:v>
                </c:pt>
                <c:pt idx="44">
                  <c:v>5580</c:v>
                </c:pt>
                <c:pt idx="45">
                  <c:v>5604</c:v>
                </c:pt>
                <c:pt idx="46">
                  <c:v>5611</c:v>
                </c:pt>
                <c:pt idx="47">
                  <c:v>5742</c:v>
                </c:pt>
                <c:pt idx="48">
                  <c:v>5744</c:v>
                </c:pt>
                <c:pt idx="49">
                  <c:v>5854</c:v>
                </c:pt>
                <c:pt idx="50">
                  <c:v>5953</c:v>
                </c:pt>
                <c:pt idx="51">
                  <c:v>5956</c:v>
                </c:pt>
                <c:pt idx="52">
                  <c:v>6205</c:v>
                </c:pt>
                <c:pt idx="53">
                  <c:v>6215</c:v>
                </c:pt>
                <c:pt idx="54">
                  <c:v>6333</c:v>
                </c:pt>
                <c:pt idx="55">
                  <c:v>6693</c:v>
                </c:pt>
                <c:pt idx="56">
                  <c:v>6806</c:v>
                </c:pt>
                <c:pt idx="57">
                  <c:v>6936</c:v>
                </c:pt>
                <c:pt idx="58">
                  <c:v>7313</c:v>
                </c:pt>
                <c:pt idx="59">
                  <c:v>7524.5</c:v>
                </c:pt>
                <c:pt idx="60">
                  <c:v>7526</c:v>
                </c:pt>
                <c:pt idx="61">
                  <c:v>7651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39">
                  <c:v>-4.2517800000496209E-2</c:v>
                </c:pt>
                <c:pt idx="43">
                  <c:v>-5.3399600001284853E-2</c:v>
                </c:pt>
                <c:pt idx="44">
                  <c:v>-4.878399999870453E-2</c:v>
                </c:pt>
                <c:pt idx="46">
                  <c:v>-5.2527800005918834E-2</c:v>
                </c:pt>
                <c:pt idx="47">
                  <c:v>-5.005160000291653E-2</c:v>
                </c:pt>
                <c:pt idx="48">
                  <c:v>-5.1351200003409758E-2</c:v>
                </c:pt>
                <c:pt idx="49">
                  <c:v>-5.2629200006776955E-2</c:v>
                </c:pt>
                <c:pt idx="55">
                  <c:v>-5.9311400000296999E-2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91-4626-968F-D5AFBB11E28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6">
                    <c:v>6.0000000000000001E-3</c:v>
                  </c:pt>
                  <c:pt idx="37">
                    <c:v>2E-3</c:v>
                  </c:pt>
                  <c:pt idx="38">
                    <c:v>5.0000000000000001E-3</c:v>
                  </c:pt>
                  <c:pt idx="39">
                    <c:v>0</c:v>
                  </c:pt>
                  <c:pt idx="40">
                    <c:v>5.0000000000000001E-3</c:v>
                  </c:pt>
                  <c:pt idx="41">
                    <c:v>6.1999999999999998E-3</c:v>
                  </c:pt>
                  <c:pt idx="42">
                    <c:v>0</c:v>
                  </c:pt>
                  <c:pt idx="43">
                    <c:v>3.0999999999999999E-3</c:v>
                  </c:pt>
                  <c:pt idx="44">
                    <c:v>1.2999999999999999E-3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2.2000000000000001E-3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3.5000000000000001E-3</c:v>
                  </c:pt>
                  <c:pt idx="61">
                    <c:v>3.0000000000000001E-3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6">
                    <c:v>6.0000000000000001E-3</c:v>
                  </c:pt>
                  <c:pt idx="37">
                    <c:v>2E-3</c:v>
                  </c:pt>
                  <c:pt idx="38">
                    <c:v>5.0000000000000001E-3</c:v>
                  </c:pt>
                  <c:pt idx="39">
                    <c:v>0</c:v>
                  </c:pt>
                  <c:pt idx="40">
                    <c:v>5.0000000000000001E-3</c:v>
                  </c:pt>
                  <c:pt idx="41">
                    <c:v>6.1999999999999998E-3</c:v>
                  </c:pt>
                  <c:pt idx="42">
                    <c:v>0</c:v>
                  </c:pt>
                  <c:pt idx="43">
                    <c:v>3.0999999999999999E-3</c:v>
                  </c:pt>
                  <c:pt idx="44">
                    <c:v>1.2999999999999999E-3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2.2000000000000001E-3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3.5000000000000001E-3</c:v>
                  </c:pt>
                  <c:pt idx="6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-3599</c:v>
                </c:pt>
                <c:pt idx="1">
                  <c:v>-3034</c:v>
                </c:pt>
                <c:pt idx="2">
                  <c:v>-3033</c:v>
                </c:pt>
                <c:pt idx="3">
                  <c:v>-2856</c:v>
                </c:pt>
                <c:pt idx="4">
                  <c:v>-2855</c:v>
                </c:pt>
                <c:pt idx="5">
                  <c:v>-2854</c:v>
                </c:pt>
                <c:pt idx="6">
                  <c:v>-2742</c:v>
                </c:pt>
                <c:pt idx="7">
                  <c:v>-2667</c:v>
                </c:pt>
                <c:pt idx="8">
                  <c:v>-2241.5</c:v>
                </c:pt>
                <c:pt idx="9">
                  <c:v>-1194</c:v>
                </c:pt>
                <c:pt idx="10">
                  <c:v>-1063</c:v>
                </c:pt>
                <c:pt idx="11">
                  <c:v>-1003</c:v>
                </c:pt>
                <c:pt idx="12">
                  <c:v>-633</c:v>
                </c:pt>
                <c:pt idx="13">
                  <c:v>-480</c:v>
                </c:pt>
                <c:pt idx="14">
                  <c:v>-367</c:v>
                </c:pt>
                <c:pt idx="15">
                  <c:v>-347</c:v>
                </c:pt>
                <c:pt idx="16">
                  <c:v>-242</c:v>
                </c:pt>
                <c:pt idx="17">
                  <c:v>-164</c:v>
                </c:pt>
                <c:pt idx="18">
                  <c:v>-143</c:v>
                </c:pt>
                <c:pt idx="19">
                  <c:v>-125</c:v>
                </c:pt>
                <c:pt idx="20">
                  <c:v>0</c:v>
                </c:pt>
                <c:pt idx="21">
                  <c:v>115</c:v>
                </c:pt>
                <c:pt idx="22">
                  <c:v>241</c:v>
                </c:pt>
                <c:pt idx="23">
                  <c:v>449</c:v>
                </c:pt>
                <c:pt idx="24">
                  <c:v>579</c:v>
                </c:pt>
                <c:pt idx="25">
                  <c:v>951</c:v>
                </c:pt>
                <c:pt idx="26">
                  <c:v>1680</c:v>
                </c:pt>
                <c:pt idx="27">
                  <c:v>1902</c:v>
                </c:pt>
                <c:pt idx="28">
                  <c:v>1902</c:v>
                </c:pt>
                <c:pt idx="29">
                  <c:v>2033</c:v>
                </c:pt>
                <c:pt idx="30">
                  <c:v>2033</c:v>
                </c:pt>
                <c:pt idx="31">
                  <c:v>2034</c:v>
                </c:pt>
                <c:pt idx="32">
                  <c:v>2630</c:v>
                </c:pt>
                <c:pt idx="33">
                  <c:v>2872</c:v>
                </c:pt>
                <c:pt idx="34">
                  <c:v>3339</c:v>
                </c:pt>
                <c:pt idx="35">
                  <c:v>3339</c:v>
                </c:pt>
                <c:pt idx="36">
                  <c:v>3952</c:v>
                </c:pt>
                <c:pt idx="37">
                  <c:v>4530</c:v>
                </c:pt>
                <c:pt idx="38">
                  <c:v>4548</c:v>
                </c:pt>
                <c:pt idx="39">
                  <c:v>4661</c:v>
                </c:pt>
                <c:pt idx="40">
                  <c:v>4759</c:v>
                </c:pt>
                <c:pt idx="41">
                  <c:v>5370</c:v>
                </c:pt>
                <c:pt idx="42">
                  <c:v>5493</c:v>
                </c:pt>
                <c:pt idx="43">
                  <c:v>5502</c:v>
                </c:pt>
                <c:pt idx="44">
                  <c:v>5580</c:v>
                </c:pt>
                <c:pt idx="45">
                  <c:v>5604</c:v>
                </c:pt>
                <c:pt idx="46">
                  <c:v>5611</c:v>
                </c:pt>
                <c:pt idx="47">
                  <c:v>5742</c:v>
                </c:pt>
                <c:pt idx="48">
                  <c:v>5744</c:v>
                </c:pt>
                <c:pt idx="49">
                  <c:v>5854</c:v>
                </c:pt>
                <c:pt idx="50">
                  <c:v>5953</c:v>
                </c:pt>
                <c:pt idx="51">
                  <c:v>5956</c:v>
                </c:pt>
                <c:pt idx="52">
                  <c:v>6205</c:v>
                </c:pt>
                <c:pt idx="53">
                  <c:v>6215</c:v>
                </c:pt>
                <c:pt idx="54">
                  <c:v>6333</c:v>
                </c:pt>
                <c:pt idx="55">
                  <c:v>6693</c:v>
                </c:pt>
                <c:pt idx="56">
                  <c:v>6806</c:v>
                </c:pt>
                <c:pt idx="57">
                  <c:v>6936</c:v>
                </c:pt>
                <c:pt idx="58">
                  <c:v>7313</c:v>
                </c:pt>
                <c:pt idx="59">
                  <c:v>7524.5</c:v>
                </c:pt>
                <c:pt idx="60">
                  <c:v>7526</c:v>
                </c:pt>
                <c:pt idx="61">
                  <c:v>7651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41">
                  <c:v>-4.9026000000594649E-2</c:v>
                </c:pt>
                <c:pt idx="51">
                  <c:v>-5.3808800003025681E-2</c:v>
                </c:pt>
                <c:pt idx="53">
                  <c:v>-5.3907000001345295E-2</c:v>
                </c:pt>
                <c:pt idx="56">
                  <c:v>-5.8638800001062918E-2</c:v>
                </c:pt>
                <c:pt idx="57">
                  <c:v>-6.2012800000957213E-2</c:v>
                </c:pt>
                <c:pt idx="58">
                  <c:v>-6.618739999976242E-2</c:v>
                </c:pt>
                <c:pt idx="59">
                  <c:v>-5.942009999853326E-2</c:v>
                </c:pt>
                <c:pt idx="60">
                  <c:v>-6.9394800098962151E-2</c:v>
                </c:pt>
                <c:pt idx="61">
                  <c:v>-7.1819800003140699E-2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91-4626-968F-D5AFBB11E28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6">
                    <c:v>6.0000000000000001E-3</c:v>
                  </c:pt>
                  <c:pt idx="37">
                    <c:v>2E-3</c:v>
                  </c:pt>
                  <c:pt idx="38">
                    <c:v>5.0000000000000001E-3</c:v>
                  </c:pt>
                  <c:pt idx="39">
                    <c:v>0</c:v>
                  </c:pt>
                  <c:pt idx="40">
                    <c:v>5.0000000000000001E-3</c:v>
                  </c:pt>
                  <c:pt idx="41">
                    <c:v>6.1999999999999998E-3</c:v>
                  </c:pt>
                  <c:pt idx="42">
                    <c:v>0</c:v>
                  </c:pt>
                  <c:pt idx="43">
                    <c:v>3.0999999999999999E-3</c:v>
                  </c:pt>
                  <c:pt idx="44">
                    <c:v>1.2999999999999999E-3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2.2000000000000001E-3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3.5000000000000001E-3</c:v>
                  </c:pt>
                  <c:pt idx="61">
                    <c:v>3.0000000000000001E-3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6">
                    <c:v>6.0000000000000001E-3</c:v>
                  </c:pt>
                  <c:pt idx="37">
                    <c:v>2E-3</c:v>
                  </c:pt>
                  <c:pt idx="38">
                    <c:v>5.0000000000000001E-3</c:v>
                  </c:pt>
                  <c:pt idx="39">
                    <c:v>0</c:v>
                  </c:pt>
                  <c:pt idx="40">
                    <c:v>5.0000000000000001E-3</c:v>
                  </c:pt>
                  <c:pt idx="41">
                    <c:v>6.1999999999999998E-3</c:v>
                  </c:pt>
                  <c:pt idx="42">
                    <c:v>0</c:v>
                  </c:pt>
                  <c:pt idx="43">
                    <c:v>3.0999999999999999E-3</c:v>
                  </c:pt>
                  <c:pt idx="44">
                    <c:v>1.2999999999999999E-3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2.2000000000000001E-3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3.5000000000000001E-3</c:v>
                  </c:pt>
                  <c:pt idx="6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-3599</c:v>
                </c:pt>
                <c:pt idx="1">
                  <c:v>-3034</c:v>
                </c:pt>
                <c:pt idx="2">
                  <c:v>-3033</c:v>
                </c:pt>
                <c:pt idx="3">
                  <c:v>-2856</c:v>
                </c:pt>
                <c:pt idx="4">
                  <c:v>-2855</c:v>
                </c:pt>
                <c:pt idx="5">
                  <c:v>-2854</c:v>
                </c:pt>
                <c:pt idx="6">
                  <c:v>-2742</c:v>
                </c:pt>
                <c:pt idx="7">
                  <c:v>-2667</c:v>
                </c:pt>
                <c:pt idx="8">
                  <c:v>-2241.5</c:v>
                </c:pt>
                <c:pt idx="9">
                  <c:v>-1194</c:v>
                </c:pt>
                <c:pt idx="10">
                  <c:v>-1063</c:v>
                </c:pt>
                <c:pt idx="11">
                  <c:v>-1003</c:v>
                </c:pt>
                <c:pt idx="12">
                  <c:v>-633</c:v>
                </c:pt>
                <c:pt idx="13">
                  <c:v>-480</c:v>
                </c:pt>
                <c:pt idx="14">
                  <c:v>-367</c:v>
                </c:pt>
                <c:pt idx="15">
                  <c:v>-347</c:v>
                </c:pt>
                <c:pt idx="16">
                  <c:v>-242</c:v>
                </c:pt>
                <c:pt idx="17">
                  <c:v>-164</c:v>
                </c:pt>
                <c:pt idx="18">
                  <c:v>-143</c:v>
                </c:pt>
                <c:pt idx="19">
                  <c:v>-125</c:v>
                </c:pt>
                <c:pt idx="20">
                  <c:v>0</c:v>
                </c:pt>
                <c:pt idx="21">
                  <c:v>115</c:v>
                </c:pt>
                <c:pt idx="22">
                  <c:v>241</c:v>
                </c:pt>
                <c:pt idx="23">
                  <c:v>449</c:v>
                </c:pt>
                <c:pt idx="24">
                  <c:v>579</c:v>
                </c:pt>
                <c:pt idx="25">
                  <c:v>951</c:v>
                </c:pt>
                <c:pt idx="26">
                  <c:v>1680</c:v>
                </c:pt>
                <c:pt idx="27">
                  <c:v>1902</c:v>
                </c:pt>
                <c:pt idx="28">
                  <c:v>1902</c:v>
                </c:pt>
                <c:pt idx="29">
                  <c:v>2033</c:v>
                </c:pt>
                <c:pt idx="30">
                  <c:v>2033</c:v>
                </c:pt>
                <c:pt idx="31">
                  <c:v>2034</c:v>
                </c:pt>
                <c:pt idx="32">
                  <c:v>2630</c:v>
                </c:pt>
                <c:pt idx="33">
                  <c:v>2872</c:v>
                </c:pt>
                <c:pt idx="34">
                  <c:v>3339</c:v>
                </c:pt>
                <c:pt idx="35">
                  <c:v>3339</c:v>
                </c:pt>
                <c:pt idx="36">
                  <c:v>3952</c:v>
                </c:pt>
                <c:pt idx="37">
                  <c:v>4530</c:v>
                </c:pt>
                <c:pt idx="38">
                  <c:v>4548</c:v>
                </c:pt>
                <c:pt idx="39">
                  <c:v>4661</c:v>
                </c:pt>
                <c:pt idx="40">
                  <c:v>4759</c:v>
                </c:pt>
                <c:pt idx="41">
                  <c:v>5370</c:v>
                </c:pt>
                <c:pt idx="42">
                  <c:v>5493</c:v>
                </c:pt>
                <c:pt idx="43">
                  <c:v>5502</c:v>
                </c:pt>
                <c:pt idx="44">
                  <c:v>5580</c:v>
                </c:pt>
                <c:pt idx="45">
                  <c:v>5604</c:v>
                </c:pt>
                <c:pt idx="46">
                  <c:v>5611</c:v>
                </c:pt>
                <c:pt idx="47">
                  <c:v>5742</c:v>
                </c:pt>
                <c:pt idx="48">
                  <c:v>5744</c:v>
                </c:pt>
                <c:pt idx="49">
                  <c:v>5854</c:v>
                </c:pt>
                <c:pt idx="50">
                  <c:v>5953</c:v>
                </c:pt>
                <c:pt idx="51">
                  <c:v>5956</c:v>
                </c:pt>
                <c:pt idx="52">
                  <c:v>6205</c:v>
                </c:pt>
                <c:pt idx="53">
                  <c:v>6215</c:v>
                </c:pt>
                <c:pt idx="54">
                  <c:v>6333</c:v>
                </c:pt>
                <c:pt idx="55">
                  <c:v>6693</c:v>
                </c:pt>
                <c:pt idx="56">
                  <c:v>6806</c:v>
                </c:pt>
                <c:pt idx="57">
                  <c:v>6936</c:v>
                </c:pt>
                <c:pt idx="58">
                  <c:v>7313</c:v>
                </c:pt>
                <c:pt idx="59">
                  <c:v>7524.5</c:v>
                </c:pt>
                <c:pt idx="60">
                  <c:v>7526</c:v>
                </c:pt>
                <c:pt idx="61">
                  <c:v>7651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91-4626-968F-D5AFBB11E2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6">
                    <c:v>6.0000000000000001E-3</c:v>
                  </c:pt>
                  <c:pt idx="37">
                    <c:v>2E-3</c:v>
                  </c:pt>
                  <c:pt idx="38">
                    <c:v>5.0000000000000001E-3</c:v>
                  </c:pt>
                  <c:pt idx="39">
                    <c:v>0</c:v>
                  </c:pt>
                  <c:pt idx="40">
                    <c:v>5.0000000000000001E-3</c:v>
                  </c:pt>
                  <c:pt idx="41">
                    <c:v>6.1999999999999998E-3</c:v>
                  </c:pt>
                  <c:pt idx="42">
                    <c:v>0</c:v>
                  </c:pt>
                  <c:pt idx="43">
                    <c:v>3.0999999999999999E-3</c:v>
                  </c:pt>
                  <c:pt idx="44">
                    <c:v>1.2999999999999999E-3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2.2000000000000001E-3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3.5000000000000001E-3</c:v>
                  </c:pt>
                  <c:pt idx="61">
                    <c:v>3.0000000000000001E-3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6">
                    <c:v>6.0000000000000001E-3</c:v>
                  </c:pt>
                  <c:pt idx="37">
                    <c:v>2E-3</c:v>
                  </c:pt>
                  <c:pt idx="38">
                    <c:v>5.0000000000000001E-3</c:v>
                  </c:pt>
                  <c:pt idx="39">
                    <c:v>0</c:v>
                  </c:pt>
                  <c:pt idx="40">
                    <c:v>5.0000000000000001E-3</c:v>
                  </c:pt>
                  <c:pt idx="41">
                    <c:v>6.1999999999999998E-3</c:v>
                  </c:pt>
                  <c:pt idx="42">
                    <c:v>0</c:v>
                  </c:pt>
                  <c:pt idx="43">
                    <c:v>3.0999999999999999E-3</c:v>
                  </c:pt>
                  <c:pt idx="44">
                    <c:v>1.2999999999999999E-3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2.2000000000000001E-3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3.5000000000000001E-3</c:v>
                  </c:pt>
                  <c:pt idx="6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-3599</c:v>
                </c:pt>
                <c:pt idx="1">
                  <c:v>-3034</c:v>
                </c:pt>
                <c:pt idx="2">
                  <c:v>-3033</c:v>
                </c:pt>
                <c:pt idx="3">
                  <c:v>-2856</c:v>
                </c:pt>
                <c:pt idx="4">
                  <c:v>-2855</c:v>
                </c:pt>
                <c:pt idx="5">
                  <c:v>-2854</c:v>
                </c:pt>
                <c:pt idx="6">
                  <c:v>-2742</c:v>
                </c:pt>
                <c:pt idx="7">
                  <c:v>-2667</c:v>
                </c:pt>
                <c:pt idx="8">
                  <c:v>-2241.5</c:v>
                </c:pt>
                <c:pt idx="9">
                  <c:v>-1194</c:v>
                </c:pt>
                <c:pt idx="10">
                  <c:v>-1063</c:v>
                </c:pt>
                <c:pt idx="11">
                  <c:v>-1003</c:v>
                </c:pt>
                <c:pt idx="12">
                  <c:v>-633</c:v>
                </c:pt>
                <c:pt idx="13">
                  <c:v>-480</c:v>
                </c:pt>
                <c:pt idx="14">
                  <c:v>-367</c:v>
                </c:pt>
                <c:pt idx="15">
                  <c:v>-347</c:v>
                </c:pt>
                <c:pt idx="16">
                  <c:v>-242</c:v>
                </c:pt>
                <c:pt idx="17">
                  <c:v>-164</c:v>
                </c:pt>
                <c:pt idx="18">
                  <c:v>-143</c:v>
                </c:pt>
                <c:pt idx="19">
                  <c:v>-125</c:v>
                </c:pt>
                <c:pt idx="20">
                  <c:v>0</c:v>
                </c:pt>
                <c:pt idx="21">
                  <c:v>115</c:v>
                </c:pt>
                <c:pt idx="22">
                  <c:v>241</c:v>
                </c:pt>
                <c:pt idx="23">
                  <c:v>449</c:v>
                </c:pt>
                <c:pt idx="24">
                  <c:v>579</c:v>
                </c:pt>
                <c:pt idx="25">
                  <c:v>951</c:v>
                </c:pt>
                <c:pt idx="26">
                  <c:v>1680</c:v>
                </c:pt>
                <c:pt idx="27">
                  <c:v>1902</c:v>
                </c:pt>
                <c:pt idx="28">
                  <c:v>1902</c:v>
                </c:pt>
                <c:pt idx="29">
                  <c:v>2033</c:v>
                </c:pt>
                <c:pt idx="30">
                  <c:v>2033</c:v>
                </c:pt>
                <c:pt idx="31">
                  <c:v>2034</c:v>
                </c:pt>
                <c:pt idx="32">
                  <c:v>2630</c:v>
                </c:pt>
                <c:pt idx="33">
                  <c:v>2872</c:v>
                </c:pt>
                <c:pt idx="34">
                  <c:v>3339</c:v>
                </c:pt>
                <c:pt idx="35">
                  <c:v>3339</c:v>
                </c:pt>
                <c:pt idx="36">
                  <c:v>3952</c:v>
                </c:pt>
                <c:pt idx="37">
                  <c:v>4530</c:v>
                </c:pt>
                <c:pt idx="38">
                  <c:v>4548</c:v>
                </c:pt>
                <c:pt idx="39">
                  <c:v>4661</c:v>
                </c:pt>
                <c:pt idx="40">
                  <c:v>4759</c:v>
                </c:pt>
                <c:pt idx="41">
                  <c:v>5370</c:v>
                </c:pt>
                <c:pt idx="42">
                  <c:v>5493</c:v>
                </c:pt>
                <c:pt idx="43">
                  <c:v>5502</c:v>
                </c:pt>
                <c:pt idx="44">
                  <c:v>5580</c:v>
                </c:pt>
                <c:pt idx="45">
                  <c:v>5604</c:v>
                </c:pt>
                <c:pt idx="46">
                  <c:v>5611</c:v>
                </c:pt>
                <c:pt idx="47">
                  <c:v>5742</c:v>
                </c:pt>
                <c:pt idx="48">
                  <c:v>5744</c:v>
                </c:pt>
                <c:pt idx="49">
                  <c:v>5854</c:v>
                </c:pt>
                <c:pt idx="50">
                  <c:v>5953</c:v>
                </c:pt>
                <c:pt idx="51">
                  <c:v>5956</c:v>
                </c:pt>
                <c:pt idx="52">
                  <c:v>6205</c:v>
                </c:pt>
                <c:pt idx="53">
                  <c:v>6215</c:v>
                </c:pt>
                <c:pt idx="54">
                  <c:v>6333</c:v>
                </c:pt>
                <c:pt idx="55">
                  <c:v>6693</c:v>
                </c:pt>
                <c:pt idx="56">
                  <c:v>6806</c:v>
                </c:pt>
                <c:pt idx="57">
                  <c:v>6936</c:v>
                </c:pt>
                <c:pt idx="58">
                  <c:v>7313</c:v>
                </c:pt>
                <c:pt idx="59">
                  <c:v>7524.5</c:v>
                </c:pt>
                <c:pt idx="60">
                  <c:v>7526</c:v>
                </c:pt>
                <c:pt idx="61">
                  <c:v>7651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91-4626-968F-D5AFBB11E2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6">
                    <c:v>6.0000000000000001E-3</c:v>
                  </c:pt>
                  <c:pt idx="37">
                    <c:v>2E-3</c:v>
                  </c:pt>
                  <c:pt idx="38">
                    <c:v>5.0000000000000001E-3</c:v>
                  </c:pt>
                  <c:pt idx="39">
                    <c:v>0</c:v>
                  </c:pt>
                  <c:pt idx="40">
                    <c:v>5.0000000000000001E-3</c:v>
                  </c:pt>
                  <c:pt idx="41">
                    <c:v>6.1999999999999998E-3</c:v>
                  </c:pt>
                  <c:pt idx="42">
                    <c:v>0</c:v>
                  </c:pt>
                  <c:pt idx="43">
                    <c:v>3.0999999999999999E-3</c:v>
                  </c:pt>
                  <c:pt idx="44">
                    <c:v>1.2999999999999999E-3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2.2000000000000001E-3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3.5000000000000001E-3</c:v>
                  </c:pt>
                  <c:pt idx="61">
                    <c:v>3.0000000000000001E-3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6">
                    <c:v>6.0000000000000001E-3</c:v>
                  </c:pt>
                  <c:pt idx="37">
                    <c:v>2E-3</c:v>
                  </c:pt>
                  <c:pt idx="38">
                    <c:v>5.0000000000000001E-3</c:v>
                  </c:pt>
                  <c:pt idx="39">
                    <c:v>0</c:v>
                  </c:pt>
                  <c:pt idx="40">
                    <c:v>5.0000000000000001E-3</c:v>
                  </c:pt>
                  <c:pt idx="41">
                    <c:v>6.1999999999999998E-3</c:v>
                  </c:pt>
                  <c:pt idx="42">
                    <c:v>0</c:v>
                  </c:pt>
                  <c:pt idx="43">
                    <c:v>3.0999999999999999E-3</c:v>
                  </c:pt>
                  <c:pt idx="44">
                    <c:v>1.2999999999999999E-3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2.2000000000000001E-3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3.5000000000000001E-3</c:v>
                  </c:pt>
                  <c:pt idx="6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-3599</c:v>
                </c:pt>
                <c:pt idx="1">
                  <c:v>-3034</c:v>
                </c:pt>
                <c:pt idx="2">
                  <c:v>-3033</c:v>
                </c:pt>
                <c:pt idx="3">
                  <c:v>-2856</c:v>
                </c:pt>
                <c:pt idx="4">
                  <c:v>-2855</c:v>
                </c:pt>
                <c:pt idx="5">
                  <c:v>-2854</c:v>
                </c:pt>
                <c:pt idx="6">
                  <c:v>-2742</c:v>
                </c:pt>
                <c:pt idx="7">
                  <c:v>-2667</c:v>
                </c:pt>
                <c:pt idx="8">
                  <c:v>-2241.5</c:v>
                </c:pt>
                <c:pt idx="9">
                  <c:v>-1194</c:v>
                </c:pt>
                <c:pt idx="10">
                  <c:v>-1063</c:v>
                </c:pt>
                <c:pt idx="11">
                  <c:v>-1003</c:v>
                </c:pt>
                <c:pt idx="12">
                  <c:v>-633</c:v>
                </c:pt>
                <c:pt idx="13">
                  <c:v>-480</c:v>
                </c:pt>
                <c:pt idx="14">
                  <c:v>-367</c:v>
                </c:pt>
                <c:pt idx="15">
                  <c:v>-347</c:v>
                </c:pt>
                <c:pt idx="16">
                  <c:v>-242</c:v>
                </c:pt>
                <c:pt idx="17">
                  <c:v>-164</c:v>
                </c:pt>
                <c:pt idx="18">
                  <c:v>-143</c:v>
                </c:pt>
                <c:pt idx="19">
                  <c:v>-125</c:v>
                </c:pt>
                <c:pt idx="20">
                  <c:v>0</c:v>
                </c:pt>
                <c:pt idx="21">
                  <c:v>115</c:v>
                </c:pt>
                <c:pt idx="22">
                  <c:v>241</c:v>
                </c:pt>
                <c:pt idx="23">
                  <c:v>449</c:v>
                </c:pt>
                <c:pt idx="24">
                  <c:v>579</c:v>
                </c:pt>
                <c:pt idx="25">
                  <c:v>951</c:v>
                </c:pt>
                <c:pt idx="26">
                  <c:v>1680</c:v>
                </c:pt>
                <c:pt idx="27">
                  <c:v>1902</c:v>
                </c:pt>
                <c:pt idx="28">
                  <c:v>1902</c:v>
                </c:pt>
                <c:pt idx="29">
                  <c:v>2033</c:v>
                </c:pt>
                <c:pt idx="30">
                  <c:v>2033</c:v>
                </c:pt>
                <c:pt idx="31">
                  <c:v>2034</c:v>
                </c:pt>
                <c:pt idx="32">
                  <c:v>2630</c:v>
                </c:pt>
                <c:pt idx="33">
                  <c:v>2872</c:v>
                </c:pt>
                <c:pt idx="34">
                  <c:v>3339</c:v>
                </c:pt>
                <c:pt idx="35">
                  <c:v>3339</c:v>
                </c:pt>
                <c:pt idx="36">
                  <c:v>3952</c:v>
                </c:pt>
                <c:pt idx="37">
                  <c:v>4530</c:v>
                </c:pt>
                <c:pt idx="38">
                  <c:v>4548</c:v>
                </c:pt>
                <c:pt idx="39">
                  <c:v>4661</c:v>
                </c:pt>
                <c:pt idx="40">
                  <c:v>4759</c:v>
                </c:pt>
                <c:pt idx="41">
                  <c:v>5370</c:v>
                </c:pt>
                <c:pt idx="42">
                  <c:v>5493</c:v>
                </c:pt>
                <c:pt idx="43">
                  <c:v>5502</c:v>
                </c:pt>
                <c:pt idx="44">
                  <c:v>5580</c:v>
                </c:pt>
                <c:pt idx="45">
                  <c:v>5604</c:v>
                </c:pt>
                <c:pt idx="46">
                  <c:v>5611</c:v>
                </c:pt>
                <c:pt idx="47">
                  <c:v>5742</c:v>
                </c:pt>
                <c:pt idx="48">
                  <c:v>5744</c:v>
                </c:pt>
                <c:pt idx="49">
                  <c:v>5854</c:v>
                </c:pt>
                <c:pt idx="50">
                  <c:v>5953</c:v>
                </c:pt>
                <c:pt idx="51">
                  <c:v>5956</c:v>
                </c:pt>
                <c:pt idx="52">
                  <c:v>6205</c:v>
                </c:pt>
                <c:pt idx="53">
                  <c:v>6215</c:v>
                </c:pt>
                <c:pt idx="54">
                  <c:v>6333</c:v>
                </c:pt>
                <c:pt idx="55">
                  <c:v>6693</c:v>
                </c:pt>
                <c:pt idx="56">
                  <c:v>6806</c:v>
                </c:pt>
                <c:pt idx="57">
                  <c:v>6936</c:v>
                </c:pt>
                <c:pt idx="58">
                  <c:v>7313</c:v>
                </c:pt>
                <c:pt idx="59">
                  <c:v>7524.5</c:v>
                </c:pt>
                <c:pt idx="60">
                  <c:v>7526</c:v>
                </c:pt>
                <c:pt idx="61">
                  <c:v>7651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91-4626-968F-D5AFBB11E2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-3599</c:v>
                </c:pt>
                <c:pt idx="1">
                  <c:v>-3034</c:v>
                </c:pt>
                <c:pt idx="2">
                  <c:v>-3033</c:v>
                </c:pt>
                <c:pt idx="3">
                  <c:v>-2856</c:v>
                </c:pt>
                <c:pt idx="4">
                  <c:v>-2855</c:v>
                </c:pt>
                <c:pt idx="5">
                  <c:v>-2854</c:v>
                </c:pt>
                <c:pt idx="6">
                  <c:v>-2742</c:v>
                </c:pt>
                <c:pt idx="7">
                  <c:v>-2667</c:v>
                </c:pt>
                <c:pt idx="8">
                  <c:v>-2241.5</c:v>
                </c:pt>
                <c:pt idx="9">
                  <c:v>-1194</c:v>
                </c:pt>
                <c:pt idx="10">
                  <c:v>-1063</c:v>
                </c:pt>
                <c:pt idx="11">
                  <c:v>-1003</c:v>
                </c:pt>
                <c:pt idx="12">
                  <c:v>-633</c:v>
                </c:pt>
                <c:pt idx="13">
                  <c:v>-480</c:v>
                </c:pt>
                <c:pt idx="14">
                  <c:v>-367</c:v>
                </c:pt>
                <c:pt idx="15">
                  <c:v>-347</c:v>
                </c:pt>
                <c:pt idx="16">
                  <c:v>-242</c:v>
                </c:pt>
                <c:pt idx="17">
                  <c:v>-164</c:v>
                </c:pt>
                <c:pt idx="18">
                  <c:v>-143</c:v>
                </c:pt>
                <c:pt idx="19">
                  <c:v>-125</c:v>
                </c:pt>
                <c:pt idx="20">
                  <c:v>0</c:v>
                </c:pt>
                <c:pt idx="21">
                  <c:v>115</c:v>
                </c:pt>
                <c:pt idx="22">
                  <c:v>241</c:v>
                </c:pt>
                <c:pt idx="23">
                  <c:v>449</c:v>
                </c:pt>
                <c:pt idx="24">
                  <c:v>579</c:v>
                </c:pt>
                <c:pt idx="25">
                  <c:v>951</c:v>
                </c:pt>
                <c:pt idx="26">
                  <c:v>1680</c:v>
                </c:pt>
                <c:pt idx="27">
                  <c:v>1902</c:v>
                </c:pt>
                <c:pt idx="28">
                  <c:v>1902</c:v>
                </c:pt>
                <c:pt idx="29">
                  <c:v>2033</c:v>
                </c:pt>
                <c:pt idx="30">
                  <c:v>2033</c:v>
                </c:pt>
                <c:pt idx="31">
                  <c:v>2034</c:v>
                </c:pt>
                <c:pt idx="32">
                  <c:v>2630</c:v>
                </c:pt>
                <c:pt idx="33">
                  <c:v>2872</c:v>
                </c:pt>
                <c:pt idx="34">
                  <c:v>3339</c:v>
                </c:pt>
                <c:pt idx="35">
                  <c:v>3339</c:v>
                </c:pt>
                <c:pt idx="36">
                  <c:v>3952</c:v>
                </c:pt>
                <c:pt idx="37">
                  <c:v>4530</c:v>
                </c:pt>
                <c:pt idx="38">
                  <c:v>4548</c:v>
                </c:pt>
                <c:pt idx="39">
                  <c:v>4661</c:v>
                </c:pt>
                <c:pt idx="40">
                  <c:v>4759</c:v>
                </c:pt>
                <c:pt idx="41">
                  <c:v>5370</c:v>
                </c:pt>
                <c:pt idx="42">
                  <c:v>5493</c:v>
                </c:pt>
                <c:pt idx="43">
                  <c:v>5502</c:v>
                </c:pt>
                <c:pt idx="44">
                  <c:v>5580</c:v>
                </c:pt>
                <c:pt idx="45">
                  <c:v>5604</c:v>
                </c:pt>
                <c:pt idx="46">
                  <c:v>5611</c:v>
                </c:pt>
                <c:pt idx="47">
                  <c:v>5742</c:v>
                </c:pt>
                <c:pt idx="48">
                  <c:v>5744</c:v>
                </c:pt>
                <c:pt idx="49">
                  <c:v>5854</c:v>
                </c:pt>
                <c:pt idx="50">
                  <c:v>5953</c:v>
                </c:pt>
                <c:pt idx="51">
                  <c:v>5956</c:v>
                </c:pt>
                <c:pt idx="52">
                  <c:v>6205</c:v>
                </c:pt>
                <c:pt idx="53">
                  <c:v>6215</c:v>
                </c:pt>
                <c:pt idx="54">
                  <c:v>6333</c:v>
                </c:pt>
                <c:pt idx="55">
                  <c:v>6693</c:v>
                </c:pt>
                <c:pt idx="56">
                  <c:v>6806</c:v>
                </c:pt>
                <c:pt idx="57">
                  <c:v>6936</c:v>
                </c:pt>
                <c:pt idx="58">
                  <c:v>7313</c:v>
                </c:pt>
                <c:pt idx="59">
                  <c:v>7524.5</c:v>
                </c:pt>
                <c:pt idx="60">
                  <c:v>7526</c:v>
                </c:pt>
                <c:pt idx="61">
                  <c:v>7651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3.8600467473005669E-2</c:v>
                </c:pt>
                <c:pt idx="1">
                  <c:v>3.3254767712948691E-2</c:v>
                </c:pt>
                <c:pt idx="2">
                  <c:v>3.3245306297444162E-2</c:v>
                </c:pt>
                <c:pt idx="3">
                  <c:v>3.1570635753143124E-2</c:v>
                </c:pt>
                <c:pt idx="4">
                  <c:v>3.1561174337638595E-2</c:v>
                </c:pt>
                <c:pt idx="5">
                  <c:v>3.1551712922134073E-2</c:v>
                </c:pt>
                <c:pt idx="6">
                  <c:v>3.0492034385627202E-2</c:v>
                </c:pt>
                <c:pt idx="7">
                  <c:v>2.9782428222787781E-2</c:v>
                </c:pt>
                <c:pt idx="8">
                  <c:v>2.5756595925612122E-2</c:v>
                </c:pt>
                <c:pt idx="9">
                  <c:v>1.5845763184621522E-2</c:v>
                </c:pt>
                <c:pt idx="10">
                  <c:v>1.4606317753528664E-2</c:v>
                </c:pt>
                <c:pt idx="11">
                  <c:v>1.4038632823257124E-2</c:v>
                </c:pt>
                <c:pt idx="12">
                  <c:v>1.0537909086582642E-2</c:v>
                </c:pt>
                <c:pt idx="13">
                  <c:v>9.0903125143902176E-3</c:v>
                </c:pt>
                <c:pt idx="14">
                  <c:v>8.0211725623788224E-3</c:v>
                </c:pt>
                <c:pt idx="15">
                  <c:v>7.8319442522883087E-3</c:v>
                </c:pt>
                <c:pt idx="16">
                  <c:v>6.8384956243131177E-3</c:v>
                </c:pt>
                <c:pt idx="17">
                  <c:v>6.1005052149601183E-3</c:v>
                </c:pt>
                <c:pt idx="18">
                  <c:v>5.9018154893650801E-3</c:v>
                </c:pt>
                <c:pt idx="19">
                  <c:v>5.7315100102836181E-3</c:v>
                </c:pt>
                <c:pt idx="20">
                  <c:v>4.5488330722179143E-3</c:v>
                </c:pt>
                <c:pt idx="21">
                  <c:v>3.4607702891974665E-3</c:v>
                </c:pt>
                <c:pt idx="22">
                  <c:v>2.2686319356272364E-3</c:v>
                </c:pt>
                <c:pt idx="23">
                  <c:v>3.0065751068590434E-4</c:v>
                </c:pt>
                <c:pt idx="24">
                  <c:v>-9.2932650490242744E-4</c:v>
                </c:pt>
                <c:pt idx="25">
                  <c:v>-4.4489730725859634E-3</c:v>
                </c:pt>
                <c:pt idx="26">
                  <c:v>-1.1346344975385152E-2</c:v>
                </c:pt>
                <c:pt idx="27">
                  <c:v>-1.3446779217389841E-2</c:v>
                </c:pt>
                <c:pt idx="28">
                  <c:v>-1.3446779217389841E-2</c:v>
                </c:pt>
                <c:pt idx="29">
                  <c:v>-1.4686224648482699E-2</c:v>
                </c:pt>
                <c:pt idx="30">
                  <c:v>-1.4686224648482699E-2</c:v>
                </c:pt>
                <c:pt idx="31">
                  <c:v>-1.4695686063987225E-2</c:v>
                </c:pt>
                <c:pt idx="32">
                  <c:v>-2.0334689704684505E-2</c:v>
                </c:pt>
                <c:pt idx="33">
                  <c:v>-2.2624352256779705E-2</c:v>
                </c:pt>
                <c:pt idx="34">
                  <c:v>-2.7042833297393175E-2</c:v>
                </c:pt>
                <c:pt idx="35">
                  <c:v>-2.7042833297393175E-2</c:v>
                </c:pt>
                <c:pt idx="36">
                  <c:v>-3.2842681001667394E-2</c:v>
                </c:pt>
                <c:pt idx="37">
                  <c:v>-3.8311379163283206E-2</c:v>
                </c:pt>
                <c:pt idx="38">
                  <c:v>-3.8481684642364671E-2</c:v>
                </c:pt>
                <c:pt idx="39">
                  <c:v>-3.9550824594376068E-2</c:v>
                </c:pt>
                <c:pt idx="40">
                  <c:v>-4.047804331381958E-2</c:v>
                </c:pt>
                <c:pt idx="41">
                  <c:v>-4.6258968187084741E-2</c:v>
                </c:pt>
                <c:pt idx="42">
                  <c:v>-4.7422722294141392E-2</c:v>
                </c:pt>
                <c:pt idx="43">
                  <c:v>-4.7507875033682125E-2</c:v>
                </c:pt>
                <c:pt idx="44">
                  <c:v>-4.8245865443035121E-2</c:v>
                </c:pt>
                <c:pt idx="45">
                  <c:v>-4.8472939415143738E-2</c:v>
                </c:pt>
                <c:pt idx="46">
                  <c:v>-4.853916932367542E-2</c:v>
                </c:pt>
                <c:pt idx="47">
                  <c:v>-4.9778614754768274E-2</c:v>
                </c:pt>
                <c:pt idx="48">
                  <c:v>-4.9797537585777325E-2</c:v>
                </c:pt>
                <c:pt idx="49">
                  <c:v>-5.083829329127515E-2</c:v>
                </c:pt>
                <c:pt idx="50">
                  <c:v>-5.1774973426223184E-2</c:v>
                </c:pt>
                <c:pt idx="51">
                  <c:v>-5.1803357672736763E-2</c:v>
                </c:pt>
                <c:pt idx="52">
                  <c:v>-5.4159250133363646E-2</c:v>
                </c:pt>
                <c:pt idx="53">
                  <c:v>-5.42538642884089E-2</c:v>
                </c:pt>
                <c:pt idx="54">
                  <c:v>-5.5370311317942927E-2</c:v>
                </c:pt>
                <c:pt idx="55">
                  <c:v>-5.8776420899572149E-2</c:v>
                </c:pt>
                <c:pt idx="56">
                  <c:v>-5.9845560851583546E-2</c:v>
                </c:pt>
                <c:pt idx="57">
                  <c:v>-6.1075544867171885E-2</c:v>
                </c:pt>
                <c:pt idx="58">
                  <c:v>-6.4642498512378049E-2</c:v>
                </c:pt>
                <c:pt idx="59">
                  <c:v>-6.6643587891585213E-2</c:v>
                </c:pt>
                <c:pt idx="60">
                  <c:v>-6.6657780014842002E-2</c:v>
                </c:pt>
                <c:pt idx="61">
                  <c:v>-6.7840456952907705E-2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91-4626-968F-D5AFBB11E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73408"/>
        <c:axId val="1"/>
      </c:scatterChart>
      <c:valAx>
        <c:axId val="718173408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70569984722059"/>
              <c:y val="0.922538249791946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668625377051754E-2"/>
              <c:y val="0.34162697650598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73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28217181807498"/>
          <c:y val="0.84076435567505281"/>
          <c:w val="0.70289988207995746"/>
          <c:h val="9.49596696754369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AY Gem - O-C Diagr.</a:t>
            </a:r>
          </a:p>
        </c:rich>
      </c:tx>
      <c:layout>
        <c:manualLayout>
          <c:xMode val="edge"/>
          <c:yMode val="edge"/>
          <c:x val="0.36022630082632079"/>
          <c:y val="4.33450879989694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23018764445488"/>
          <c:y val="0.12905862881789457"/>
          <c:w val="0.78671806322717119"/>
          <c:h val="0.6427567413945867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-3599</c:v>
                </c:pt>
                <c:pt idx="1">
                  <c:v>-3034</c:v>
                </c:pt>
                <c:pt idx="2">
                  <c:v>-3033</c:v>
                </c:pt>
                <c:pt idx="3">
                  <c:v>-2856</c:v>
                </c:pt>
                <c:pt idx="4">
                  <c:v>-2855</c:v>
                </c:pt>
                <c:pt idx="5">
                  <c:v>-2854</c:v>
                </c:pt>
                <c:pt idx="6">
                  <c:v>-2742</c:v>
                </c:pt>
                <c:pt idx="7">
                  <c:v>-2667</c:v>
                </c:pt>
                <c:pt idx="8">
                  <c:v>-2241.5</c:v>
                </c:pt>
                <c:pt idx="9">
                  <c:v>-1194</c:v>
                </c:pt>
                <c:pt idx="10">
                  <c:v>-1063</c:v>
                </c:pt>
                <c:pt idx="11">
                  <c:v>-1003</c:v>
                </c:pt>
                <c:pt idx="12">
                  <c:v>-633</c:v>
                </c:pt>
                <c:pt idx="13">
                  <c:v>-480</c:v>
                </c:pt>
                <c:pt idx="14">
                  <c:v>-367</c:v>
                </c:pt>
                <c:pt idx="15">
                  <c:v>-347</c:v>
                </c:pt>
                <c:pt idx="16">
                  <c:v>-242</c:v>
                </c:pt>
                <c:pt idx="17">
                  <c:v>-164</c:v>
                </c:pt>
                <c:pt idx="18">
                  <c:v>-143</c:v>
                </c:pt>
                <c:pt idx="19">
                  <c:v>-125</c:v>
                </c:pt>
                <c:pt idx="20">
                  <c:v>0</c:v>
                </c:pt>
                <c:pt idx="21">
                  <c:v>115</c:v>
                </c:pt>
                <c:pt idx="22">
                  <c:v>241</c:v>
                </c:pt>
                <c:pt idx="23">
                  <c:v>449</c:v>
                </c:pt>
                <c:pt idx="24">
                  <c:v>579</c:v>
                </c:pt>
                <c:pt idx="25">
                  <c:v>951</c:v>
                </c:pt>
                <c:pt idx="26">
                  <c:v>1680</c:v>
                </c:pt>
                <c:pt idx="27">
                  <c:v>1902</c:v>
                </c:pt>
                <c:pt idx="28">
                  <c:v>1902</c:v>
                </c:pt>
                <c:pt idx="29">
                  <c:v>2033</c:v>
                </c:pt>
                <c:pt idx="30">
                  <c:v>2033</c:v>
                </c:pt>
                <c:pt idx="31">
                  <c:v>2034</c:v>
                </c:pt>
                <c:pt idx="32">
                  <c:v>2630</c:v>
                </c:pt>
                <c:pt idx="33">
                  <c:v>2872</c:v>
                </c:pt>
                <c:pt idx="34">
                  <c:v>3339</c:v>
                </c:pt>
                <c:pt idx="35">
                  <c:v>3339</c:v>
                </c:pt>
                <c:pt idx="36">
                  <c:v>3952</c:v>
                </c:pt>
                <c:pt idx="37">
                  <c:v>4530</c:v>
                </c:pt>
                <c:pt idx="38">
                  <c:v>4548</c:v>
                </c:pt>
                <c:pt idx="39">
                  <c:v>4661</c:v>
                </c:pt>
                <c:pt idx="40">
                  <c:v>4759</c:v>
                </c:pt>
                <c:pt idx="41">
                  <c:v>5370</c:v>
                </c:pt>
                <c:pt idx="42">
                  <c:v>5493</c:v>
                </c:pt>
                <c:pt idx="43">
                  <c:v>5502</c:v>
                </c:pt>
                <c:pt idx="44">
                  <c:v>5580</c:v>
                </c:pt>
                <c:pt idx="45">
                  <c:v>5604</c:v>
                </c:pt>
                <c:pt idx="46">
                  <c:v>5611</c:v>
                </c:pt>
                <c:pt idx="47">
                  <c:v>5742</c:v>
                </c:pt>
                <c:pt idx="48">
                  <c:v>5744</c:v>
                </c:pt>
                <c:pt idx="49">
                  <c:v>5854</c:v>
                </c:pt>
                <c:pt idx="50">
                  <c:v>5953</c:v>
                </c:pt>
                <c:pt idx="51">
                  <c:v>5956</c:v>
                </c:pt>
                <c:pt idx="52">
                  <c:v>6205</c:v>
                </c:pt>
                <c:pt idx="53">
                  <c:v>6215</c:v>
                </c:pt>
                <c:pt idx="54">
                  <c:v>6333</c:v>
                </c:pt>
                <c:pt idx="55">
                  <c:v>6693</c:v>
                </c:pt>
                <c:pt idx="56">
                  <c:v>6806</c:v>
                </c:pt>
                <c:pt idx="57">
                  <c:v>6936</c:v>
                </c:pt>
                <c:pt idx="58">
                  <c:v>7313</c:v>
                </c:pt>
                <c:pt idx="59">
                  <c:v>7524.5</c:v>
                </c:pt>
                <c:pt idx="60">
                  <c:v>7526</c:v>
                </c:pt>
                <c:pt idx="61">
                  <c:v>7651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50-485A-BE2C-34BE14DC185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Active!$D$22:$D$43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Active!$D$22:$D$43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-3599</c:v>
                </c:pt>
                <c:pt idx="1">
                  <c:v>-3034</c:v>
                </c:pt>
                <c:pt idx="2">
                  <c:v>-3033</c:v>
                </c:pt>
                <c:pt idx="3">
                  <c:v>-2856</c:v>
                </c:pt>
                <c:pt idx="4">
                  <c:v>-2855</c:v>
                </c:pt>
                <c:pt idx="5">
                  <c:v>-2854</c:v>
                </c:pt>
                <c:pt idx="6">
                  <c:v>-2742</c:v>
                </c:pt>
                <c:pt idx="7">
                  <c:v>-2667</c:v>
                </c:pt>
                <c:pt idx="8">
                  <c:v>-2241.5</c:v>
                </c:pt>
                <c:pt idx="9">
                  <c:v>-1194</c:v>
                </c:pt>
                <c:pt idx="10">
                  <c:v>-1063</c:v>
                </c:pt>
                <c:pt idx="11">
                  <c:v>-1003</c:v>
                </c:pt>
                <c:pt idx="12">
                  <c:v>-633</c:v>
                </c:pt>
                <c:pt idx="13">
                  <c:v>-480</c:v>
                </c:pt>
                <c:pt idx="14">
                  <c:v>-367</c:v>
                </c:pt>
                <c:pt idx="15">
                  <c:v>-347</c:v>
                </c:pt>
                <c:pt idx="16">
                  <c:v>-242</c:v>
                </c:pt>
                <c:pt idx="17">
                  <c:v>-164</c:v>
                </c:pt>
                <c:pt idx="18">
                  <c:v>-143</c:v>
                </c:pt>
                <c:pt idx="19">
                  <c:v>-125</c:v>
                </c:pt>
                <c:pt idx="20">
                  <c:v>0</c:v>
                </c:pt>
                <c:pt idx="21">
                  <c:v>115</c:v>
                </c:pt>
                <c:pt idx="22">
                  <c:v>241</c:v>
                </c:pt>
                <c:pt idx="23">
                  <c:v>449</c:v>
                </c:pt>
                <c:pt idx="24">
                  <c:v>579</c:v>
                </c:pt>
                <c:pt idx="25">
                  <c:v>951</c:v>
                </c:pt>
                <c:pt idx="26">
                  <c:v>1680</c:v>
                </c:pt>
                <c:pt idx="27">
                  <c:v>1902</c:v>
                </c:pt>
                <c:pt idx="28">
                  <c:v>1902</c:v>
                </c:pt>
                <c:pt idx="29">
                  <c:v>2033</c:v>
                </c:pt>
                <c:pt idx="30">
                  <c:v>2033</c:v>
                </c:pt>
                <c:pt idx="31">
                  <c:v>2034</c:v>
                </c:pt>
                <c:pt idx="32">
                  <c:v>2630</c:v>
                </c:pt>
                <c:pt idx="33">
                  <c:v>2872</c:v>
                </c:pt>
                <c:pt idx="34">
                  <c:v>3339</c:v>
                </c:pt>
                <c:pt idx="35">
                  <c:v>3339</c:v>
                </c:pt>
                <c:pt idx="36">
                  <c:v>3952</c:v>
                </c:pt>
                <c:pt idx="37">
                  <c:v>4530</c:v>
                </c:pt>
                <c:pt idx="38">
                  <c:v>4548</c:v>
                </c:pt>
                <c:pt idx="39">
                  <c:v>4661</c:v>
                </c:pt>
                <c:pt idx="40">
                  <c:v>4759</c:v>
                </c:pt>
                <c:pt idx="41">
                  <c:v>5370</c:v>
                </c:pt>
                <c:pt idx="42">
                  <c:v>5493</c:v>
                </c:pt>
                <c:pt idx="43">
                  <c:v>5502</c:v>
                </c:pt>
                <c:pt idx="44">
                  <c:v>5580</c:v>
                </c:pt>
                <c:pt idx="45">
                  <c:v>5604</c:v>
                </c:pt>
                <c:pt idx="46">
                  <c:v>5611</c:v>
                </c:pt>
                <c:pt idx="47">
                  <c:v>5742</c:v>
                </c:pt>
                <c:pt idx="48">
                  <c:v>5744</c:v>
                </c:pt>
                <c:pt idx="49">
                  <c:v>5854</c:v>
                </c:pt>
                <c:pt idx="50">
                  <c:v>5953</c:v>
                </c:pt>
                <c:pt idx="51">
                  <c:v>5956</c:v>
                </c:pt>
                <c:pt idx="52">
                  <c:v>6205</c:v>
                </c:pt>
                <c:pt idx="53">
                  <c:v>6215</c:v>
                </c:pt>
                <c:pt idx="54">
                  <c:v>6333</c:v>
                </c:pt>
                <c:pt idx="55">
                  <c:v>6693</c:v>
                </c:pt>
                <c:pt idx="56">
                  <c:v>6806</c:v>
                </c:pt>
                <c:pt idx="57">
                  <c:v>6936</c:v>
                </c:pt>
                <c:pt idx="58">
                  <c:v>7313</c:v>
                </c:pt>
                <c:pt idx="59">
                  <c:v>7524.5</c:v>
                </c:pt>
                <c:pt idx="60">
                  <c:v>7526</c:v>
                </c:pt>
                <c:pt idx="61">
                  <c:v>7651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-6.9369799999549286E-2</c:v>
                </c:pt>
                <c:pt idx="1">
                  <c:v>2.4493200002325466E-2</c:v>
                </c:pt>
                <c:pt idx="2">
                  <c:v>-6.7156599998270394E-2</c:v>
                </c:pt>
                <c:pt idx="3">
                  <c:v>2.6828800000657793E-2</c:v>
                </c:pt>
                <c:pt idx="4">
                  <c:v>2.8179000000818633E-2</c:v>
                </c:pt>
                <c:pt idx="5">
                  <c:v>3.5291999993205536E-3</c:v>
                </c:pt>
                <c:pt idx="6">
                  <c:v>1.0751599998911843E-2</c:v>
                </c:pt>
                <c:pt idx="7">
                  <c:v>2.001659999586991E-2</c:v>
                </c:pt>
                <c:pt idx="8">
                  <c:v>-3.2973299999866867E-2</c:v>
                </c:pt>
                <c:pt idx="9">
                  <c:v>5.4861199998413213E-2</c:v>
                </c:pt>
                <c:pt idx="10">
                  <c:v>2.7373999982955866E-3</c:v>
                </c:pt>
                <c:pt idx="11">
                  <c:v>2.9749399996944703E-2</c:v>
                </c:pt>
                <c:pt idx="12">
                  <c:v>1.5323400002671406E-2</c:v>
                </c:pt>
                <c:pt idx="13">
                  <c:v>-1.0960000072373077E-3</c:v>
                </c:pt>
                <c:pt idx="14">
                  <c:v>1.4765999949304387E-3</c:v>
                </c:pt>
                <c:pt idx="15">
                  <c:v>-5.5194000015035272E-3</c:v>
                </c:pt>
                <c:pt idx="16">
                  <c:v>-7.4840000161202624E-4</c:v>
                </c:pt>
                <c:pt idx="17">
                  <c:v>3.0567199995857663E-2</c:v>
                </c:pt>
                <c:pt idx="18">
                  <c:v>9.921399992890656E-3</c:v>
                </c:pt>
                <c:pt idx="19">
                  <c:v>-1.1774999999033753E-2</c:v>
                </c:pt>
                <c:pt idx="21">
                  <c:v>-4.1727000003447756E-2</c:v>
                </c:pt>
                <c:pt idx="22">
                  <c:v>4.6398200000112411E-2</c:v>
                </c:pt>
                <c:pt idx="23">
                  <c:v>-8.7601999985054135E-3</c:v>
                </c:pt>
                <c:pt idx="24">
                  <c:v>-1.4234200003556907E-2</c:v>
                </c:pt>
                <c:pt idx="25">
                  <c:v>4.0200000512413681E-5</c:v>
                </c:pt>
                <c:pt idx="26">
                  <c:v>-9.664000004704576E-3</c:v>
                </c:pt>
                <c:pt idx="27">
                  <c:v>-7.9196000006049871E-3</c:v>
                </c:pt>
                <c:pt idx="28">
                  <c:v>-3.9195999997900799E-3</c:v>
                </c:pt>
                <c:pt idx="29">
                  <c:v>-3.3043400006135926E-2</c:v>
                </c:pt>
                <c:pt idx="30">
                  <c:v>3.9565999977639876E-3</c:v>
                </c:pt>
                <c:pt idx="31">
                  <c:v>-1.3693200002308004E-2</c:v>
                </c:pt>
                <c:pt idx="32">
                  <c:v>-2.9740000027231872E-3</c:v>
                </c:pt>
                <c:pt idx="33">
                  <c:v>1.7743999997037463E-3</c:v>
                </c:pt>
                <c:pt idx="34">
                  <c:v>1.3178000008338131E-3</c:v>
                </c:pt>
                <c:pt idx="35">
                  <c:v>7.317800002056174E-3</c:v>
                </c:pt>
                <c:pt idx="36">
                  <c:v>-1.8009599996730685E-2</c:v>
                </c:pt>
                <c:pt idx="37">
                  <c:v>-2.9593999999633525E-2</c:v>
                </c:pt>
                <c:pt idx="38">
                  <c:v>-2.0290400003432296E-2</c:v>
                </c:pt>
                <c:pt idx="40">
                  <c:v>-4.939820000436157E-2</c:v>
                </c:pt>
                <c:pt idx="42">
                  <c:v>-6.1351399999693967E-2</c:v>
                </c:pt>
                <c:pt idx="45">
                  <c:v>-6.3479200005531311E-2</c:v>
                </c:pt>
                <c:pt idx="50">
                  <c:v>-5.3659400007745717E-2</c:v>
                </c:pt>
                <c:pt idx="52">
                  <c:v>-4.8808999999891967E-2</c:v>
                </c:pt>
                <c:pt idx="54">
                  <c:v>-5.4083399998489767E-2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50-485A-BE2C-34BE14DC185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-3599</c:v>
                </c:pt>
                <c:pt idx="1">
                  <c:v>-3034</c:v>
                </c:pt>
                <c:pt idx="2">
                  <c:v>-3033</c:v>
                </c:pt>
                <c:pt idx="3">
                  <c:v>-2856</c:v>
                </c:pt>
                <c:pt idx="4">
                  <c:v>-2855</c:v>
                </c:pt>
                <c:pt idx="5">
                  <c:v>-2854</c:v>
                </c:pt>
                <c:pt idx="6">
                  <c:v>-2742</c:v>
                </c:pt>
                <c:pt idx="7">
                  <c:v>-2667</c:v>
                </c:pt>
                <c:pt idx="8">
                  <c:v>-2241.5</c:v>
                </c:pt>
                <c:pt idx="9">
                  <c:v>-1194</c:v>
                </c:pt>
                <c:pt idx="10">
                  <c:v>-1063</c:v>
                </c:pt>
                <c:pt idx="11">
                  <c:v>-1003</c:v>
                </c:pt>
                <c:pt idx="12">
                  <c:v>-633</c:v>
                </c:pt>
                <c:pt idx="13">
                  <c:v>-480</c:v>
                </c:pt>
                <c:pt idx="14">
                  <c:v>-367</c:v>
                </c:pt>
                <c:pt idx="15">
                  <c:v>-347</c:v>
                </c:pt>
                <c:pt idx="16">
                  <c:v>-242</c:v>
                </c:pt>
                <c:pt idx="17">
                  <c:v>-164</c:v>
                </c:pt>
                <c:pt idx="18">
                  <c:v>-143</c:v>
                </c:pt>
                <c:pt idx="19">
                  <c:v>-125</c:v>
                </c:pt>
                <c:pt idx="20">
                  <c:v>0</c:v>
                </c:pt>
                <c:pt idx="21">
                  <c:v>115</c:v>
                </c:pt>
                <c:pt idx="22">
                  <c:v>241</c:v>
                </c:pt>
                <c:pt idx="23">
                  <c:v>449</c:v>
                </c:pt>
                <c:pt idx="24">
                  <c:v>579</c:v>
                </c:pt>
                <c:pt idx="25">
                  <c:v>951</c:v>
                </c:pt>
                <c:pt idx="26">
                  <c:v>1680</c:v>
                </c:pt>
                <c:pt idx="27">
                  <c:v>1902</c:v>
                </c:pt>
                <c:pt idx="28">
                  <c:v>1902</c:v>
                </c:pt>
                <c:pt idx="29">
                  <c:v>2033</c:v>
                </c:pt>
                <c:pt idx="30">
                  <c:v>2033</c:v>
                </c:pt>
                <c:pt idx="31">
                  <c:v>2034</c:v>
                </c:pt>
                <c:pt idx="32">
                  <c:v>2630</c:v>
                </c:pt>
                <c:pt idx="33">
                  <c:v>2872</c:v>
                </c:pt>
                <c:pt idx="34">
                  <c:v>3339</c:v>
                </c:pt>
                <c:pt idx="35">
                  <c:v>3339</c:v>
                </c:pt>
                <c:pt idx="36">
                  <c:v>3952</c:v>
                </c:pt>
                <c:pt idx="37">
                  <c:v>4530</c:v>
                </c:pt>
                <c:pt idx="38">
                  <c:v>4548</c:v>
                </c:pt>
                <c:pt idx="39">
                  <c:v>4661</c:v>
                </c:pt>
                <c:pt idx="40">
                  <c:v>4759</c:v>
                </c:pt>
                <c:pt idx="41">
                  <c:v>5370</c:v>
                </c:pt>
                <c:pt idx="42">
                  <c:v>5493</c:v>
                </c:pt>
                <c:pt idx="43">
                  <c:v>5502</c:v>
                </c:pt>
                <c:pt idx="44">
                  <c:v>5580</c:v>
                </c:pt>
                <c:pt idx="45">
                  <c:v>5604</c:v>
                </c:pt>
                <c:pt idx="46">
                  <c:v>5611</c:v>
                </c:pt>
                <c:pt idx="47">
                  <c:v>5742</c:v>
                </c:pt>
                <c:pt idx="48">
                  <c:v>5744</c:v>
                </c:pt>
                <c:pt idx="49">
                  <c:v>5854</c:v>
                </c:pt>
                <c:pt idx="50">
                  <c:v>5953</c:v>
                </c:pt>
                <c:pt idx="51">
                  <c:v>5956</c:v>
                </c:pt>
                <c:pt idx="52">
                  <c:v>6205</c:v>
                </c:pt>
                <c:pt idx="53">
                  <c:v>6215</c:v>
                </c:pt>
                <c:pt idx="54">
                  <c:v>6333</c:v>
                </c:pt>
                <c:pt idx="55">
                  <c:v>6693</c:v>
                </c:pt>
                <c:pt idx="56">
                  <c:v>6806</c:v>
                </c:pt>
                <c:pt idx="57">
                  <c:v>6936</c:v>
                </c:pt>
                <c:pt idx="58">
                  <c:v>7313</c:v>
                </c:pt>
                <c:pt idx="59">
                  <c:v>7524.5</c:v>
                </c:pt>
                <c:pt idx="60">
                  <c:v>7526</c:v>
                </c:pt>
                <c:pt idx="61">
                  <c:v>7651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39">
                  <c:v>-4.2517800000496209E-2</c:v>
                </c:pt>
                <c:pt idx="43">
                  <c:v>-5.3399600001284853E-2</c:v>
                </c:pt>
                <c:pt idx="44">
                  <c:v>-4.878399999870453E-2</c:v>
                </c:pt>
                <c:pt idx="46">
                  <c:v>-5.2527800005918834E-2</c:v>
                </c:pt>
                <c:pt idx="47">
                  <c:v>-5.005160000291653E-2</c:v>
                </c:pt>
                <c:pt idx="48">
                  <c:v>-5.1351200003409758E-2</c:v>
                </c:pt>
                <c:pt idx="49">
                  <c:v>-5.2629200006776955E-2</c:v>
                </c:pt>
                <c:pt idx="55">
                  <c:v>-5.9311400000296999E-2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50-485A-BE2C-34BE14DC185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6">
                    <c:v>6.0000000000000001E-3</c:v>
                  </c:pt>
                  <c:pt idx="37">
                    <c:v>2E-3</c:v>
                  </c:pt>
                  <c:pt idx="38">
                    <c:v>5.0000000000000001E-3</c:v>
                  </c:pt>
                  <c:pt idx="39">
                    <c:v>0</c:v>
                  </c:pt>
                  <c:pt idx="40">
                    <c:v>5.0000000000000001E-3</c:v>
                  </c:pt>
                  <c:pt idx="41">
                    <c:v>6.1999999999999998E-3</c:v>
                  </c:pt>
                  <c:pt idx="42">
                    <c:v>0</c:v>
                  </c:pt>
                  <c:pt idx="43">
                    <c:v>3.0999999999999999E-3</c:v>
                  </c:pt>
                  <c:pt idx="44">
                    <c:v>1.2999999999999999E-3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2.2000000000000001E-3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3.5000000000000001E-3</c:v>
                  </c:pt>
                  <c:pt idx="61">
                    <c:v>3.0000000000000001E-3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6">
                    <c:v>6.0000000000000001E-3</c:v>
                  </c:pt>
                  <c:pt idx="37">
                    <c:v>2E-3</c:v>
                  </c:pt>
                  <c:pt idx="38">
                    <c:v>5.0000000000000001E-3</c:v>
                  </c:pt>
                  <c:pt idx="39">
                    <c:v>0</c:v>
                  </c:pt>
                  <c:pt idx="40">
                    <c:v>5.0000000000000001E-3</c:v>
                  </c:pt>
                  <c:pt idx="41">
                    <c:v>6.1999999999999998E-3</c:v>
                  </c:pt>
                  <c:pt idx="42">
                    <c:v>0</c:v>
                  </c:pt>
                  <c:pt idx="43">
                    <c:v>3.0999999999999999E-3</c:v>
                  </c:pt>
                  <c:pt idx="44">
                    <c:v>1.2999999999999999E-3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2.2000000000000001E-3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3.5000000000000001E-3</c:v>
                  </c:pt>
                  <c:pt idx="6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-3599</c:v>
                </c:pt>
                <c:pt idx="1">
                  <c:v>-3034</c:v>
                </c:pt>
                <c:pt idx="2">
                  <c:v>-3033</c:v>
                </c:pt>
                <c:pt idx="3">
                  <c:v>-2856</c:v>
                </c:pt>
                <c:pt idx="4">
                  <c:v>-2855</c:v>
                </c:pt>
                <c:pt idx="5">
                  <c:v>-2854</c:v>
                </c:pt>
                <c:pt idx="6">
                  <c:v>-2742</c:v>
                </c:pt>
                <c:pt idx="7">
                  <c:v>-2667</c:v>
                </c:pt>
                <c:pt idx="8">
                  <c:v>-2241.5</c:v>
                </c:pt>
                <c:pt idx="9">
                  <c:v>-1194</c:v>
                </c:pt>
                <c:pt idx="10">
                  <c:v>-1063</c:v>
                </c:pt>
                <c:pt idx="11">
                  <c:v>-1003</c:v>
                </c:pt>
                <c:pt idx="12">
                  <c:v>-633</c:v>
                </c:pt>
                <c:pt idx="13">
                  <c:v>-480</c:v>
                </c:pt>
                <c:pt idx="14">
                  <c:v>-367</c:v>
                </c:pt>
                <c:pt idx="15">
                  <c:v>-347</c:v>
                </c:pt>
                <c:pt idx="16">
                  <c:v>-242</c:v>
                </c:pt>
                <c:pt idx="17">
                  <c:v>-164</c:v>
                </c:pt>
                <c:pt idx="18">
                  <c:v>-143</c:v>
                </c:pt>
                <c:pt idx="19">
                  <c:v>-125</c:v>
                </c:pt>
                <c:pt idx="20">
                  <c:v>0</c:v>
                </c:pt>
                <c:pt idx="21">
                  <c:v>115</c:v>
                </c:pt>
                <c:pt idx="22">
                  <c:v>241</c:v>
                </c:pt>
                <c:pt idx="23">
                  <c:v>449</c:v>
                </c:pt>
                <c:pt idx="24">
                  <c:v>579</c:v>
                </c:pt>
                <c:pt idx="25">
                  <c:v>951</c:v>
                </c:pt>
                <c:pt idx="26">
                  <c:v>1680</c:v>
                </c:pt>
                <c:pt idx="27">
                  <c:v>1902</c:v>
                </c:pt>
                <c:pt idx="28">
                  <c:v>1902</c:v>
                </c:pt>
                <c:pt idx="29">
                  <c:v>2033</c:v>
                </c:pt>
                <c:pt idx="30">
                  <c:v>2033</c:v>
                </c:pt>
                <c:pt idx="31">
                  <c:v>2034</c:v>
                </c:pt>
                <c:pt idx="32">
                  <c:v>2630</c:v>
                </c:pt>
                <c:pt idx="33">
                  <c:v>2872</c:v>
                </c:pt>
                <c:pt idx="34">
                  <c:v>3339</c:v>
                </c:pt>
                <c:pt idx="35">
                  <c:v>3339</c:v>
                </c:pt>
                <c:pt idx="36">
                  <c:v>3952</c:v>
                </c:pt>
                <c:pt idx="37">
                  <c:v>4530</c:v>
                </c:pt>
                <c:pt idx="38">
                  <c:v>4548</c:v>
                </c:pt>
                <c:pt idx="39">
                  <c:v>4661</c:v>
                </c:pt>
                <c:pt idx="40">
                  <c:v>4759</c:v>
                </c:pt>
                <c:pt idx="41">
                  <c:v>5370</c:v>
                </c:pt>
                <c:pt idx="42">
                  <c:v>5493</c:v>
                </c:pt>
                <c:pt idx="43">
                  <c:v>5502</c:v>
                </c:pt>
                <c:pt idx="44">
                  <c:v>5580</c:v>
                </c:pt>
                <c:pt idx="45">
                  <c:v>5604</c:v>
                </c:pt>
                <c:pt idx="46">
                  <c:v>5611</c:v>
                </c:pt>
                <c:pt idx="47">
                  <c:v>5742</c:v>
                </c:pt>
                <c:pt idx="48">
                  <c:v>5744</c:v>
                </c:pt>
                <c:pt idx="49">
                  <c:v>5854</c:v>
                </c:pt>
                <c:pt idx="50">
                  <c:v>5953</c:v>
                </c:pt>
                <c:pt idx="51">
                  <c:v>5956</c:v>
                </c:pt>
                <c:pt idx="52">
                  <c:v>6205</c:v>
                </c:pt>
                <c:pt idx="53">
                  <c:v>6215</c:v>
                </c:pt>
                <c:pt idx="54">
                  <c:v>6333</c:v>
                </c:pt>
                <c:pt idx="55">
                  <c:v>6693</c:v>
                </c:pt>
                <c:pt idx="56">
                  <c:v>6806</c:v>
                </c:pt>
                <c:pt idx="57">
                  <c:v>6936</c:v>
                </c:pt>
                <c:pt idx="58">
                  <c:v>7313</c:v>
                </c:pt>
                <c:pt idx="59">
                  <c:v>7524.5</c:v>
                </c:pt>
                <c:pt idx="60">
                  <c:v>7526</c:v>
                </c:pt>
                <c:pt idx="61">
                  <c:v>7651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41">
                  <c:v>-4.9026000000594649E-2</c:v>
                </c:pt>
                <c:pt idx="51">
                  <c:v>-5.3808800003025681E-2</c:v>
                </c:pt>
                <c:pt idx="53">
                  <c:v>-5.3907000001345295E-2</c:v>
                </c:pt>
                <c:pt idx="56">
                  <c:v>-5.8638800001062918E-2</c:v>
                </c:pt>
                <c:pt idx="57">
                  <c:v>-6.2012800000957213E-2</c:v>
                </c:pt>
                <c:pt idx="58">
                  <c:v>-6.618739999976242E-2</c:v>
                </c:pt>
                <c:pt idx="59">
                  <c:v>-5.942009999853326E-2</c:v>
                </c:pt>
                <c:pt idx="60">
                  <c:v>-6.9394800098962151E-2</c:v>
                </c:pt>
                <c:pt idx="61">
                  <c:v>-7.1819800003140699E-2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50-485A-BE2C-34BE14DC185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6">
                    <c:v>6.0000000000000001E-3</c:v>
                  </c:pt>
                  <c:pt idx="37">
                    <c:v>2E-3</c:v>
                  </c:pt>
                  <c:pt idx="38">
                    <c:v>5.0000000000000001E-3</c:v>
                  </c:pt>
                  <c:pt idx="39">
                    <c:v>0</c:v>
                  </c:pt>
                  <c:pt idx="40">
                    <c:v>5.0000000000000001E-3</c:v>
                  </c:pt>
                  <c:pt idx="41">
                    <c:v>6.1999999999999998E-3</c:v>
                  </c:pt>
                  <c:pt idx="42">
                    <c:v>0</c:v>
                  </c:pt>
                  <c:pt idx="43">
                    <c:v>3.0999999999999999E-3</c:v>
                  </c:pt>
                  <c:pt idx="44">
                    <c:v>1.2999999999999999E-3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2.2000000000000001E-3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3.5000000000000001E-3</c:v>
                  </c:pt>
                  <c:pt idx="61">
                    <c:v>3.0000000000000001E-3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6">
                    <c:v>6.0000000000000001E-3</c:v>
                  </c:pt>
                  <c:pt idx="37">
                    <c:v>2E-3</c:v>
                  </c:pt>
                  <c:pt idx="38">
                    <c:v>5.0000000000000001E-3</c:v>
                  </c:pt>
                  <c:pt idx="39">
                    <c:v>0</c:v>
                  </c:pt>
                  <c:pt idx="40">
                    <c:v>5.0000000000000001E-3</c:v>
                  </c:pt>
                  <c:pt idx="41">
                    <c:v>6.1999999999999998E-3</c:v>
                  </c:pt>
                  <c:pt idx="42">
                    <c:v>0</c:v>
                  </c:pt>
                  <c:pt idx="43">
                    <c:v>3.0999999999999999E-3</c:v>
                  </c:pt>
                  <c:pt idx="44">
                    <c:v>1.2999999999999999E-3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2.2000000000000001E-3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3.5000000000000001E-3</c:v>
                  </c:pt>
                  <c:pt idx="6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-3599</c:v>
                </c:pt>
                <c:pt idx="1">
                  <c:v>-3034</c:v>
                </c:pt>
                <c:pt idx="2">
                  <c:v>-3033</c:v>
                </c:pt>
                <c:pt idx="3">
                  <c:v>-2856</c:v>
                </c:pt>
                <c:pt idx="4">
                  <c:v>-2855</c:v>
                </c:pt>
                <c:pt idx="5">
                  <c:v>-2854</c:v>
                </c:pt>
                <c:pt idx="6">
                  <c:v>-2742</c:v>
                </c:pt>
                <c:pt idx="7">
                  <c:v>-2667</c:v>
                </c:pt>
                <c:pt idx="8">
                  <c:v>-2241.5</c:v>
                </c:pt>
                <c:pt idx="9">
                  <c:v>-1194</c:v>
                </c:pt>
                <c:pt idx="10">
                  <c:v>-1063</c:v>
                </c:pt>
                <c:pt idx="11">
                  <c:v>-1003</c:v>
                </c:pt>
                <c:pt idx="12">
                  <c:v>-633</c:v>
                </c:pt>
                <c:pt idx="13">
                  <c:v>-480</c:v>
                </c:pt>
                <c:pt idx="14">
                  <c:v>-367</c:v>
                </c:pt>
                <c:pt idx="15">
                  <c:v>-347</c:v>
                </c:pt>
                <c:pt idx="16">
                  <c:v>-242</c:v>
                </c:pt>
                <c:pt idx="17">
                  <c:v>-164</c:v>
                </c:pt>
                <c:pt idx="18">
                  <c:v>-143</c:v>
                </c:pt>
                <c:pt idx="19">
                  <c:v>-125</c:v>
                </c:pt>
                <c:pt idx="20">
                  <c:v>0</c:v>
                </c:pt>
                <c:pt idx="21">
                  <c:v>115</c:v>
                </c:pt>
                <c:pt idx="22">
                  <c:v>241</c:v>
                </c:pt>
                <c:pt idx="23">
                  <c:v>449</c:v>
                </c:pt>
                <c:pt idx="24">
                  <c:v>579</c:v>
                </c:pt>
                <c:pt idx="25">
                  <c:v>951</c:v>
                </c:pt>
                <c:pt idx="26">
                  <c:v>1680</c:v>
                </c:pt>
                <c:pt idx="27">
                  <c:v>1902</c:v>
                </c:pt>
                <c:pt idx="28">
                  <c:v>1902</c:v>
                </c:pt>
                <c:pt idx="29">
                  <c:v>2033</c:v>
                </c:pt>
                <c:pt idx="30">
                  <c:v>2033</c:v>
                </c:pt>
                <c:pt idx="31">
                  <c:v>2034</c:v>
                </c:pt>
                <c:pt idx="32">
                  <c:v>2630</c:v>
                </c:pt>
                <c:pt idx="33">
                  <c:v>2872</c:v>
                </c:pt>
                <c:pt idx="34">
                  <c:v>3339</c:v>
                </c:pt>
                <c:pt idx="35">
                  <c:v>3339</c:v>
                </c:pt>
                <c:pt idx="36">
                  <c:v>3952</c:v>
                </c:pt>
                <c:pt idx="37">
                  <c:v>4530</c:v>
                </c:pt>
                <c:pt idx="38">
                  <c:v>4548</c:v>
                </c:pt>
                <c:pt idx="39">
                  <c:v>4661</c:v>
                </c:pt>
                <c:pt idx="40">
                  <c:v>4759</c:v>
                </c:pt>
                <c:pt idx="41">
                  <c:v>5370</c:v>
                </c:pt>
                <c:pt idx="42">
                  <c:v>5493</c:v>
                </c:pt>
                <c:pt idx="43">
                  <c:v>5502</c:v>
                </c:pt>
                <c:pt idx="44">
                  <c:v>5580</c:v>
                </c:pt>
                <c:pt idx="45">
                  <c:v>5604</c:v>
                </c:pt>
                <c:pt idx="46">
                  <c:v>5611</c:v>
                </c:pt>
                <c:pt idx="47">
                  <c:v>5742</c:v>
                </c:pt>
                <c:pt idx="48">
                  <c:v>5744</c:v>
                </c:pt>
                <c:pt idx="49">
                  <c:v>5854</c:v>
                </c:pt>
                <c:pt idx="50">
                  <c:v>5953</c:v>
                </c:pt>
                <c:pt idx="51">
                  <c:v>5956</c:v>
                </c:pt>
                <c:pt idx="52">
                  <c:v>6205</c:v>
                </c:pt>
                <c:pt idx="53">
                  <c:v>6215</c:v>
                </c:pt>
                <c:pt idx="54">
                  <c:v>6333</c:v>
                </c:pt>
                <c:pt idx="55">
                  <c:v>6693</c:v>
                </c:pt>
                <c:pt idx="56">
                  <c:v>6806</c:v>
                </c:pt>
                <c:pt idx="57">
                  <c:v>6936</c:v>
                </c:pt>
                <c:pt idx="58">
                  <c:v>7313</c:v>
                </c:pt>
                <c:pt idx="59">
                  <c:v>7524.5</c:v>
                </c:pt>
                <c:pt idx="60">
                  <c:v>7526</c:v>
                </c:pt>
                <c:pt idx="61">
                  <c:v>7651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50-485A-BE2C-34BE14DC185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6">
                    <c:v>6.0000000000000001E-3</c:v>
                  </c:pt>
                  <c:pt idx="37">
                    <c:v>2E-3</c:v>
                  </c:pt>
                  <c:pt idx="38">
                    <c:v>5.0000000000000001E-3</c:v>
                  </c:pt>
                  <c:pt idx="39">
                    <c:v>0</c:v>
                  </c:pt>
                  <c:pt idx="40">
                    <c:v>5.0000000000000001E-3</c:v>
                  </c:pt>
                  <c:pt idx="41">
                    <c:v>6.1999999999999998E-3</c:v>
                  </c:pt>
                  <c:pt idx="42">
                    <c:v>0</c:v>
                  </c:pt>
                  <c:pt idx="43">
                    <c:v>3.0999999999999999E-3</c:v>
                  </c:pt>
                  <c:pt idx="44">
                    <c:v>1.2999999999999999E-3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2.2000000000000001E-3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3.5000000000000001E-3</c:v>
                  </c:pt>
                  <c:pt idx="61">
                    <c:v>3.0000000000000001E-3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6">
                    <c:v>6.0000000000000001E-3</c:v>
                  </c:pt>
                  <c:pt idx="37">
                    <c:v>2E-3</c:v>
                  </c:pt>
                  <c:pt idx="38">
                    <c:v>5.0000000000000001E-3</c:v>
                  </c:pt>
                  <c:pt idx="39">
                    <c:v>0</c:v>
                  </c:pt>
                  <c:pt idx="40">
                    <c:v>5.0000000000000001E-3</c:v>
                  </c:pt>
                  <c:pt idx="41">
                    <c:v>6.1999999999999998E-3</c:v>
                  </c:pt>
                  <c:pt idx="42">
                    <c:v>0</c:v>
                  </c:pt>
                  <c:pt idx="43">
                    <c:v>3.0999999999999999E-3</c:v>
                  </c:pt>
                  <c:pt idx="44">
                    <c:v>1.2999999999999999E-3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2.2000000000000001E-3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3.5000000000000001E-3</c:v>
                  </c:pt>
                  <c:pt idx="6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-3599</c:v>
                </c:pt>
                <c:pt idx="1">
                  <c:v>-3034</c:v>
                </c:pt>
                <c:pt idx="2">
                  <c:v>-3033</c:v>
                </c:pt>
                <c:pt idx="3">
                  <c:v>-2856</c:v>
                </c:pt>
                <c:pt idx="4">
                  <c:v>-2855</c:v>
                </c:pt>
                <c:pt idx="5">
                  <c:v>-2854</c:v>
                </c:pt>
                <c:pt idx="6">
                  <c:v>-2742</c:v>
                </c:pt>
                <c:pt idx="7">
                  <c:v>-2667</c:v>
                </c:pt>
                <c:pt idx="8">
                  <c:v>-2241.5</c:v>
                </c:pt>
                <c:pt idx="9">
                  <c:v>-1194</c:v>
                </c:pt>
                <c:pt idx="10">
                  <c:v>-1063</c:v>
                </c:pt>
                <c:pt idx="11">
                  <c:v>-1003</c:v>
                </c:pt>
                <c:pt idx="12">
                  <c:v>-633</c:v>
                </c:pt>
                <c:pt idx="13">
                  <c:v>-480</c:v>
                </c:pt>
                <c:pt idx="14">
                  <c:v>-367</c:v>
                </c:pt>
                <c:pt idx="15">
                  <c:v>-347</c:v>
                </c:pt>
                <c:pt idx="16">
                  <c:v>-242</c:v>
                </c:pt>
                <c:pt idx="17">
                  <c:v>-164</c:v>
                </c:pt>
                <c:pt idx="18">
                  <c:v>-143</c:v>
                </c:pt>
                <c:pt idx="19">
                  <c:v>-125</c:v>
                </c:pt>
                <c:pt idx="20">
                  <c:v>0</c:v>
                </c:pt>
                <c:pt idx="21">
                  <c:v>115</c:v>
                </c:pt>
                <c:pt idx="22">
                  <c:v>241</c:v>
                </c:pt>
                <c:pt idx="23">
                  <c:v>449</c:v>
                </c:pt>
                <c:pt idx="24">
                  <c:v>579</c:v>
                </c:pt>
                <c:pt idx="25">
                  <c:v>951</c:v>
                </c:pt>
                <c:pt idx="26">
                  <c:v>1680</c:v>
                </c:pt>
                <c:pt idx="27">
                  <c:v>1902</c:v>
                </c:pt>
                <c:pt idx="28">
                  <c:v>1902</c:v>
                </c:pt>
                <c:pt idx="29">
                  <c:v>2033</c:v>
                </c:pt>
                <c:pt idx="30">
                  <c:v>2033</c:v>
                </c:pt>
                <c:pt idx="31">
                  <c:v>2034</c:v>
                </c:pt>
                <c:pt idx="32">
                  <c:v>2630</c:v>
                </c:pt>
                <c:pt idx="33">
                  <c:v>2872</c:v>
                </c:pt>
                <c:pt idx="34">
                  <c:v>3339</c:v>
                </c:pt>
                <c:pt idx="35">
                  <c:v>3339</c:v>
                </c:pt>
                <c:pt idx="36">
                  <c:v>3952</c:v>
                </c:pt>
                <c:pt idx="37">
                  <c:v>4530</c:v>
                </c:pt>
                <c:pt idx="38">
                  <c:v>4548</c:v>
                </c:pt>
                <c:pt idx="39">
                  <c:v>4661</c:v>
                </c:pt>
                <c:pt idx="40">
                  <c:v>4759</c:v>
                </c:pt>
                <c:pt idx="41">
                  <c:v>5370</c:v>
                </c:pt>
                <c:pt idx="42">
                  <c:v>5493</c:v>
                </c:pt>
                <c:pt idx="43">
                  <c:v>5502</c:v>
                </c:pt>
                <c:pt idx="44">
                  <c:v>5580</c:v>
                </c:pt>
                <c:pt idx="45">
                  <c:v>5604</c:v>
                </c:pt>
                <c:pt idx="46">
                  <c:v>5611</c:v>
                </c:pt>
                <c:pt idx="47">
                  <c:v>5742</c:v>
                </c:pt>
                <c:pt idx="48">
                  <c:v>5744</c:v>
                </c:pt>
                <c:pt idx="49">
                  <c:v>5854</c:v>
                </c:pt>
                <c:pt idx="50">
                  <c:v>5953</c:v>
                </c:pt>
                <c:pt idx="51">
                  <c:v>5956</c:v>
                </c:pt>
                <c:pt idx="52">
                  <c:v>6205</c:v>
                </c:pt>
                <c:pt idx="53">
                  <c:v>6215</c:v>
                </c:pt>
                <c:pt idx="54">
                  <c:v>6333</c:v>
                </c:pt>
                <c:pt idx="55">
                  <c:v>6693</c:v>
                </c:pt>
                <c:pt idx="56">
                  <c:v>6806</c:v>
                </c:pt>
                <c:pt idx="57">
                  <c:v>6936</c:v>
                </c:pt>
                <c:pt idx="58">
                  <c:v>7313</c:v>
                </c:pt>
                <c:pt idx="59">
                  <c:v>7524.5</c:v>
                </c:pt>
                <c:pt idx="60">
                  <c:v>7526</c:v>
                </c:pt>
                <c:pt idx="61">
                  <c:v>7651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50-485A-BE2C-34BE14DC185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6">
                    <c:v>6.0000000000000001E-3</c:v>
                  </c:pt>
                  <c:pt idx="37">
                    <c:v>2E-3</c:v>
                  </c:pt>
                  <c:pt idx="38">
                    <c:v>5.0000000000000001E-3</c:v>
                  </c:pt>
                  <c:pt idx="39">
                    <c:v>0</c:v>
                  </c:pt>
                  <c:pt idx="40">
                    <c:v>5.0000000000000001E-3</c:v>
                  </c:pt>
                  <c:pt idx="41">
                    <c:v>6.1999999999999998E-3</c:v>
                  </c:pt>
                  <c:pt idx="42">
                    <c:v>0</c:v>
                  </c:pt>
                  <c:pt idx="43">
                    <c:v>3.0999999999999999E-3</c:v>
                  </c:pt>
                  <c:pt idx="44">
                    <c:v>1.2999999999999999E-3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2.2000000000000001E-3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3.5000000000000001E-3</c:v>
                  </c:pt>
                  <c:pt idx="61">
                    <c:v>3.0000000000000001E-3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6">
                    <c:v>6.0000000000000001E-3</c:v>
                  </c:pt>
                  <c:pt idx="37">
                    <c:v>2E-3</c:v>
                  </c:pt>
                  <c:pt idx="38">
                    <c:v>5.0000000000000001E-3</c:v>
                  </c:pt>
                  <c:pt idx="39">
                    <c:v>0</c:v>
                  </c:pt>
                  <c:pt idx="40">
                    <c:v>5.0000000000000001E-3</c:v>
                  </c:pt>
                  <c:pt idx="41">
                    <c:v>6.1999999999999998E-3</c:v>
                  </c:pt>
                  <c:pt idx="42">
                    <c:v>0</c:v>
                  </c:pt>
                  <c:pt idx="43">
                    <c:v>3.0999999999999999E-3</c:v>
                  </c:pt>
                  <c:pt idx="44">
                    <c:v>1.2999999999999999E-3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2.2000000000000001E-3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3.5000000000000001E-3</c:v>
                  </c:pt>
                  <c:pt idx="6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-3599</c:v>
                </c:pt>
                <c:pt idx="1">
                  <c:v>-3034</c:v>
                </c:pt>
                <c:pt idx="2">
                  <c:v>-3033</c:v>
                </c:pt>
                <c:pt idx="3">
                  <c:v>-2856</c:v>
                </c:pt>
                <c:pt idx="4">
                  <c:v>-2855</c:v>
                </c:pt>
                <c:pt idx="5">
                  <c:v>-2854</c:v>
                </c:pt>
                <c:pt idx="6">
                  <c:v>-2742</c:v>
                </c:pt>
                <c:pt idx="7">
                  <c:v>-2667</c:v>
                </c:pt>
                <c:pt idx="8">
                  <c:v>-2241.5</c:v>
                </c:pt>
                <c:pt idx="9">
                  <c:v>-1194</c:v>
                </c:pt>
                <c:pt idx="10">
                  <c:v>-1063</c:v>
                </c:pt>
                <c:pt idx="11">
                  <c:v>-1003</c:v>
                </c:pt>
                <c:pt idx="12">
                  <c:v>-633</c:v>
                </c:pt>
                <c:pt idx="13">
                  <c:v>-480</c:v>
                </c:pt>
                <c:pt idx="14">
                  <c:v>-367</c:v>
                </c:pt>
                <c:pt idx="15">
                  <c:v>-347</c:v>
                </c:pt>
                <c:pt idx="16">
                  <c:v>-242</c:v>
                </c:pt>
                <c:pt idx="17">
                  <c:v>-164</c:v>
                </c:pt>
                <c:pt idx="18">
                  <c:v>-143</c:v>
                </c:pt>
                <c:pt idx="19">
                  <c:v>-125</c:v>
                </c:pt>
                <c:pt idx="20">
                  <c:v>0</c:v>
                </c:pt>
                <c:pt idx="21">
                  <c:v>115</c:v>
                </c:pt>
                <c:pt idx="22">
                  <c:v>241</c:v>
                </c:pt>
                <c:pt idx="23">
                  <c:v>449</c:v>
                </c:pt>
                <c:pt idx="24">
                  <c:v>579</c:v>
                </c:pt>
                <c:pt idx="25">
                  <c:v>951</c:v>
                </c:pt>
                <c:pt idx="26">
                  <c:v>1680</c:v>
                </c:pt>
                <c:pt idx="27">
                  <c:v>1902</c:v>
                </c:pt>
                <c:pt idx="28">
                  <c:v>1902</c:v>
                </c:pt>
                <c:pt idx="29">
                  <c:v>2033</c:v>
                </c:pt>
                <c:pt idx="30">
                  <c:v>2033</c:v>
                </c:pt>
                <c:pt idx="31">
                  <c:v>2034</c:v>
                </c:pt>
                <c:pt idx="32">
                  <c:v>2630</c:v>
                </c:pt>
                <c:pt idx="33">
                  <c:v>2872</c:v>
                </c:pt>
                <c:pt idx="34">
                  <c:v>3339</c:v>
                </c:pt>
                <c:pt idx="35">
                  <c:v>3339</c:v>
                </c:pt>
                <c:pt idx="36">
                  <c:v>3952</c:v>
                </c:pt>
                <c:pt idx="37">
                  <c:v>4530</c:v>
                </c:pt>
                <c:pt idx="38">
                  <c:v>4548</c:v>
                </c:pt>
                <c:pt idx="39">
                  <c:v>4661</c:v>
                </c:pt>
                <c:pt idx="40">
                  <c:v>4759</c:v>
                </c:pt>
                <c:pt idx="41">
                  <c:v>5370</c:v>
                </c:pt>
                <c:pt idx="42">
                  <c:v>5493</c:v>
                </c:pt>
                <c:pt idx="43">
                  <c:v>5502</c:v>
                </c:pt>
                <c:pt idx="44">
                  <c:v>5580</c:v>
                </c:pt>
                <c:pt idx="45">
                  <c:v>5604</c:v>
                </c:pt>
                <c:pt idx="46">
                  <c:v>5611</c:v>
                </c:pt>
                <c:pt idx="47">
                  <c:v>5742</c:v>
                </c:pt>
                <c:pt idx="48">
                  <c:v>5744</c:v>
                </c:pt>
                <c:pt idx="49">
                  <c:v>5854</c:v>
                </c:pt>
                <c:pt idx="50">
                  <c:v>5953</c:v>
                </c:pt>
                <c:pt idx="51">
                  <c:v>5956</c:v>
                </c:pt>
                <c:pt idx="52">
                  <c:v>6205</c:v>
                </c:pt>
                <c:pt idx="53">
                  <c:v>6215</c:v>
                </c:pt>
                <c:pt idx="54">
                  <c:v>6333</c:v>
                </c:pt>
                <c:pt idx="55">
                  <c:v>6693</c:v>
                </c:pt>
                <c:pt idx="56">
                  <c:v>6806</c:v>
                </c:pt>
                <c:pt idx="57">
                  <c:v>6936</c:v>
                </c:pt>
                <c:pt idx="58">
                  <c:v>7313</c:v>
                </c:pt>
                <c:pt idx="59">
                  <c:v>7524.5</c:v>
                </c:pt>
                <c:pt idx="60">
                  <c:v>7526</c:v>
                </c:pt>
                <c:pt idx="61">
                  <c:v>7651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50-485A-BE2C-34BE14DC185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-3599</c:v>
                </c:pt>
                <c:pt idx="1">
                  <c:v>-3034</c:v>
                </c:pt>
                <c:pt idx="2">
                  <c:v>-3033</c:v>
                </c:pt>
                <c:pt idx="3">
                  <c:v>-2856</c:v>
                </c:pt>
                <c:pt idx="4">
                  <c:v>-2855</c:v>
                </c:pt>
                <c:pt idx="5">
                  <c:v>-2854</c:v>
                </c:pt>
                <c:pt idx="6">
                  <c:v>-2742</c:v>
                </c:pt>
                <c:pt idx="7">
                  <c:v>-2667</c:v>
                </c:pt>
                <c:pt idx="8">
                  <c:v>-2241.5</c:v>
                </c:pt>
                <c:pt idx="9">
                  <c:v>-1194</c:v>
                </c:pt>
                <c:pt idx="10">
                  <c:v>-1063</c:v>
                </c:pt>
                <c:pt idx="11">
                  <c:v>-1003</c:v>
                </c:pt>
                <c:pt idx="12">
                  <c:v>-633</c:v>
                </c:pt>
                <c:pt idx="13">
                  <c:v>-480</c:v>
                </c:pt>
                <c:pt idx="14">
                  <c:v>-367</c:v>
                </c:pt>
                <c:pt idx="15">
                  <c:v>-347</c:v>
                </c:pt>
                <c:pt idx="16">
                  <c:v>-242</c:v>
                </c:pt>
                <c:pt idx="17">
                  <c:v>-164</c:v>
                </c:pt>
                <c:pt idx="18">
                  <c:v>-143</c:v>
                </c:pt>
                <c:pt idx="19">
                  <c:v>-125</c:v>
                </c:pt>
                <c:pt idx="20">
                  <c:v>0</c:v>
                </c:pt>
                <c:pt idx="21">
                  <c:v>115</c:v>
                </c:pt>
                <c:pt idx="22">
                  <c:v>241</c:v>
                </c:pt>
                <c:pt idx="23">
                  <c:v>449</c:v>
                </c:pt>
                <c:pt idx="24">
                  <c:v>579</c:v>
                </c:pt>
                <c:pt idx="25">
                  <c:v>951</c:v>
                </c:pt>
                <c:pt idx="26">
                  <c:v>1680</c:v>
                </c:pt>
                <c:pt idx="27">
                  <c:v>1902</c:v>
                </c:pt>
                <c:pt idx="28">
                  <c:v>1902</c:v>
                </c:pt>
                <c:pt idx="29">
                  <c:v>2033</c:v>
                </c:pt>
                <c:pt idx="30">
                  <c:v>2033</c:v>
                </c:pt>
                <c:pt idx="31">
                  <c:v>2034</c:v>
                </c:pt>
                <c:pt idx="32">
                  <c:v>2630</c:v>
                </c:pt>
                <c:pt idx="33">
                  <c:v>2872</c:v>
                </c:pt>
                <c:pt idx="34">
                  <c:v>3339</c:v>
                </c:pt>
                <c:pt idx="35">
                  <c:v>3339</c:v>
                </c:pt>
                <c:pt idx="36">
                  <c:v>3952</c:v>
                </c:pt>
                <c:pt idx="37">
                  <c:v>4530</c:v>
                </c:pt>
                <c:pt idx="38">
                  <c:v>4548</c:v>
                </c:pt>
                <c:pt idx="39">
                  <c:v>4661</c:v>
                </c:pt>
                <c:pt idx="40">
                  <c:v>4759</c:v>
                </c:pt>
                <c:pt idx="41">
                  <c:v>5370</c:v>
                </c:pt>
                <c:pt idx="42">
                  <c:v>5493</c:v>
                </c:pt>
                <c:pt idx="43">
                  <c:v>5502</c:v>
                </c:pt>
                <c:pt idx="44">
                  <c:v>5580</c:v>
                </c:pt>
                <c:pt idx="45">
                  <c:v>5604</c:v>
                </c:pt>
                <c:pt idx="46">
                  <c:v>5611</c:v>
                </c:pt>
                <c:pt idx="47">
                  <c:v>5742</c:v>
                </c:pt>
                <c:pt idx="48">
                  <c:v>5744</c:v>
                </c:pt>
                <c:pt idx="49">
                  <c:v>5854</c:v>
                </c:pt>
                <c:pt idx="50">
                  <c:v>5953</c:v>
                </c:pt>
                <c:pt idx="51">
                  <c:v>5956</c:v>
                </c:pt>
                <c:pt idx="52">
                  <c:v>6205</c:v>
                </c:pt>
                <c:pt idx="53">
                  <c:v>6215</c:v>
                </c:pt>
                <c:pt idx="54">
                  <c:v>6333</c:v>
                </c:pt>
                <c:pt idx="55">
                  <c:v>6693</c:v>
                </c:pt>
                <c:pt idx="56">
                  <c:v>6806</c:v>
                </c:pt>
                <c:pt idx="57">
                  <c:v>6936</c:v>
                </c:pt>
                <c:pt idx="58">
                  <c:v>7313</c:v>
                </c:pt>
                <c:pt idx="59">
                  <c:v>7524.5</c:v>
                </c:pt>
                <c:pt idx="60">
                  <c:v>7526</c:v>
                </c:pt>
                <c:pt idx="61">
                  <c:v>7651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3.8600467473005669E-2</c:v>
                </c:pt>
                <c:pt idx="1">
                  <c:v>3.3254767712948691E-2</c:v>
                </c:pt>
                <c:pt idx="2">
                  <c:v>3.3245306297444162E-2</c:v>
                </c:pt>
                <c:pt idx="3">
                  <c:v>3.1570635753143124E-2</c:v>
                </c:pt>
                <c:pt idx="4">
                  <c:v>3.1561174337638595E-2</c:v>
                </c:pt>
                <c:pt idx="5">
                  <c:v>3.1551712922134073E-2</c:v>
                </c:pt>
                <c:pt idx="6">
                  <c:v>3.0492034385627202E-2</c:v>
                </c:pt>
                <c:pt idx="7">
                  <c:v>2.9782428222787781E-2</c:v>
                </c:pt>
                <c:pt idx="8">
                  <c:v>2.5756595925612122E-2</c:v>
                </c:pt>
                <c:pt idx="9">
                  <c:v>1.5845763184621522E-2</c:v>
                </c:pt>
                <c:pt idx="10">
                  <c:v>1.4606317753528664E-2</c:v>
                </c:pt>
                <c:pt idx="11">
                  <c:v>1.4038632823257124E-2</c:v>
                </c:pt>
                <c:pt idx="12">
                  <c:v>1.0537909086582642E-2</c:v>
                </c:pt>
                <c:pt idx="13">
                  <c:v>9.0903125143902176E-3</c:v>
                </c:pt>
                <c:pt idx="14">
                  <c:v>8.0211725623788224E-3</c:v>
                </c:pt>
                <c:pt idx="15">
                  <c:v>7.8319442522883087E-3</c:v>
                </c:pt>
                <c:pt idx="16">
                  <c:v>6.8384956243131177E-3</c:v>
                </c:pt>
                <c:pt idx="17">
                  <c:v>6.1005052149601183E-3</c:v>
                </c:pt>
                <c:pt idx="18">
                  <c:v>5.9018154893650801E-3</c:v>
                </c:pt>
                <c:pt idx="19">
                  <c:v>5.7315100102836181E-3</c:v>
                </c:pt>
                <c:pt idx="20">
                  <c:v>4.5488330722179143E-3</c:v>
                </c:pt>
                <c:pt idx="21">
                  <c:v>3.4607702891974665E-3</c:v>
                </c:pt>
                <c:pt idx="22">
                  <c:v>2.2686319356272364E-3</c:v>
                </c:pt>
                <c:pt idx="23">
                  <c:v>3.0065751068590434E-4</c:v>
                </c:pt>
                <c:pt idx="24">
                  <c:v>-9.2932650490242744E-4</c:v>
                </c:pt>
                <c:pt idx="25">
                  <c:v>-4.4489730725859634E-3</c:v>
                </c:pt>
                <c:pt idx="26">
                  <c:v>-1.1346344975385152E-2</c:v>
                </c:pt>
                <c:pt idx="27">
                  <c:v>-1.3446779217389841E-2</c:v>
                </c:pt>
                <c:pt idx="28">
                  <c:v>-1.3446779217389841E-2</c:v>
                </c:pt>
                <c:pt idx="29">
                  <c:v>-1.4686224648482699E-2</c:v>
                </c:pt>
                <c:pt idx="30">
                  <c:v>-1.4686224648482699E-2</c:v>
                </c:pt>
                <c:pt idx="31">
                  <c:v>-1.4695686063987225E-2</c:v>
                </c:pt>
                <c:pt idx="32">
                  <c:v>-2.0334689704684505E-2</c:v>
                </c:pt>
                <c:pt idx="33">
                  <c:v>-2.2624352256779705E-2</c:v>
                </c:pt>
                <c:pt idx="34">
                  <c:v>-2.7042833297393175E-2</c:v>
                </c:pt>
                <c:pt idx="35">
                  <c:v>-2.7042833297393175E-2</c:v>
                </c:pt>
                <c:pt idx="36">
                  <c:v>-3.2842681001667394E-2</c:v>
                </c:pt>
                <c:pt idx="37">
                  <c:v>-3.8311379163283206E-2</c:v>
                </c:pt>
                <c:pt idx="38">
                  <c:v>-3.8481684642364671E-2</c:v>
                </c:pt>
                <c:pt idx="39">
                  <c:v>-3.9550824594376068E-2</c:v>
                </c:pt>
                <c:pt idx="40">
                  <c:v>-4.047804331381958E-2</c:v>
                </c:pt>
                <c:pt idx="41">
                  <c:v>-4.6258968187084741E-2</c:v>
                </c:pt>
                <c:pt idx="42">
                  <c:v>-4.7422722294141392E-2</c:v>
                </c:pt>
                <c:pt idx="43">
                  <c:v>-4.7507875033682125E-2</c:v>
                </c:pt>
                <c:pt idx="44">
                  <c:v>-4.8245865443035121E-2</c:v>
                </c:pt>
                <c:pt idx="45">
                  <c:v>-4.8472939415143738E-2</c:v>
                </c:pt>
                <c:pt idx="46">
                  <c:v>-4.853916932367542E-2</c:v>
                </c:pt>
                <c:pt idx="47">
                  <c:v>-4.9778614754768274E-2</c:v>
                </c:pt>
                <c:pt idx="48">
                  <c:v>-4.9797537585777325E-2</c:v>
                </c:pt>
                <c:pt idx="49">
                  <c:v>-5.083829329127515E-2</c:v>
                </c:pt>
                <c:pt idx="50">
                  <c:v>-5.1774973426223184E-2</c:v>
                </c:pt>
                <c:pt idx="51">
                  <c:v>-5.1803357672736763E-2</c:v>
                </c:pt>
                <c:pt idx="52">
                  <c:v>-5.4159250133363646E-2</c:v>
                </c:pt>
                <c:pt idx="53">
                  <c:v>-5.42538642884089E-2</c:v>
                </c:pt>
                <c:pt idx="54">
                  <c:v>-5.5370311317942927E-2</c:v>
                </c:pt>
                <c:pt idx="55">
                  <c:v>-5.8776420899572149E-2</c:v>
                </c:pt>
                <c:pt idx="56">
                  <c:v>-5.9845560851583546E-2</c:v>
                </c:pt>
                <c:pt idx="57">
                  <c:v>-6.1075544867171885E-2</c:v>
                </c:pt>
                <c:pt idx="58">
                  <c:v>-6.4642498512378049E-2</c:v>
                </c:pt>
                <c:pt idx="59">
                  <c:v>-6.6643587891585213E-2</c:v>
                </c:pt>
                <c:pt idx="60">
                  <c:v>-6.6657780014842002E-2</c:v>
                </c:pt>
                <c:pt idx="61">
                  <c:v>-6.7840456952907705E-2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650-485A-BE2C-34BE14DC1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76688"/>
        <c:axId val="1"/>
      </c:scatterChart>
      <c:valAx>
        <c:axId val="718176688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2301484702468"/>
              <c:y val="0.907161174916829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6916441414972379E-2"/>
              <c:y val="0.340569403346874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76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795679021135016"/>
          <c:y val="0.81288343558282206"/>
          <c:w val="0.70162805598667255"/>
          <c:h val="0.15950920245398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228600</xdr:colOff>
      <xdr:row>18</xdr:row>
      <xdr:rowOff>47625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E00FCD51-FF9B-4293-874C-1E767501E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390526</xdr:colOff>
      <xdr:row>0</xdr:row>
      <xdr:rowOff>104775</xdr:rowOff>
    </xdr:from>
    <xdr:to>
      <xdr:col>26</xdr:col>
      <xdr:colOff>600076</xdr:colOff>
      <xdr:row>18</xdr:row>
      <xdr:rowOff>19050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E2167EA6-643D-09C9-E1BB-F401EB7CB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86" TargetMode="External"/><Relationship Id="rId13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www.bav-astro.de/sfs/BAVM_link.php?BAVMnr=173" TargetMode="External"/><Relationship Id="rId7" Type="http://schemas.openxmlformats.org/officeDocument/2006/relationships/hyperlink" Target="http://www.bav-astro.de/sfs/BAVM_link.php?BAVMnr=186" TargetMode="External"/><Relationship Id="rId12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vsolj.cetus-net.org/no44.pdf" TargetMode="External"/><Relationship Id="rId1" Type="http://schemas.openxmlformats.org/officeDocument/2006/relationships/hyperlink" Target="http://www.konkoly.hu/cgi-bin/IBVS?5583" TargetMode="External"/><Relationship Id="rId6" Type="http://schemas.openxmlformats.org/officeDocument/2006/relationships/hyperlink" Target="http://www.bav-astro.de/sfs/BAVM_link.php?BAVMnr=186" TargetMode="External"/><Relationship Id="rId11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vsolj.cetus-net.org/no45.pdf" TargetMode="External"/><Relationship Id="rId10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www.bav-astro.de/sfs/BAVM_link.php?BAVMnr=178" TargetMode="External"/><Relationship Id="rId9" Type="http://schemas.openxmlformats.org/officeDocument/2006/relationships/hyperlink" Target="http://www.bav-astro.de/sfs/BAVM_link.php?BAVMnr=201" TargetMode="External"/><Relationship Id="rId14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125"/>
  <sheetViews>
    <sheetView tabSelected="1" workbookViewId="0">
      <pane xSplit="14" ySplit="22" topLeftCell="O61" activePane="bottomRight" state="frozen"/>
      <selection pane="topRight" activeCell="O1" sqref="O1"/>
      <selection pane="bottomLeft" activeCell="A23" sqref="A23"/>
      <selection pane="bottomRight" activeCell="A82" sqref="A82"/>
    </sheetView>
  </sheetViews>
  <sheetFormatPr defaultColWidth="10.28515625" defaultRowHeight="12.75" x14ac:dyDescent="0.2"/>
  <cols>
    <col min="1" max="1" width="16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51</v>
      </c>
    </row>
    <row r="2" spans="1:6" x14ac:dyDescent="0.2">
      <c r="A2" t="s">
        <v>26</v>
      </c>
      <c r="B2" s="11" t="s">
        <v>50</v>
      </c>
    </row>
    <row r="4" spans="1:6" ht="14.25" thickTop="1" thickBot="1" x14ac:dyDescent="0.25">
      <c r="A4" s="6" t="s">
        <v>2</v>
      </c>
      <c r="C4" s="3">
        <v>36631.326000000001</v>
      </c>
      <c r="D4" s="4">
        <v>3.0536498000000001</v>
      </c>
    </row>
    <row r="5" spans="1:6" ht="13.5" thickTop="1" x14ac:dyDescent="0.2">
      <c r="A5" s="16" t="s">
        <v>55</v>
      </c>
      <c r="B5" s="14"/>
      <c r="C5" s="17">
        <v>-9.5</v>
      </c>
      <c r="D5" s="14" t="s">
        <v>56</v>
      </c>
    </row>
    <row r="6" spans="1:6" x14ac:dyDescent="0.2">
      <c r="A6" s="6" t="s">
        <v>3</v>
      </c>
    </row>
    <row r="7" spans="1:6" x14ac:dyDescent="0.2">
      <c r="A7" t="s">
        <v>4</v>
      </c>
      <c r="C7">
        <f>+C4</f>
        <v>36631.326000000001</v>
      </c>
    </row>
    <row r="8" spans="1:6" x14ac:dyDescent="0.2">
      <c r="A8" t="s">
        <v>5</v>
      </c>
      <c r="C8">
        <f>+D4</f>
        <v>3.0536498000000001</v>
      </c>
    </row>
    <row r="9" spans="1:6" x14ac:dyDescent="0.2">
      <c r="A9" s="31" t="s">
        <v>61</v>
      </c>
      <c r="B9" s="32">
        <v>70</v>
      </c>
      <c r="C9" s="29" t="str">
        <f>"F"&amp;B9</f>
        <v>F70</v>
      </c>
      <c r="D9" s="30" t="str">
        <f>"G"&amp;B9</f>
        <v>G70</v>
      </c>
    </row>
    <row r="10" spans="1:6" ht="13.5" thickBot="1" x14ac:dyDescent="0.25">
      <c r="A10" s="14"/>
      <c r="B10" s="14"/>
      <c r="C10" s="5" t="s">
        <v>22</v>
      </c>
      <c r="D10" s="5" t="s">
        <v>23</v>
      </c>
      <c r="E10" s="14"/>
    </row>
    <row r="11" spans="1:6" x14ac:dyDescent="0.2">
      <c r="A11" s="14" t="s">
        <v>18</v>
      </c>
      <c r="B11" s="14"/>
      <c r="C11" s="28">
        <f ca="1">INTERCEPT(INDIRECT($D$9):G992,INDIRECT($C$9):F992)</f>
        <v>4.5488330722179143E-3</v>
      </c>
      <c r="D11" s="18"/>
      <c r="E11" s="14"/>
    </row>
    <row r="12" spans="1:6" x14ac:dyDescent="0.2">
      <c r="A12" s="14" t="s">
        <v>19</v>
      </c>
      <c r="B12" s="14"/>
      <c r="C12" s="28">
        <f ca="1">SLOPE(INDIRECT($D$9):G992,INDIRECT($C$9):F992)</f>
        <v>-9.461415504525634E-6</v>
      </c>
      <c r="D12" s="18"/>
      <c r="E12" s="14"/>
    </row>
    <row r="13" spans="1:6" x14ac:dyDescent="0.2">
      <c r="A13" s="14" t="s">
        <v>21</v>
      </c>
      <c r="B13" s="14"/>
      <c r="C13" s="18" t="s">
        <v>16</v>
      </c>
    </row>
    <row r="14" spans="1:6" x14ac:dyDescent="0.2">
      <c r="A14" s="14"/>
      <c r="B14" s="14"/>
      <c r="C14" s="14"/>
    </row>
    <row r="15" spans="1:6" x14ac:dyDescent="0.2">
      <c r="A15" s="19" t="s">
        <v>20</v>
      </c>
      <c r="B15" s="14"/>
      <c r="C15" s="20">
        <f ca="1">(C7+C11)+(C8+C12)*INT(MAX(F21:F3533))</f>
        <v>59994.732779343045</v>
      </c>
      <c r="E15" s="21" t="s">
        <v>64</v>
      </c>
      <c r="F15" s="17">
        <v>1</v>
      </c>
    </row>
    <row r="16" spans="1:6" x14ac:dyDescent="0.2">
      <c r="A16" s="23" t="s">
        <v>6</v>
      </c>
      <c r="B16" s="14"/>
      <c r="C16" s="24">
        <f ca="1">+C8+C12</f>
        <v>3.0536403385844957</v>
      </c>
      <c r="E16" s="21" t="s">
        <v>57</v>
      </c>
      <c r="F16" s="22">
        <f ca="1">NOW()+15018.5+$C$5/24</f>
        <v>60351.739412731476</v>
      </c>
    </row>
    <row r="17" spans="1:17" ht="13.5" thickBot="1" x14ac:dyDescent="0.25">
      <c r="A17" s="21" t="s">
        <v>54</v>
      </c>
      <c r="B17" s="14"/>
      <c r="C17" s="14">
        <f>COUNT(C21:C2191)</f>
        <v>62</v>
      </c>
      <c r="E17" s="21" t="s">
        <v>65</v>
      </c>
      <c r="F17" s="22">
        <f ca="1">ROUND(2*(F16-$C$7)/$C$8,0)/2+F15</f>
        <v>7769</v>
      </c>
    </row>
    <row r="18" spans="1:17" ht="14.25" thickTop="1" thickBot="1" x14ac:dyDescent="0.25">
      <c r="A18" s="23" t="s">
        <v>7</v>
      </c>
      <c r="B18" s="14"/>
      <c r="C18" s="26">
        <f ca="1">+C15</f>
        <v>59994.732779343045</v>
      </c>
      <c r="D18" s="27">
        <f ca="1">+C16</f>
        <v>3.0536403385844957</v>
      </c>
      <c r="E18" s="21" t="s">
        <v>58</v>
      </c>
      <c r="F18" s="30">
        <f ca="1">ROUND(2*(F16-$C$15)/$C$16,0)/2+F15</f>
        <v>118</v>
      </c>
    </row>
    <row r="19" spans="1:17" ht="13.5" thickTop="1" x14ac:dyDescent="0.2">
      <c r="E19" s="21" t="s">
        <v>59</v>
      </c>
      <c r="F19" s="25">
        <f ca="1">+$C$15+$C$16*F18-15018.5-$C$5/24</f>
        <v>45336.958172629355</v>
      </c>
    </row>
    <row r="20" spans="1:17" ht="13.5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75</v>
      </c>
      <c r="I20" s="8" t="s">
        <v>78</v>
      </c>
      <c r="J20" s="8" t="s">
        <v>72</v>
      </c>
      <c r="K20" s="8" t="s">
        <v>70</v>
      </c>
      <c r="L20" s="8" t="s">
        <v>27</v>
      </c>
      <c r="M20" s="8" t="s">
        <v>28</v>
      </c>
      <c r="N20" s="8" t="s">
        <v>47</v>
      </c>
      <c r="O20" s="8" t="s">
        <v>25</v>
      </c>
      <c r="P20" s="7" t="s">
        <v>24</v>
      </c>
      <c r="Q20" s="5" t="s">
        <v>17</v>
      </c>
    </row>
    <row r="21" spans="1:17" x14ac:dyDescent="0.2">
      <c r="A21" t="s">
        <v>86</v>
      </c>
      <c r="B21" s="18" t="s">
        <v>49</v>
      </c>
      <c r="C21" s="13">
        <v>25641.170999999998</v>
      </c>
      <c r="D21" s="13" t="s">
        <v>78</v>
      </c>
      <c r="E21">
        <f t="shared" ref="E21:E52" si="0">+(C21-C$7)/C$8</f>
        <v>-3599.0227170122789</v>
      </c>
      <c r="F21">
        <f t="shared" ref="F21:F52" si="1">ROUND(2*E21,0)/2</f>
        <v>-3599</v>
      </c>
      <c r="G21">
        <f t="shared" ref="G21:G52" si="2">+C21-(C$7+F21*C$8)</f>
        <v>-6.9369799999549286E-2</v>
      </c>
      <c r="I21">
        <f t="shared" ref="I21:I40" si="3">G21</f>
        <v>-6.9369799999549286E-2</v>
      </c>
      <c r="O21">
        <f t="shared" ref="O21:O52" ca="1" si="4">+C$11+C$12*F21</f>
        <v>3.8600467473005669E-2</v>
      </c>
      <c r="Q21" s="2">
        <f t="shared" ref="Q21:Q52" si="5">+C21-15018.5</f>
        <v>10622.670999999998</v>
      </c>
    </row>
    <row r="22" spans="1:17" x14ac:dyDescent="0.2">
      <c r="A22" t="s">
        <v>91</v>
      </c>
      <c r="B22" s="18" t="s">
        <v>49</v>
      </c>
      <c r="C22" s="13">
        <v>27366.577000000001</v>
      </c>
      <c r="D22" s="13" t="s">
        <v>78</v>
      </c>
      <c r="E22">
        <f t="shared" si="0"/>
        <v>-3033.9919790409494</v>
      </c>
      <c r="F22">
        <f t="shared" si="1"/>
        <v>-3034</v>
      </c>
      <c r="G22">
        <f t="shared" si="2"/>
        <v>2.4493200002325466E-2</v>
      </c>
      <c r="I22">
        <f t="shared" si="3"/>
        <v>2.4493200002325466E-2</v>
      </c>
      <c r="O22">
        <f t="shared" ca="1" si="4"/>
        <v>3.3254767712948691E-2</v>
      </c>
      <c r="Q22" s="2">
        <f t="shared" si="5"/>
        <v>12348.077000000001</v>
      </c>
    </row>
    <row r="23" spans="1:17" x14ac:dyDescent="0.2">
      <c r="A23" t="s">
        <v>91</v>
      </c>
      <c r="B23" s="18" t="s">
        <v>49</v>
      </c>
      <c r="C23" s="13">
        <v>27369.539000000001</v>
      </c>
      <c r="D23" s="13" t="s">
        <v>78</v>
      </c>
      <c r="E23">
        <f t="shared" si="0"/>
        <v>-3033.0219922402366</v>
      </c>
      <c r="F23">
        <f t="shared" si="1"/>
        <v>-3033</v>
      </c>
      <c r="G23">
        <f t="shared" si="2"/>
        <v>-6.7156599998270394E-2</v>
      </c>
      <c r="I23">
        <f t="shared" si="3"/>
        <v>-6.7156599998270394E-2</v>
      </c>
      <c r="O23">
        <f t="shared" ca="1" si="4"/>
        <v>3.3245306297444162E-2</v>
      </c>
      <c r="Q23" s="2">
        <f t="shared" si="5"/>
        <v>12351.039000000001</v>
      </c>
    </row>
    <row r="24" spans="1:17" x14ac:dyDescent="0.2">
      <c r="A24" t="s">
        <v>100</v>
      </c>
      <c r="B24" s="18" t="s">
        <v>49</v>
      </c>
      <c r="C24" s="13">
        <v>27910.129000000001</v>
      </c>
      <c r="D24" s="13" t="s">
        <v>78</v>
      </c>
      <c r="E24">
        <f t="shared" si="0"/>
        <v>-2855.9912141857262</v>
      </c>
      <c r="F24">
        <f t="shared" si="1"/>
        <v>-2856</v>
      </c>
      <c r="G24">
        <f t="shared" si="2"/>
        <v>2.6828800000657793E-2</v>
      </c>
      <c r="I24">
        <f t="shared" si="3"/>
        <v>2.6828800000657793E-2</v>
      </c>
      <c r="O24">
        <f t="shared" ca="1" si="4"/>
        <v>3.1570635753143124E-2</v>
      </c>
      <c r="Q24" s="2">
        <f t="shared" si="5"/>
        <v>12891.629000000001</v>
      </c>
    </row>
    <row r="25" spans="1:17" x14ac:dyDescent="0.2">
      <c r="A25" t="s">
        <v>100</v>
      </c>
      <c r="B25" s="18" t="s">
        <v>49</v>
      </c>
      <c r="C25" s="13">
        <v>27913.184000000001</v>
      </c>
      <c r="D25" s="13" t="s">
        <v>78</v>
      </c>
      <c r="E25">
        <f t="shared" si="0"/>
        <v>-2854.9907720263141</v>
      </c>
      <c r="F25">
        <f t="shared" si="1"/>
        <v>-2855</v>
      </c>
      <c r="G25">
        <f t="shared" si="2"/>
        <v>2.8179000000818633E-2</v>
      </c>
      <c r="I25">
        <f t="shared" si="3"/>
        <v>2.8179000000818633E-2</v>
      </c>
      <c r="O25">
        <f t="shared" ca="1" si="4"/>
        <v>3.1561174337638595E-2</v>
      </c>
      <c r="Q25" s="2">
        <f t="shared" si="5"/>
        <v>12894.684000000001</v>
      </c>
    </row>
    <row r="26" spans="1:17" x14ac:dyDescent="0.2">
      <c r="A26" t="s">
        <v>107</v>
      </c>
      <c r="B26" s="18" t="s">
        <v>49</v>
      </c>
      <c r="C26" s="13">
        <v>27916.213</v>
      </c>
      <c r="D26" s="13" t="s">
        <v>78</v>
      </c>
      <c r="E26">
        <f t="shared" si="0"/>
        <v>-2853.9988442682593</v>
      </c>
      <c r="F26">
        <f t="shared" si="1"/>
        <v>-2854</v>
      </c>
      <c r="G26">
        <f t="shared" si="2"/>
        <v>3.5291999993205536E-3</v>
      </c>
      <c r="I26">
        <f t="shared" si="3"/>
        <v>3.5291999993205536E-3</v>
      </c>
      <c r="O26">
        <f t="shared" ca="1" si="4"/>
        <v>3.1551712922134073E-2</v>
      </c>
      <c r="Q26" s="2">
        <f t="shared" si="5"/>
        <v>12897.713</v>
      </c>
    </row>
    <row r="27" spans="1:17" x14ac:dyDescent="0.2">
      <c r="A27" t="s">
        <v>107</v>
      </c>
      <c r="B27" s="18" t="s">
        <v>49</v>
      </c>
      <c r="C27" s="13">
        <v>28258.228999999999</v>
      </c>
      <c r="D27" s="13" t="s">
        <v>78</v>
      </c>
      <c r="E27">
        <f t="shared" si="0"/>
        <v>-2741.9964790985532</v>
      </c>
      <c r="F27">
        <f t="shared" si="1"/>
        <v>-2742</v>
      </c>
      <c r="G27">
        <f t="shared" si="2"/>
        <v>1.0751599998911843E-2</v>
      </c>
      <c r="I27">
        <f t="shared" si="3"/>
        <v>1.0751599998911843E-2</v>
      </c>
      <c r="O27">
        <f t="shared" ca="1" si="4"/>
        <v>3.0492034385627202E-2</v>
      </c>
      <c r="Q27" s="2">
        <f t="shared" si="5"/>
        <v>13239.728999999999</v>
      </c>
    </row>
    <row r="28" spans="1:17" x14ac:dyDescent="0.2">
      <c r="A28" t="s">
        <v>107</v>
      </c>
      <c r="B28" s="18" t="s">
        <v>49</v>
      </c>
      <c r="C28" s="13">
        <v>28487.261999999999</v>
      </c>
      <c r="D28" s="13" t="s">
        <v>78</v>
      </c>
      <c r="E28">
        <f t="shared" si="0"/>
        <v>-2666.9934450243777</v>
      </c>
      <c r="F28">
        <f t="shared" si="1"/>
        <v>-2667</v>
      </c>
      <c r="G28">
        <f t="shared" si="2"/>
        <v>2.001659999586991E-2</v>
      </c>
      <c r="I28">
        <f t="shared" si="3"/>
        <v>2.001659999586991E-2</v>
      </c>
      <c r="O28">
        <f t="shared" ca="1" si="4"/>
        <v>2.9782428222787781E-2</v>
      </c>
      <c r="Q28" s="2">
        <f t="shared" si="5"/>
        <v>13468.761999999999</v>
      </c>
    </row>
    <row r="29" spans="1:17" x14ac:dyDescent="0.2">
      <c r="A29" t="s">
        <v>118</v>
      </c>
      <c r="B29" s="18" t="s">
        <v>317</v>
      </c>
      <c r="C29" s="13">
        <v>29786.537</v>
      </c>
      <c r="D29" s="13" t="s">
        <v>78</v>
      </c>
      <c r="E29">
        <f t="shared" si="0"/>
        <v>-2241.5107979965483</v>
      </c>
      <c r="F29">
        <f t="shared" si="1"/>
        <v>-2241.5</v>
      </c>
      <c r="G29">
        <f t="shared" si="2"/>
        <v>-3.2973299999866867E-2</v>
      </c>
      <c r="I29">
        <f t="shared" si="3"/>
        <v>-3.2973299999866867E-2</v>
      </c>
      <c r="O29">
        <f t="shared" ca="1" si="4"/>
        <v>2.5756595925612122E-2</v>
      </c>
      <c r="Q29" s="2">
        <f t="shared" si="5"/>
        <v>14768.037</v>
      </c>
    </row>
    <row r="30" spans="1:17" x14ac:dyDescent="0.2">
      <c r="A30" t="s">
        <v>123</v>
      </c>
      <c r="B30" s="18" t="s">
        <v>49</v>
      </c>
      <c r="C30" s="13">
        <v>32985.322999999997</v>
      </c>
      <c r="D30" s="13" t="s">
        <v>78</v>
      </c>
      <c r="E30">
        <f t="shared" si="0"/>
        <v>-1193.9820342201663</v>
      </c>
      <c r="F30">
        <f t="shared" si="1"/>
        <v>-1194</v>
      </c>
      <c r="G30">
        <f t="shared" si="2"/>
        <v>5.4861199998413213E-2</v>
      </c>
      <c r="I30">
        <f t="shared" si="3"/>
        <v>5.4861199998413213E-2</v>
      </c>
      <c r="O30">
        <f t="shared" ca="1" si="4"/>
        <v>1.5845763184621522E-2</v>
      </c>
      <c r="Q30" s="2">
        <f t="shared" si="5"/>
        <v>17966.822999999997</v>
      </c>
    </row>
    <row r="31" spans="1:17" x14ac:dyDescent="0.2">
      <c r="A31" t="s">
        <v>123</v>
      </c>
      <c r="B31" s="18" t="s">
        <v>49</v>
      </c>
      <c r="C31" s="13">
        <v>33385.298999999999</v>
      </c>
      <c r="D31" s="13" t="s">
        <v>78</v>
      </c>
      <c r="E31">
        <f t="shared" si="0"/>
        <v>-1062.9991035645285</v>
      </c>
      <c r="F31">
        <f t="shared" si="1"/>
        <v>-1063</v>
      </c>
      <c r="G31">
        <f t="shared" si="2"/>
        <v>2.7373999982955866E-3</v>
      </c>
      <c r="I31">
        <f t="shared" si="3"/>
        <v>2.7373999982955866E-3</v>
      </c>
      <c r="O31">
        <f t="shared" ca="1" si="4"/>
        <v>1.4606317753528664E-2</v>
      </c>
      <c r="Q31" s="2">
        <f t="shared" si="5"/>
        <v>18366.798999999999</v>
      </c>
    </row>
    <row r="32" spans="1:17" x14ac:dyDescent="0.2">
      <c r="A32" t="s">
        <v>130</v>
      </c>
      <c r="B32" s="18" t="s">
        <v>49</v>
      </c>
      <c r="C32" s="13">
        <v>33568.544999999998</v>
      </c>
      <c r="D32" s="13" t="s">
        <v>78</v>
      </c>
      <c r="E32">
        <f t="shared" si="0"/>
        <v>-1002.9902577564732</v>
      </c>
      <c r="F32">
        <f t="shared" si="1"/>
        <v>-1003</v>
      </c>
      <c r="G32">
        <f t="shared" si="2"/>
        <v>2.9749399996944703E-2</v>
      </c>
      <c r="I32">
        <f t="shared" si="3"/>
        <v>2.9749399996944703E-2</v>
      </c>
      <c r="O32">
        <f t="shared" ca="1" si="4"/>
        <v>1.4038632823257124E-2</v>
      </c>
      <c r="Q32" s="2">
        <f t="shared" si="5"/>
        <v>18550.044999999998</v>
      </c>
    </row>
    <row r="33" spans="1:32" x14ac:dyDescent="0.2">
      <c r="A33" t="s">
        <v>134</v>
      </c>
      <c r="B33" s="18" t="s">
        <v>49</v>
      </c>
      <c r="C33" s="13">
        <v>34698.381000000001</v>
      </c>
      <c r="D33" s="13" t="s">
        <v>78</v>
      </c>
      <c r="E33">
        <f t="shared" si="0"/>
        <v>-632.9949819393172</v>
      </c>
      <c r="F33">
        <f t="shared" si="1"/>
        <v>-633</v>
      </c>
      <c r="G33">
        <f t="shared" si="2"/>
        <v>1.5323400002671406E-2</v>
      </c>
      <c r="I33">
        <f t="shared" si="3"/>
        <v>1.5323400002671406E-2</v>
      </c>
      <c r="O33">
        <f t="shared" ca="1" si="4"/>
        <v>1.0537909086582642E-2</v>
      </c>
      <c r="Q33" s="2">
        <f t="shared" si="5"/>
        <v>19679.881000000001</v>
      </c>
    </row>
    <row r="34" spans="1:32" x14ac:dyDescent="0.2">
      <c r="A34" t="s">
        <v>139</v>
      </c>
      <c r="B34" s="18" t="s">
        <v>49</v>
      </c>
      <c r="C34" s="13">
        <v>35165.572999999997</v>
      </c>
      <c r="D34" s="13" t="s">
        <v>78</v>
      </c>
      <c r="E34">
        <f t="shared" si="0"/>
        <v>-480.00035891476625</v>
      </c>
      <c r="F34">
        <f t="shared" si="1"/>
        <v>-480</v>
      </c>
      <c r="G34">
        <f t="shared" si="2"/>
        <v>-1.0960000072373077E-3</v>
      </c>
      <c r="I34">
        <f t="shared" si="3"/>
        <v>-1.0960000072373077E-3</v>
      </c>
      <c r="O34">
        <f t="shared" ca="1" si="4"/>
        <v>9.0903125143902176E-3</v>
      </c>
      <c r="Q34" s="2">
        <f t="shared" si="5"/>
        <v>20147.072999999997</v>
      </c>
    </row>
    <row r="35" spans="1:32" x14ac:dyDescent="0.2">
      <c r="A35" t="s">
        <v>139</v>
      </c>
      <c r="B35" s="18" t="s">
        <v>49</v>
      </c>
      <c r="C35" s="13">
        <v>35510.637999999999</v>
      </c>
      <c r="D35" s="13" t="s">
        <v>78</v>
      </c>
      <c r="E35">
        <f t="shared" si="0"/>
        <v>-366.99951644749893</v>
      </c>
      <c r="F35">
        <f t="shared" si="1"/>
        <v>-367</v>
      </c>
      <c r="G35">
        <f t="shared" si="2"/>
        <v>1.4765999949304387E-3</v>
      </c>
      <c r="I35">
        <f t="shared" si="3"/>
        <v>1.4765999949304387E-3</v>
      </c>
      <c r="O35">
        <f t="shared" ca="1" si="4"/>
        <v>8.0211725623788224E-3</v>
      </c>
      <c r="Q35" s="2">
        <f t="shared" si="5"/>
        <v>20492.137999999999</v>
      </c>
    </row>
    <row r="36" spans="1:32" x14ac:dyDescent="0.2">
      <c r="A36" t="s">
        <v>139</v>
      </c>
      <c r="B36" s="18" t="s">
        <v>49</v>
      </c>
      <c r="C36" s="13">
        <v>35571.703999999998</v>
      </c>
      <c r="D36" s="13" t="s">
        <v>78</v>
      </c>
      <c r="E36">
        <f t="shared" si="0"/>
        <v>-347.00180747641821</v>
      </c>
      <c r="F36">
        <f t="shared" si="1"/>
        <v>-347</v>
      </c>
      <c r="G36">
        <f t="shared" si="2"/>
        <v>-5.5194000015035272E-3</v>
      </c>
      <c r="I36">
        <f t="shared" si="3"/>
        <v>-5.5194000015035272E-3</v>
      </c>
      <c r="O36">
        <f t="shared" ca="1" si="4"/>
        <v>7.8319442522883087E-3</v>
      </c>
      <c r="Q36" s="2">
        <f t="shared" si="5"/>
        <v>20553.203999999998</v>
      </c>
    </row>
    <row r="37" spans="1:32" x14ac:dyDescent="0.2">
      <c r="A37" t="s">
        <v>149</v>
      </c>
      <c r="B37" s="18" t="s">
        <v>49</v>
      </c>
      <c r="C37" s="13">
        <v>35892.341999999997</v>
      </c>
      <c r="D37" s="13" t="s">
        <v>78</v>
      </c>
      <c r="E37">
        <f t="shared" si="0"/>
        <v>-242.00024508376958</v>
      </c>
      <c r="F37">
        <f t="shared" si="1"/>
        <v>-242</v>
      </c>
      <c r="G37">
        <f t="shared" si="2"/>
        <v>-7.4840000161202624E-4</v>
      </c>
      <c r="I37">
        <f t="shared" si="3"/>
        <v>-7.4840000161202624E-4</v>
      </c>
      <c r="O37">
        <f t="shared" ca="1" si="4"/>
        <v>6.8384956243131177E-3</v>
      </c>
      <c r="Q37" s="2">
        <f t="shared" si="5"/>
        <v>20873.841999999997</v>
      </c>
    </row>
    <row r="38" spans="1:32" x14ac:dyDescent="0.2">
      <c r="A38" t="s">
        <v>153</v>
      </c>
      <c r="B38" s="18" t="s">
        <v>49</v>
      </c>
      <c r="C38" s="13">
        <v>36130.557999999997</v>
      </c>
      <c r="D38" s="13" t="s">
        <v>78</v>
      </c>
      <c r="E38">
        <f t="shared" si="0"/>
        <v>-163.9899899458031</v>
      </c>
      <c r="F38">
        <f t="shared" si="1"/>
        <v>-164</v>
      </c>
      <c r="G38">
        <f t="shared" si="2"/>
        <v>3.0567199995857663E-2</v>
      </c>
      <c r="I38">
        <f t="shared" si="3"/>
        <v>3.0567199995857663E-2</v>
      </c>
      <c r="O38">
        <f t="shared" ca="1" si="4"/>
        <v>6.1005052149601183E-3</v>
      </c>
      <c r="Q38" s="2">
        <f t="shared" si="5"/>
        <v>21112.057999999997</v>
      </c>
    </row>
    <row r="39" spans="1:32" x14ac:dyDescent="0.2">
      <c r="A39" t="s">
        <v>139</v>
      </c>
      <c r="B39" s="18" t="s">
        <v>49</v>
      </c>
      <c r="C39" s="13">
        <v>36194.663999999997</v>
      </c>
      <c r="D39" s="13" t="s">
        <v>78</v>
      </c>
      <c r="E39">
        <f t="shared" si="0"/>
        <v>-142.99675096993894</v>
      </c>
      <c r="F39">
        <f t="shared" si="1"/>
        <v>-143</v>
      </c>
      <c r="G39">
        <f t="shared" si="2"/>
        <v>9.921399992890656E-3</v>
      </c>
      <c r="I39">
        <f t="shared" si="3"/>
        <v>9.921399992890656E-3</v>
      </c>
      <c r="O39">
        <f t="shared" ca="1" si="4"/>
        <v>5.9018154893650801E-3</v>
      </c>
      <c r="Q39" s="2">
        <f t="shared" si="5"/>
        <v>21176.163999999997</v>
      </c>
    </row>
    <row r="40" spans="1:32" x14ac:dyDescent="0.2">
      <c r="A40" t="s">
        <v>139</v>
      </c>
      <c r="B40" s="18" t="s">
        <v>49</v>
      </c>
      <c r="C40" s="13">
        <v>36249.608</v>
      </c>
      <c r="D40" s="13" t="s">
        <v>78</v>
      </c>
      <c r="E40">
        <f t="shared" si="0"/>
        <v>-125.0038560413839</v>
      </c>
      <c r="F40">
        <f t="shared" si="1"/>
        <v>-125</v>
      </c>
      <c r="G40">
        <f t="shared" si="2"/>
        <v>-1.1774999999033753E-2</v>
      </c>
      <c r="I40">
        <f t="shared" si="3"/>
        <v>-1.1774999999033753E-2</v>
      </c>
      <c r="O40">
        <f t="shared" ca="1" si="4"/>
        <v>5.7315100102836181E-3</v>
      </c>
      <c r="Q40" s="2">
        <f t="shared" si="5"/>
        <v>21231.108</v>
      </c>
    </row>
    <row r="41" spans="1:32" x14ac:dyDescent="0.2">
      <c r="A41" t="s">
        <v>14</v>
      </c>
      <c r="B41" s="18"/>
      <c r="C41" s="13">
        <v>36631.326000000001</v>
      </c>
      <c r="D41" s="13" t="s">
        <v>16</v>
      </c>
      <c r="E41">
        <f t="shared" si="0"/>
        <v>0</v>
      </c>
      <c r="F41">
        <f t="shared" si="1"/>
        <v>0</v>
      </c>
      <c r="G41">
        <f t="shared" si="2"/>
        <v>0</v>
      </c>
      <c r="H41">
        <f>+G41</f>
        <v>0</v>
      </c>
      <c r="O41">
        <f t="shared" ca="1" si="4"/>
        <v>4.5488330722179143E-3</v>
      </c>
      <c r="Q41" s="2">
        <f t="shared" si="5"/>
        <v>21612.826000000001</v>
      </c>
    </row>
    <row r="42" spans="1:32" x14ac:dyDescent="0.2">
      <c r="A42" t="s">
        <v>149</v>
      </c>
      <c r="B42" s="18" t="s">
        <v>49</v>
      </c>
      <c r="C42" s="13">
        <v>36982.453999999998</v>
      </c>
      <c r="D42" s="13" t="s">
        <v>78</v>
      </c>
      <c r="E42">
        <f t="shared" si="0"/>
        <v>114.98633536825243</v>
      </c>
      <c r="F42">
        <f t="shared" si="1"/>
        <v>115</v>
      </c>
      <c r="G42">
        <f t="shared" si="2"/>
        <v>-4.1727000003447756E-2</v>
      </c>
      <c r="I42">
        <f t="shared" ref="I42:I59" si="6">G42</f>
        <v>-4.1727000003447756E-2</v>
      </c>
      <c r="O42">
        <f t="shared" ca="1" si="4"/>
        <v>3.4607702891974665E-3</v>
      </c>
      <c r="Q42" s="2">
        <f t="shared" si="5"/>
        <v>21963.953999999998</v>
      </c>
    </row>
    <row r="43" spans="1:32" x14ac:dyDescent="0.2">
      <c r="A43" t="s">
        <v>171</v>
      </c>
      <c r="B43" s="18" t="s">
        <v>49</v>
      </c>
      <c r="C43" s="13">
        <v>37367.302000000003</v>
      </c>
      <c r="D43" s="13" t="s">
        <v>78</v>
      </c>
      <c r="E43">
        <f t="shared" si="0"/>
        <v>241.01519434219418</v>
      </c>
      <c r="F43">
        <f t="shared" si="1"/>
        <v>241</v>
      </c>
      <c r="G43">
        <f t="shared" si="2"/>
        <v>4.6398200000112411E-2</v>
      </c>
      <c r="I43">
        <f t="shared" si="6"/>
        <v>4.6398200000112411E-2</v>
      </c>
      <c r="O43">
        <f t="shared" ca="1" si="4"/>
        <v>2.2686319356272364E-3</v>
      </c>
      <c r="Q43" s="2">
        <f t="shared" si="5"/>
        <v>22348.802000000003</v>
      </c>
    </row>
    <row r="44" spans="1:32" x14ac:dyDescent="0.2">
      <c r="A44" t="s">
        <v>171</v>
      </c>
      <c r="B44" s="18" t="s">
        <v>49</v>
      </c>
      <c r="C44" s="13">
        <v>38002.406000000003</v>
      </c>
      <c r="D44" s="13" t="s">
        <v>78</v>
      </c>
      <c r="E44">
        <f t="shared" si="0"/>
        <v>448.99713123620188</v>
      </c>
      <c r="F44">
        <f t="shared" si="1"/>
        <v>449</v>
      </c>
      <c r="G44">
        <f t="shared" si="2"/>
        <v>-8.7601999985054135E-3</v>
      </c>
      <c r="I44">
        <f t="shared" si="6"/>
        <v>-8.7601999985054135E-3</v>
      </c>
      <c r="O44">
        <f t="shared" ca="1" si="4"/>
        <v>3.0065751068590434E-4</v>
      </c>
      <c r="Q44" s="2">
        <f t="shared" si="5"/>
        <v>22983.906000000003</v>
      </c>
    </row>
    <row r="45" spans="1:32" x14ac:dyDescent="0.2">
      <c r="A45" t="s">
        <v>171</v>
      </c>
      <c r="B45" s="18" t="s">
        <v>49</v>
      </c>
      <c r="C45" s="13">
        <v>38399.375</v>
      </c>
      <c r="D45" s="13" t="s">
        <v>78</v>
      </c>
      <c r="E45">
        <f t="shared" si="0"/>
        <v>578.99533862723843</v>
      </c>
      <c r="F45">
        <f t="shared" si="1"/>
        <v>579</v>
      </c>
      <c r="G45">
        <f t="shared" si="2"/>
        <v>-1.4234200003556907E-2</v>
      </c>
      <c r="I45">
        <f t="shared" si="6"/>
        <v>-1.4234200003556907E-2</v>
      </c>
      <c r="O45">
        <f t="shared" ca="1" si="4"/>
        <v>-9.2932650490242744E-4</v>
      </c>
      <c r="Q45" s="2">
        <f t="shared" si="5"/>
        <v>23380.875</v>
      </c>
    </row>
    <row r="46" spans="1:32" x14ac:dyDescent="0.2">
      <c r="A46" t="s">
        <v>171</v>
      </c>
      <c r="B46" s="18" t="s">
        <v>49</v>
      </c>
      <c r="C46" s="13">
        <v>39535.347000000002</v>
      </c>
      <c r="D46" s="13" t="s">
        <v>78</v>
      </c>
      <c r="E46">
        <f t="shared" si="0"/>
        <v>951.00001316457463</v>
      </c>
      <c r="F46">
        <f t="shared" si="1"/>
        <v>951</v>
      </c>
      <c r="G46">
        <f t="shared" si="2"/>
        <v>4.0200000512413681E-5</v>
      </c>
      <c r="I46">
        <f t="shared" si="6"/>
        <v>4.0200000512413681E-5</v>
      </c>
      <c r="O46">
        <f t="shared" ca="1" si="4"/>
        <v>-4.4489730725859634E-3</v>
      </c>
      <c r="Q46" s="2">
        <f t="shared" si="5"/>
        <v>24516.847000000002</v>
      </c>
    </row>
    <row r="47" spans="1:32" x14ac:dyDescent="0.2">
      <c r="A47" t="s">
        <v>30</v>
      </c>
      <c r="B47" s="18"/>
      <c r="C47" s="13">
        <v>41761.447999999997</v>
      </c>
      <c r="D47" s="13"/>
      <c r="E47">
        <f t="shared" si="0"/>
        <v>1679.9968352625096</v>
      </c>
      <c r="F47">
        <f t="shared" si="1"/>
        <v>1680</v>
      </c>
      <c r="G47">
        <f t="shared" si="2"/>
        <v>-9.664000004704576E-3</v>
      </c>
      <c r="I47">
        <f t="shared" si="6"/>
        <v>-9.664000004704576E-3</v>
      </c>
      <c r="O47">
        <f t="shared" ca="1" si="4"/>
        <v>-1.1346344975385152E-2</v>
      </c>
      <c r="Q47" s="2">
        <f t="shared" si="5"/>
        <v>26742.947999999997</v>
      </c>
      <c r="AB47">
        <v>7</v>
      </c>
      <c r="AD47" t="s">
        <v>29</v>
      </c>
      <c r="AF47" t="s">
        <v>31</v>
      </c>
    </row>
    <row r="48" spans="1:32" x14ac:dyDescent="0.2">
      <c r="A48" t="s">
        <v>33</v>
      </c>
      <c r="B48" s="18"/>
      <c r="C48" s="13">
        <v>42439.360000000001</v>
      </c>
      <c r="D48" s="13"/>
      <c r="E48">
        <f t="shared" si="0"/>
        <v>1901.9974065133465</v>
      </c>
      <c r="F48">
        <f t="shared" si="1"/>
        <v>1902</v>
      </c>
      <c r="G48">
        <f t="shared" si="2"/>
        <v>-7.9196000006049871E-3</v>
      </c>
      <c r="I48">
        <f t="shared" si="6"/>
        <v>-7.9196000006049871E-3</v>
      </c>
      <c r="O48">
        <f t="shared" ca="1" si="4"/>
        <v>-1.3446779217389841E-2</v>
      </c>
      <c r="Q48" s="2">
        <f t="shared" si="5"/>
        <v>27420.86</v>
      </c>
      <c r="AB48">
        <v>5</v>
      </c>
      <c r="AD48" t="s">
        <v>32</v>
      </c>
      <c r="AF48" t="s">
        <v>31</v>
      </c>
    </row>
    <row r="49" spans="1:32" x14ac:dyDescent="0.2">
      <c r="A49" t="s">
        <v>33</v>
      </c>
      <c r="B49" s="18"/>
      <c r="C49" s="13">
        <v>42439.364000000001</v>
      </c>
      <c r="D49" s="13"/>
      <c r="E49">
        <f t="shared" si="0"/>
        <v>1901.998716421248</v>
      </c>
      <c r="F49">
        <f t="shared" si="1"/>
        <v>1902</v>
      </c>
      <c r="G49">
        <f t="shared" si="2"/>
        <v>-3.9195999997900799E-3</v>
      </c>
      <c r="I49">
        <f t="shared" si="6"/>
        <v>-3.9195999997900799E-3</v>
      </c>
      <c r="O49">
        <f t="shared" ca="1" si="4"/>
        <v>-1.3446779217389841E-2</v>
      </c>
      <c r="Q49" s="2">
        <f t="shared" si="5"/>
        <v>27420.864000000001</v>
      </c>
      <c r="AA49" t="s">
        <v>34</v>
      </c>
      <c r="AB49">
        <v>6</v>
      </c>
      <c r="AD49" t="s">
        <v>29</v>
      </c>
      <c r="AF49" t="s">
        <v>31</v>
      </c>
    </row>
    <row r="50" spans="1:32" x14ac:dyDescent="0.2">
      <c r="A50" t="s">
        <v>171</v>
      </c>
      <c r="B50" s="18" t="s">
        <v>49</v>
      </c>
      <c r="C50" s="13">
        <v>42839.362999999998</v>
      </c>
      <c r="D50" s="13" t="s">
        <v>78</v>
      </c>
      <c r="E50">
        <f t="shared" si="0"/>
        <v>2032.9891790473146</v>
      </c>
      <c r="F50">
        <f t="shared" si="1"/>
        <v>2033</v>
      </c>
      <c r="G50">
        <f t="shared" si="2"/>
        <v>-3.3043400006135926E-2</v>
      </c>
      <c r="I50">
        <f t="shared" si="6"/>
        <v>-3.3043400006135926E-2</v>
      </c>
      <c r="O50">
        <f t="shared" ca="1" si="4"/>
        <v>-1.4686224648482699E-2</v>
      </c>
      <c r="Q50" s="2">
        <f t="shared" si="5"/>
        <v>27820.862999999998</v>
      </c>
    </row>
    <row r="51" spans="1:32" x14ac:dyDescent="0.2">
      <c r="A51" t="s">
        <v>36</v>
      </c>
      <c r="B51" s="18"/>
      <c r="C51" s="13">
        <v>42839.4</v>
      </c>
      <c r="D51" s="13"/>
      <c r="E51">
        <f t="shared" si="0"/>
        <v>2033.0012956954004</v>
      </c>
      <c r="F51">
        <f t="shared" si="1"/>
        <v>2033</v>
      </c>
      <c r="G51">
        <f t="shared" si="2"/>
        <v>3.9565999977639876E-3</v>
      </c>
      <c r="I51">
        <f t="shared" si="6"/>
        <v>3.9565999977639876E-3</v>
      </c>
      <c r="O51">
        <f t="shared" ca="1" si="4"/>
        <v>-1.4686224648482699E-2</v>
      </c>
      <c r="Q51" s="2">
        <f t="shared" si="5"/>
        <v>27820.9</v>
      </c>
      <c r="AA51" t="s">
        <v>34</v>
      </c>
      <c r="AB51">
        <v>13</v>
      </c>
      <c r="AD51" t="s">
        <v>35</v>
      </c>
      <c r="AF51" t="s">
        <v>31</v>
      </c>
    </row>
    <row r="52" spans="1:32" x14ac:dyDescent="0.2">
      <c r="A52" t="s">
        <v>36</v>
      </c>
      <c r="B52" s="18"/>
      <c r="C52" s="13">
        <v>42842.436000000002</v>
      </c>
      <c r="D52" s="13"/>
      <c r="E52">
        <f t="shared" si="0"/>
        <v>2033.9955157922825</v>
      </c>
      <c r="F52">
        <f t="shared" si="1"/>
        <v>2034</v>
      </c>
      <c r="G52">
        <f t="shared" si="2"/>
        <v>-1.3693200002308004E-2</v>
      </c>
      <c r="I52">
        <f t="shared" si="6"/>
        <v>-1.3693200002308004E-2</v>
      </c>
      <c r="O52">
        <f t="shared" ca="1" si="4"/>
        <v>-1.4695686063987225E-2</v>
      </c>
      <c r="Q52" s="2">
        <f t="shared" si="5"/>
        <v>27823.936000000002</v>
      </c>
      <c r="AA52" t="s">
        <v>34</v>
      </c>
      <c r="AB52">
        <v>12</v>
      </c>
      <c r="AD52" t="s">
        <v>35</v>
      </c>
      <c r="AF52" t="s">
        <v>31</v>
      </c>
    </row>
    <row r="53" spans="1:32" x14ac:dyDescent="0.2">
      <c r="A53" t="s">
        <v>37</v>
      </c>
      <c r="B53" s="18"/>
      <c r="C53" s="13">
        <v>44662.421999999999</v>
      </c>
      <c r="D53" s="13"/>
      <c r="E53">
        <f t="shared" ref="E53:E82" si="7">+(C53-C$7)/C$8</f>
        <v>2629.9990260834747</v>
      </c>
      <c r="F53">
        <f t="shared" ref="F53:F84" si="8">ROUND(2*E53,0)/2</f>
        <v>2630</v>
      </c>
      <c r="G53">
        <f t="shared" ref="G53:G84" si="9">+C53-(C$7+F53*C$8)</f>
        <v>-2.9740000027231872E-3</v>
      </c>
      <c r="I53">
        <f t="shared" si="6"/>
        <v>-2.9740000027231872E-3</v>
      </c>
      <c r="O53">
        <f t="shared" ref="O53:O82" ca="1" si="10">+C$11+C$12*F53</f>
        <v>-2.0334689704684505E-2</v>
      </c>
      <c r="Q53" s="2">
        <f t="shared" ref="Q53:Q82" si="11">+C53-15018.5</f>
        <v>29643.921999999999</v>
      </c>
      <c r="AA53" t="s">
        <v>34</v>
      </c>
      <c r="AB53">
        <v>8</v>
      </c>
      <c r="AD53" t="s">
        <v>35</v>
      </c>
      <c r="AF53" t="s">
        <v>31</v>
      </c>
    </row>
    <row r="54" spans="1:32" x14ac:dyDescent="0.2">
      <c r="A54" t="s">
        <v>38</v>
      </c>
      <c r="B54" s="18"/>
      <c r="C54" s="13">
        <v>45401.41</v>
      </c>
      <c r="D54" s="13"/>
      <c r="E54">
        <f t="shared" si="7"/>
        <v>2872.0005810751459</v>
      </c>
      <c r="F54">
        <f t="shared" si="8"/>
        <v>2872</v>
      </c>
      <c r="G54">
        <f t="shared" si="9"/>
        <v>1.7743999997037463E-3</v>
      </c>
      <c r="I54">
        <f t="shared" si="6"/>
        <v>1.7743999997037463E-3</v>
      </c>
      <c r="O54">
        <f t="shared" ca="1" si="10"/>
        <v>-2.2624352256779705E-2</v>
      </c>
      <c r="Q54" s="2">
        <f t="shared" si="11"/>
        <v>30382.910000000003</v>
      </c>
      <c r="AA54" t="s">
        <v>34</v>
      </c>
      <c r="AB54">
        <v>10</v>
      </c>
      <c r="AD54" t="s">
        <v>35</v>
      </c>
      <c r="AF54" t="s">
        <v>31</v>
      </c>
    </row>
    <row r="55" spans="1:32" x14ac:dyDescent="0.2">
      <c r="A55" t="s">
        <v>39</v>
      </c>
      <c r="B55" s="18"/>
      <c r="C55" s="13">
        <v>46827.464</v>
      </c>
      <c r="D55" s="13"/>
      <c r="E55">
        <f t="shared" si="7"/>
        <v>3339.0004315491574</v>
      </c>
      <c r="F55">
        <f t="shared" si="8"/>
        <v>3339</v>
      </c>
      <c r="G55">
        <f t="shared" si="9"/>
        <v>1.3178000008338131E-3</v>
      </c>
      <c r="I55">
        <f t="shared" si="6"/>
        <v>1.3178000008338131E-3</v>
      </c>
      <c r="O55">
        <f t="shared" ca="1" si="10"/>
        <v>-2.7042833297393175E-2</v>
      </c>
      <c r="Q55" s="2">
        <f t="shared" si="11"/>
        <v>31808.964</v>
      </c>
      <c r="AA55" t="s">
        <v>34</v>
      </c>
      <c r="AF55" t="s">
        <v>40</v>
      </c>
    </row>
    <row r="56" spans="1:32" x14ac:dyDescent="0.2">
      <c r="A56" t="s">
        <v>39</v>
      </c>
      <c r="B56" s="18"/>
      <c r="C56" s="13">
        <v>46827.47</v>
      </c>
      <c r="D56" s="13"/>
      <c r="E56">
        <f t="shared" si="7"/>
        <v>3339.0023964110096</v>
      </c>
      <c r="F56">
        <f t="shared" si="8"/>
        <v>3339</v>
      </c>
      <c r="G56">
        <f t="shared" si="9"/>
        <v>7.317800002056174E-3</v>
      </c>
      <c r="I56">
        <f t="shared" si="6"/>
        <v>7.317800002056174E-3</v>
      </c>
      <c r="O56">
        <f t="shared" ca="1" si="10"/>
        <v>-2.7042833297393175E-2</v>
      </c>
      <c r="Q56" s="2">
        <f t="shared" si="11"/>
        <v>31808.97</v>
      </c>
      <c r="AA56" t="s">
        <v>34</v>
      </c>
      <c r="AF56" t="s">
        <v>40</v>
      </c>
    </row>
    <row r="57" spans="1:32" x14ac:dyDescent="0.2">
      <c r="A57" t="s">
        <v>41</v>
      </c>
      <c r="B57" s="18"/>
      <c r="C57" s="13">
        <v>48699.332000000002</v>
      </c>
      <c r="D57" s="13">
        <v>6.0000000000000001E-3</v>
      </c>
      <c r="E57">
        <f t="shared" si="7"/>
        <v>3951.9941022706666</v>
      </c>
      <c r="F57">
        <f t="shared" si="8"/>
        <v>3952</v>
      </c>
      <c r="G57">
        <f t="shared" si="9"/>
        <v>-1.8009599996730685E-2</v>
      </c>
      <c r="I57">
        <f t="shared" si="6"/>
        <v>-1.8009599996730685E-2</v>
      </c>
      <c r="O57">
        <f t="shared" ca="1" si="10"/>
        <v>-3.2842681001667394E-2</v>
      </c>
      <c r="Q57" s="2">
        <f t="shared" si="11"/>
        <v>33680.832000000002</v>
      </c>
      <c r="AA57" t="s">
        <v>34</v>
      </c>
      <c r="AB57">
        <v>8</v>
      </c>
      <c r="AD57" t="s">
        <v>35</v>
      </c>
      <c r="AF57" t="s">
        <v>31</v>
      </c>
    </row>
    <row r="58" spans="1:32" x14ac:dyDescent="0.2">
      <c r="A58" t="s">
        <v>43</v>
      </c>
      <c r="B58" s="18"/>
      <c r="C58" s="13">
        <v>50464.33</v>
      </c>
      <c r="D58" s="13">
        <v>2E-3</v>
      </c>
      <c r="E58">
        <f t="shared" si="7"/>
        <v>4529.9903086463946</v>
      </c>
      <c r="F58">
        <f t="shared" si="8"/>
        <v>4530</v>
      </c>
      <c r="G58">
        <f t="shared" si="9"/>
        <v>-2.9593999999633525E-2</v>
      </c>
      <c r="I58">
        <f t="shared" si="6"/>
        <v>-2.9593999999633525E-2</v>
      </c>
      <c r="O58">
        <f t="shared" ca="1" si="10"/>
        <v>-3.8311379163283206E-2</v>
      </c>
      <c r="Q58" s="2">
        <f t="shared" si="11"/>
        <v>35445.83</v>
      </c>
      <c r="AA58" t="s">
        <v>34</v>
      </c>
      <c r="AB58">
        <v>7</v>
      </c>
      <c r="AD58" t="s">
        <v>42</v>
      </c>
      <c r="AF58" t="s">
        <v>31</v>
      </c>
    </row>
    <row r="59" spans="1:32" x14ac:dyDescent="0.2">
      <c r="A59" t="s">
        <v>43</v>
      </c>
      <c r="B59" s="18"/>
      <c r="C59" s="13">
        <v>50519.305</v>
      </c>
      <c r="D59" s="13">
        <v>5.0000000000000001E-3</v>
      </c>
      <c r="E59">
        <f t="shared" si="7"/>
        <v>4547.9933553611809</v>
      </c>
      <c r="F59">
        <f t="shared" si="8"/>
        <v>4548</v>
      </c>
      <c r="G59">
        <f t="shared" si="9"/>
        <v>-2.0290400003432296E-2</v>
      </c>
      <c r="I59">
        <f t="shared" si="6"/>
        <v>-2.0290400003432296E-2</v>
      </c>
      <c r="O59">
        <f t="shared" ca="1" si="10"/>
        <v>-3.8481684642364671E-2</v>
      </c>
      <c r="Q59" s="2">
        <f t="shared" si="11"/>
        <v>35500.805</v>
      </c>
      <c r="AA59" t="s">
        <v>34</v>
      </c>
      <c r="AB59">
        <v>7</v>
      </c>
      <c r="AD59" t="s">
        <v>35</v>
      </c>
      <c r="AF59" t="s">
        <v>31</v>
      </c>
    </row>
    <row r="60" spans="1:32" x14ac:dyDescent="0.2">
      <c r="A60" t="s">
        <v>232</v>
      </c>
      <c r="B60" s="18" t="s">
        <v>49</v>
      </c>
      <c r="C60" s="13">
        <v>50864.345200000003</v>
      </c>
      <c r="D60" s="13" t="s">
        <v>78</v>
      </c>
      <c r="E60">
        <f t="shared" si="7"/>
        <v>4660.986076399462</v>
      </c>
      <c r="F60">
        <f t="shared" si="8"/>
        <v>4661</v>
      </c>
      <c r="G60">
        <f t="shared" si="9"/>
        <v>-4.2517800000496209E-2</v>
      </c>
      <c r="J60">
        <f>G60</f>
        <v>-4.2517800000496209E-2</v>
      </c>
      <c r="O60">
        <f t="shared" ca="1" si="10"/>
        <v>-3.9550824594376068E-2</v>
      </c>
      <c r="Q60" s="2">
        <f t="shared" si="11"/>
        <v>35845.845200000003</v>
      </c>
    </row>
    <row r="61" spans="1:32" x14ac:dyDescent="0.2">
      <c r="A61" t="s">
        <v>46</v>
      </c>
      <c r="B61" s="18"/>
      <c r="C61" s="13">
        <v>51163.595999999998</v>
      </c>
      <c r="D61" s="13">
        <v>5.0000000000000001E-3</v>
      </c>
      <c r="E61">
        <f t="shared" si="7"/>
        <v>4758.9838232268794</v>
      </c>
      <c r="F61">
        <f t="shared" si="8"/>
        <v>4759</v>
      </c>
      <c r="G61">
        <f t="shared" si="9"/>
        <v>-4.939820000436157E-2</v>
      </c>
      <c r="I61">
        <f>G61</f>
        <v>-4.939820000436157E-2</v>
      </c>
      <c r="O61">
        <f t="shared" ca="1" si="10"/>
        <v>-4.047804331381958E-2</v>
      </c>
      <c r="Q61" s="2">
        <f t="shared" si="11"/>
        <v>36145.095999999998</v>
      </c>
      <c r="AA61" t="s">
        <v>44</v>
      </c>
      <c r="AB61">
        <v>67</v>
      </c>
      <c r="AD61" t="s">
        <v>45</v>
      </c>
      <c r="AF61" t="s">
        <v>40</v>
      </c>
    </row>
    <row r="62" spans="1:32" x14ac:dyDescent="0.2">
      <c r="A62" s="9" t="s">
        <v>48</v>
      </c>
      <c r="B62" s="10" t="s">
        <v>49</v>
      </c>
      <c r="C62" s="15">
        <v>53029.376400000001</v>
      </c>
      <c r="D62" s="15">
        <v>6.1999999999999998E-3</v>
      </c>
      <c r="E62">
        <f t="shared" si="7"/>
        <v>5369.9839451138105</v>
      </c>
      <c r="F62">
        <f t="shared" si="8"/>
        <v>5370</v>
      </c>
      <c r="G62">
        <f t="shared" si="9"/>
        <v>-4.9026000000594649E-2</v>
      </c>
      <c r="K62">
        <f>G62</f>
        <v>-4.9026000000594649E-2</v>
      </c>
      <c r="O62">
        <f t="shared" ca="1" si="10"/>
        <v>-4.6258968187084741E-2</v>
      </c>
      <c r="Q62" s="2">
        <f t="shared" si="11"/>
        <v>38010.876400000001</v>
      </c>
    </row>
    <row r="63" spans="1:32" x14ac:dyDescent="0.2">
      <c r="A63" t="s">
        <v>249</v>
      </c>
      <c r="B63" s="18" t="s">
        <v>49</v>
      </c>
      <c r="C63" s="13">
        <v>53404.963000000003</v>
      </c>
      <c r="D63" s="13" t="s">
        <v>78</v>
      </c>
      <c r="E63">
        <f t="shared" si="7"/>
        <v>5492.9799088291011</v>
      </c>
      <c r="F63">
        <f t="shared" si="8"/>
        <v>5493</v>
      </c>
      <c r="G63">
        <f t="shared" si="9"/>
        <v>-6.1351399999693967E-2</v>
      </c>
      <c r="I63">
        <f>G63</f>
        <v>-6.1351399999693967E-2</v>
      </c>
      <c r="O63">
        <f t="shared" ca="1" si="10"/>
        <v>-4.7422722294141392E-2</v>
      </c>
      <c r="Q63" s="2">
        <f t="shared" si="11"/>
        <v>38386.463000000003</v>
      </c>
    </row>
    <row r="64" spans="1:32" x14ac:dyDescent="0.2">
      <c r="A64" s="12" t="s">
        <v>52</v>
      </c>
      <c r="B64" s="10"/>
      <c r="C64" s="13">
        <v>53432.453800000003</v>
      </c>
      <c r="D64" s="13">
        <v>3.0999999999999999E-3</v>
      </c>
      <c r="E64">
        <f t="shared" si="7"/>
        <v>5501.9825128605125</v>
      </c>
      <c r="F64">
        <f t="shared" si="8"/>
        <v>5502</v>
      </c>
      <c r="G64">
        <f t="shared" si="9"/>
        <v>-5.3399600001284853E-2</v>
      </c>
      <c r="J64">
        <f>G64</f>
        <v>-5.3399600001284853E-2</v>
      </c>
      <c r="O64">
        <f t="shared" ca="1" si="10"/>
        <v>-4.7507875033682125E-2</v>
      </c>
      <c r="Q64" s="2">
        <f t="shared" si="11"/>
        <v>38413.953800000003</v>
      </c>
    </row>
    <row r="65" spans="1:17" x14ac:dyDescent="0.2">
      <c r="A65" s="14" t="s">
        <v>53</v>
      </c>
      <c r="B65" s="10"/>
      <c r="C65" s="13">
        <v>53670.643100000001</v>
      </c>
      <c r="D65" s="13">
        <v>1.2999999999999999E-3</v>
      </c>
      <c r="E65">
        <f t="shared" si="7"/>
        <v>5579.9840243632389</v>
      </c>
      <c r="F65">
        <f t="shared" si="8"/>
        <v>5580</v>
      </c>
      <c r="G65">
        <f t="shared" si="9"/>
        <v>-4.878399999870453E-2</v>
      </c>
      <c r="J65">
        <f>G65</f>
        <v>-4.878399999870453E-2</v>
      </c>
      <c r="O65">
        <f t="shared" ca="1" si="10"/>
        <v>-4.8245865443035121E-2</v>
      </c>
      <c r="Q65" s="2">
        <f t="shared" si="11"/>
        <v>38652.143100000001</v>
      </c>
    </row>
    <row r="66" spans="1:17" x14ac:dyDescent="0.2">
      <c r="A66" t="s">
        <v>268</v>
      </c>
      <c r="B66" s="18" t="s">
        <v>49</v>
      </c>
      <c r="C66" s="13">
        <v>53743.915999999997</v>
      </c>
      <c r="D66" s="13" t="s">
        <v>78</v>
      </c>
      <c r="E66">
        <f t="shared" si="7"/>
        <v>5603.9792120235907</v>
      </c>
      <c r="F66">
        <f t="shared" si="8"/>
        <v>5604</v>
      </c>
      <c r="G66">
        <f t="shared" si="9"/>
        <v>-6.3479200005531311E-2</v>
      </c>
      <c r="I66">
        <f>G66</f>
        <v>-6.3479200005531311E-2</v>
      </c>
      <c r="O66">
        <f t="shared" ca="1" si="10"/>
        <v>-4.8472939415143738E-2</v>
      </c>
      <c r="Q66" s="2">
        <f t="shared" si="11"/>
        <v>38725.415999999997</v>
      </c>
    </row>
    <row r="67" spans="1:17" x14ac:dyDescent="0.2">
      <c r="A67" s="11" t="s">
        <v>60</v>
      </c>
      <c r="B67" s="49"/>
      <c r="C67" s="11">
        <v>53765.302499999998</v>
      </c>
      <c r="D67" s="11">
        <v>2.0000000000000001E-4</v>
      </c>
      <c r="E67">
        <f t="shared" si="7"/>
        <v>5610.9827983549376</v>
      </c>
      <c r="F67">
        <f t="shared" si="8"/>
        <v>5611</v>
      </c>
      <c r="G67">
        <f t="shared" si="9"/>
        <v>-5.2527800005918834E-2</v>
      </c>
      <c r="J67">
        <f>G67</f>
        <v>-5.2527800005918834E-2</v>
      </c>
      <c r="O67">
        <f t="shared" ca="1" si="10"/>
        <v>-4.853916932367542E-2</v>
      </c>
      <c r="Q67" s="2">
        <f t="shared" si="11"/>
        <v>38746.802499999998</v>
      </c>
    </row>
    <row r="68" spans="1:17" x14ac:dyDescent="0.2">
      <c r="A68" s="11" t="s">
        <v>60</v>
      </c>
      <c r="B68" s="49"/>
      <c r="C68" s="11">
        <v>54165.333100000003</v>
      </c>
      <c r="D68" s="11">
        <v>1.2999999999999999E-3</v>
      </c>
      <c r="E68">
        <f t="shared" si="7"/>
        <v>5741.983609253426</v>
      </c>
      <c r="F68">
        <f t="shared" si="8"/>
        <v>5742</v>
      </c>
      <c r="G68">
        <f t="shared" si="9"/>
        <v>-5.005160000291653E-2</v>
      </c>
      <c r="J68">
        <f>G68</f>
        <v>-5.005160000291653E-2</v>
      </c>
      <c r="O68">
        <f t="shared" ca="1" si="10"/>
        <v>-4.9778614754768274E-2</v>
      </c>
      <c r="Q68" s="2">
        <f t="shared" si="11"/>
        <v>39146.833100000003</v>
      </c>
    </row>
    <row r="69" spans="1:17" x14ac:dyDescent="0.2">
      <c r="A69" s="11" t="s">
        <v>60</v>
      </c>
      <c r="B69" s="49"/>
      <c r="C69" s="11">
        <v>54171.439100000003</v>
      </c>
      <c r="D69" s="11">
        <v>2.0000000000000001E-4</v>
      </c>
      <c r="E69">
        <f t="shared" si="7"/>
        <v>5743.9831836643489</v>
      </c>
      <c r="F69">
        <f t="shared" si="8"/>
        <v>5744</v>
      </c>
      <c r="G69">
        <f t="shared" si="9"/>
        <v>-5.1351200003409758E-2</v>
      </c>
      <c r="J69">
        <f>G69</f>
        <v>-5.1351200003409758E-2</v>
      </c>
      <c r="O69">
        <f t="shared" ca="1" si="10"/>
        <v>-4.9797537585777325E-2</v>
      </c>
      <c r="Q69" s="2">
        <f t="shared" si="11"/>
        <v>39152.939100000003</v>
      </c>
    </row>
    <row r="70" spans="1:17" x14ac:dyDescent="0.2">
      <c r="A70" s="11" t="s">
        <v>63</v>
      </c>
      <c r="B70" s="50" t="s">
        <v>49</v>
      </c>
      <c r="C70" s="11">
        <v>54507.3393</v>
      </c>
      <c r="D70" s="11">
        <v>5.0000000000000001E-4</v>
      </c>
      <c r="E70">
        <f t="shared" si="7"/>
        <v>5853.9827651487731</v>
      </c>
      <c r="F70">
        <f t="shared" si="8"/>
        <v>5854</v>
      </c>
      <c r="G70">
        <f t="shared" si="9"/>
        <v>-5.2629200006776955E-2</v>
      </c>
      <c r="J70">
        <f>G70</f>
        <v>-5.2629200006776955E-2</v>
      </c>
      <c r="O70">
        <f t="shared" ca="1" si="10"/>
        <v>-5.083829329127515E-2</v>
      </c>
      <c r="Q70" s="2">
        <f t="shared" si="11"/>
        <v>39488.8393</v>
      </c>
    </row>
    <row r="71" spans="1:17" x14ac:dyDescent="0.2">
      <c r="A71" s="51" t="s">
        <v>294</v>
      </c>
      <c r="B71" s="50" t="s">
        <v>49</v>
      </c>
      <c r="C71" s="11">
        <v>54809.649599999997</v>
      </c>
      <c r="D71" s="11" t="s">
        <v>78</v>
      </c>
      <c r="E71">
        <f t="shared" si="7"/>
        <v>5952.9824277819926</v>
      </c>
      <c r="F71">
        <f t="shared" si="8"/>
        <v>5953</v>
      </c>
      <c r="G71">
        <f t="shared" si="9"/>
        <v>-5.3659400007745717E-2</v>
      </c>
      <c r="I71">
        <f>G71</f>
        <v>-5.3659400007745717E-2</v>
      </c>
      <c r="O71">
        <f t="shared" ca="1" si="10"/>
        <v>-5.1774973426223184E-2</v>
      </c>
      <c r="Q71" s="2">
        <f t="shared" si="11"/>
        <v>39791.149599999997</v>
      </c>
    </row>
    <row r="72" spans="1:17" x14ac:dyDescent="0.2">
      <c r="A72" s="33" t="s">
        <v>62</v>
      </c>
      <c r="B72" s="50"/>
      <c r="C72" s="11">
        <v>54818.810400000002</v>
      </c>
      <c r="D72" s="11">
        <v>1E-4</v>
      </c>
      <c r="E72">
        <f t="shared" si="7"/>
        <v>5955.9823788569338</v>
      </c>
      <c r="F72">
        <f t="shared" si="8"/>
        <v>5956</v>
      </c>
      <c r="G72">
        <f t="shared" si="9"/>
        <v>-5.3808800003025681E-2</v>
      </c>
      <c r="K72">
        <f>G72</f>
        <v>-5.3808800003025681E-2</v>
      </c>
      <c r="O72">
        <f t="shared" ca="1" si="10"/>
        <v>-5.1803357672736763E-2</v>
      </c>
      <c r="Q72" s="2">
        <f t="shared" si="11"/>
        <v>39800.310400000002</v>
      </c>
    </row>
    <row r="73" spans="1:17" x14ac:dyDescent="0.2">
      <c r="A73" s="51" t="s">
        <v>299</v>
      </c>
      <c r="B73" s="50" t="s">
        <v>49</v>
      </c>
      <c r="C73" s="11">
        <v>55579.174200000001</v>
      </c>
      <c r="D73" s="11" t="s">
        <v>78</v>
      </c>
      <c r="E73">
        <f t="shared" si="7"/>
        <v>6204.984016176315</v>
      </c>
      <c r="F73">
        <f t="shared" si="8"/>
        <v>6205</v>
      </c>
      <c r="G73">
        <f t="shared" si="9"/>
        <v>-4.8808999999891967E-2</v>
      </c>
      <c r="I73">
        <f>G73</f>
        <v>-4.8808999999891967E-2</v>
      </c>
      <c r="O73">
        <f t="shared" ca="1" si="10"/>
        <v>-5.4159250133363646E-2</v>
      </c>
      <c r="Q73" s="2">
        <f t="shared" si="11"/>
        <v>40560.674200000001</v>
      </c>
    </row>
    <row r="74" spans="1:17" s="63" customFormat="1" ht="12" customHeight="1" x14ac:dyDescent="0.2">
      <c r="A74" s="34" t="s">
        <v>66</v>
      </c>
      <c r="B74" s="35" t="s">
        <v>49</v>
      </c>
      <c r="C74" s="34">
        <v>55609.705600000001</v>
      </c>
      <c r="D74" s="34">
        <v>2.0000000000000001E-4</v>
      </c>
      <c r="E74" s="63">
        <f t="shared" si="7"/>
        <v>6214.9823466986945</v>
      </c>
      <c r="F74" s="63">
        <f t="shared" si="8"/>
        <v>6215</v>
      </c>
      <c r="G74" s="63">
        <f t="shared" si="9"/>
        <v>-5.3907000001345295E-2</v>
      </c>
      <c r="K74" s="63">
        <f>G74</f>
        <v>-5.3907000001345295E-2</v>
      </c>
      <c r="O74" s="63">
        <f t="shared" ca="1" si="10"/>
        <v>-5.42538642884089E-2</v>
      </c>
      <c r="Q74" s="64">
        <f t="shared" si="11"/>
        <v>40591.205600000001</v>
      </c>
    </row>
    <row r="75" spans="1:17" s="63" customFormat="1" ht="12" customHeight="1" x14ac:dyDescent="0.2">
      <c r="A75" s="51" t="s">
        <v>311</v>
      </c>
      <c r="B75" s="50" t="s">
        <v>49</v>
      </c>
      <c r="C75" s="11">
        <v>55970.036099999998</v>
      </c>
      <c r="D75" s="11" t="s">
        <v>78</v>
      </c>
      <c r="E75" s="63">
        <f t="shared" si="7"/>
        <v>6332.9822889317547</v>
      </c>
      <c r="F75" s="63">
        <f t="shared" si="8"/>
        <v>6333</v>
      </c>
      <c r="G75" s="63">
        <f t="shared" si="9"/>
        <v>-5.4083399998489767E-2</v>
      </c>
      <c r="I75" s="63">
        <f>G75</f>
        <v>-5.4083399998489767E-2</v>
      </c>
      <c r="O75" s="63">
        <f t="shared" ca="1" si="10"/>
        <v>-5.5370311317942927E-2</v>
      </c>
      <c r="Q75" s="64">
        <f t="shared" si="11"/>
        <v>40951.536099999998</v>
      </c>
    </row>
    <row r="76" spans="1:17" s="63" customFormat="1" ht="12" customHeight="1" x14ac:dyDescent="0.2">
      <c r="A76" s="52" t="s">
        <v>67</v>
      </c>
      <c r="B76" s="50"/>
      <c r="C76" s="52">
        <v>57069.344799999999</v>
      </c>
      <c r="D76" s="52">
        <v>2.2000000000000001E-3</v>
      </c>
      <c r="E76" s="63">
        <f t="shared" si="7"/>
        <v>6692.9805768821288</v>
      </c>
      <c r="F76" s="63">
        <f t="shared" si="8"/>
        <v>6693</v>
      </c>
      <c r="G76" s="63">
        <f t="shared" si="9"/>
        <v>-5.9311400000296999E-2</v>
      </c>
      <c r="J76" s="63">
        <f>G76</f>
        <v>-5.9311400000296999E-2</v>
      </c>
      <c r="O76" s="63">
        <f t="shared" ca="1" si="10"/>
        <v>-5.8776420899572149E-2</v>
      </c>
      <c r="Q76" s="64">
        <f t="shared" si="11"/>
        <v>42050.844799999999</v>
      </c>
    </row>
    <row r="77" spans="1:17" s="63" customFormat="1" ht="12" customHeight="1" x14ac:dyDescent="0.2">
      <c r="A77" s="53" t="s">
        <v>1</v>
      </c>
      <c r="B77" s="54" t="s">
        <v>49</v>
      </c>
      <c r="C77" s="55">
        <v>57414.407899999998</v>
      </c>
      <c r="D77" s="55">
        <v>5.0000000000000001E-4</v>
      </c>
      <c r="E77" s="63">
        <f t="shared" si="7"/>
        <v>6805.9807971431419</v>
      </c>
      <c r="F77" s="63">
        <f t="shared" si="8"/>
        <v>6806</v>
      </c>
      <c r="G77" s="63">
        <f t="shared" si="9"/>
        <v>-5.8638800001062918E-2</v>
      </c>
      <c r="K77" s="63">
        <f t="shared" ref="K77:K82" si="12">G77</f>
        <v>-5.8638800001062918E-2</v>
      </c>
      <c r="O77" s="63">
        <f t="shared" ca="1" si="10"/>
        <v>-5.9845560851583546E-2</v>
      </c>
      <c r="Q77" s="64">
        <f t="shared" si="11"/>
        <v>42395.907899999998</v>
      </c>
    </row>
    <row r="78" spans="1:17" s="63" customFormat="1" ht="12" customHeight="1" x14ac:dyDescent="0.2">
      <c r="A78" s="56" t="s">
        <v>0</v>
      </c>
      <c r="B78" s="73" t="s">
        <v>49</v>
      </c>
      <c r="C78" s="57">
        <v>57811.379000000001</v>
      </c>
      <c r="D78" s="57">
        <v>5.0000000000000001E-4</v>
      </c>
      <c r="E78" s="63">
        <f t="shared" si="7"/>
        <v>6935.9796922358282</v>
      </c>
      <c r="F78" s="63">
        <f t="shared" si="8"/>
        <v>6936</v>
      </c>
      <c r="G78" s="63">
        <f t="shared" si="9"/>
        <v>-6.2012800000957213E-2</v>
      </c>
      <c r="K78" s="63">
        <f t="shared" si="12"/>
        <v>-6.2012800000957213E-2</v>
      </c>
      <c r="O78" s="63">
        <f t="shared" ca="1" si="10"/>
        <v>-6.1075544867171885E-2</v>
      </c>
      <c r="Q78" s="64">
        <f t="shared" si="11"/>
        <v>42792.879000000001</v>
      </c>
    </row>
    <row r="79" spans="1:17" s="63" customFormat="1" ht="12" customHeight="1" x14ac:dyDescent="0.2">
      <c r="A79" s="58" t="s">
        <v>318</v>
      </c>
      <c r="B79" s="59" t="s">
        <v>49</v>
      </c>
      <c r="C79" s="60">
        <v>58962.6008</v>
      </c>
      <c r="D79" s="60">
        <v>6.9999999999999999E-4</v>
      </c>
      <c r="E79" s="63">
        <f t="shared" si="7"/>
        <v>7312.9783251504477</v>
      </c>
      <c r="F79" s="63">
        <f t="shared" si="8"/>
        <v>7313</v>
      </c>
      <c r="G79" s="63">
        <f t="shared" si="9"/>
        <v>-6.618739999976242E-2</v>
      </c>
      <c r="K79" s="63">
        <f t="shared" si="12"/>
        <v>-6.618739999976242E-2</v>
      </c>
      <c r="O79" s="63">
        <f t="shared" ca="1" si="10"/>
        <v>-6.4642498512378049E-2</v>
      </c>
      <c r="Q79" s="64">
        <f t="shared" si="11"/>
        <v>43944.1008</v>
      </c>
    </row>
    <row r="80" spans="1:17" s="63" customFormat="1" ht="12" customHeight="1" x14ac:dyDescent="0.2">
      <c r="A80" s="65" t="s">
        <v>320</v>
      </c>
      <c r="B80" s="66" t="s">
        <v>49</v>
      </c>
      <c r="C80" s="69">
        <v>59608.4545</v>
      </c>
      <c r="D80" s="70">
        <v>3.5000000000000001E-3</v>
      </c>
      <c r="E80" s="63">
        <f t="shared" si="7"/>
        <v>7524.4805412853821</v>
      </c>
      <c r="F80" s="63">
        <f t="shared" si="8"/>
        <v>7524.5</v>
      </c>
      <c r="G80" s="63">
        <f t="shared" si="9"/>
        <v>-5.942009999853326E-2</v>
      </c>
      <c r="K80" s="63">
        <f t="shared" si="12"/>
        <v>-5.942009999853326E-2</v>
      </c>
      <c r="O80" s="63">
        <f t="shared" ca="1" si="10"/>
        <v>-6.6643587891585213E-2</v>
      </c>
      <c r="Q80" s="64">
        <f t="shared" si="11"/>
        <v>44589.9545</v>
      </c>
    </row>
    <row r="81" spans="1:17" s="63" customFormat="1" ht="12" customHeight="1" x14ac:dyDescent="0.2">
      <c r="A81" s="67" t="s">
        <v>321</v>
      </c>
      <c r="B81" s="68" t="s">
        <v>49</v>
      </c>
      <c r="C81" s="69">
        <v>59613.024999999907</v>
      </c>
      <c r="D81" s="71"/>
      <c r="E81" s="63">
        <f t="shared" si="7"/>
        <v>7525.9772748007663</v>
      </c>
      <c r="F81" s="63">
        <f t="shared" si="8"/>
        <v>7526</v>
      </c>
      <c r="G81" s="63">
        <f t="shared" si="9"/>
        <v>-6.9394800098962151E-2</v>
      </c>
      <c r="K81" s="63">
        <f t="shared" si="12"/>
        <v>-6.9394800098962151E-2</v>
      </c>
      <c r="O81" s="63">
        <f t="shared" ca="1" si="10"/>
        <v>-6.6657780014842002E-2</v>
      </c>
      <c r="Q81" s="64">
        <f t="shared" si="11"/>
        <v>44594.524999999907</v>
      </c>
    </row>
    <row r="82" spans="1:17" s="63" customFormat="1" ht="12" customHeight="1" x14ac:dyDescent="0.2">
      <c r="A82" s="61" t="s">
        <v>319</v>
      </c>
      <c r="B82" s="62" t="s">
        <v>49</v>
      </c>
      <c r="C82" s="72">
        <v>59994.728799999997</v>
      </c>
      <c r="D82" s="70">
        <v>3.0000000000000001E-3</v>
      </c>
      <c r="E82" s="63">
        <f t="shared" si="7"/>
        <v>7650.976480669131</v>
      </c>
      <c r="F82" s="63">
        <f t="shared" si="8"/>
        <v>7651</v>
      </c>
      <c r="G82" s="63">
        <f t="shared" si="9"/>
        <v>-7.1819800003140699E-2</v>
      </c>
      <c r="K82" s="63">
        <f t="shared" si="12"/>
        <v>-7.1819800003140699E-2</v>
      </c>
      <c r="O82" s="63">
        <f t="shared" ca="1" si="10"/>
        <v>-6.7840456952907705E-2</v>
      </c>
      <c r="Q82" s="64">
        <f t="shared" si="11"/>
        <v>44976.228799999997</v>
      </c>
    </row>
    <row r="83" spans="1:17" s="63" customFormat="1" ht="12" customHeight="1" x14ac:dyDescent="0.2">
      <c r="B83" s="74"/>
      <c r="C83" s="71"/>
      <c r="D83" s="71"/>
    </row>
    <row r="84" spans="1:17" s="63" customFormat="1" ht="12" customHeight="1" x14ac:dyDescent="0.2">
      <c r="B84" s="74"/>
      <c r="C84" s="71"/>
      <c r="D84" s="71"/>
    </row>
    <row r="85" spans="1:17" s="63" customFormat="1" ht="12" customHeight="1" x14ac:dyDescent="0.2">
      <c r="B85" s="74"/>
      <c r="C85" s="71"/>
      <c r="D85" s="71"/>
    </row>
    <row r="86" spans="1:17" s="63" customFormat="1" ht="12" customHeight="1" x14ac:dyDescent="0.2">
      <c r="B86" s="74"/>
      <c r="C86" s="71"/>
      <c r="D86" s="71"/>
    </row>
    <row r="87" spans="1:17" s="63" customFormat="1" ht="12" customHeight="1" x14ac:dyDescent="0.2">
      <c r="B87" s="74"/>
      <c r="C87" s="71"/>
      <c r="D87" s="71"/>
    </row>
    <row r="88" spans="1:17" s="63" customFormat="1" ht="12" customHeight="1" x14ac:dyDescent="0.2">
      <c r="B88" s="74"/>
      <c r="C88" s="71"/>
      <c r="D88" s="71"/>
    </row>
    <row r="89" spans="1:17" s="63" customFormat="1" ht="12" customHeight="1" x14ac:dyDescent="0.2">
      <c r="B89" s="74"/>
      <c r="C89" s="71"/>
      <c r="D89" s="71"/>
    </row>
    <row r="90" spans="1:17" s="63" customFormat="1" ht="12" customHeight="1" x14ac:dyDescent="0.2">
      <c r="B90" s="74"/>
      <c r="C90" s="71"/>
      <c r="D90" s="71"/>
    </row>
    <row r="91" spans="1:17" s="63" customFormat="1" ht="12" customHeight="1" x14ac:dyDescent="0.2">
      <c r="B91" s="74"/>
      <c r="C91" s="71"/>
      <c r="D91" s="71"/>
    </row>
    <row r="92" spans="1:17" s="63" customFormat="1" ht="12" customHeight="1" x14ac:dyDescent="0.2">
      <c r="B92" s="74"/>
      <c r="C92" s="71"/>
      <c r="D92" s="71"/>
    </row>
    <row r="93" spans="1:17" s="63" customFormat="1" ht="12" customHeight="1" x14ac:dyDescent="0.2">
      <c r="B93" s="74"/>
      <c r="C93" s="71"/>
      <c r="D93" s="71"/>
    </row>
    <row r="94" spans="1:17" s="63" customFormat="1" ht="12" customHeight="1" x14ac:dyDescent="0.2">
      <c r="B94" s="74"/>
      <c r="C94" s="71"/>
      <c r="D94" s="71"/>
    </row>
    <row r="95" spans="1:17" s="63" customFormat="1" ht="12" customHeight="1" x14ac:dyDescent="0.2">
      <c r="B95" s="74"/>
      <c r="C95" s="71"/>
      <c r="D95" s="71"/>
    </row>
    <row r="96" spans="1:17" x14ac:dyDescent="0.2">
      <c r="B96" s="18"/>
      <c r="C96" s="13"/>
      <c r="D96" s="13"/>
    </row>
    <row r="97" spans="2:4" x14ac:dyDescent="0.2">
      <c r="B97" s="18"/>
      <c r="C97" s="13"/>
      <c r="D97" s="13"/>
    </row>
    <row r="98" spans="2:4" x14ac:dyDescent="0.2">
      <c r="B98" s="18"/>
      <c r="C98" s="13"/>
      <c r="D98" s="13"/>
    </row>
    <row r="99" spans="2:4" x14ac:dyDescent="0.2">
      <c r="B99" s="18"/>
      <c r="C99" s="13"/>
      <c r="D99" s="13"/>
    </row>
    <row r="100" spans="2:4" x14ac:dyDescent="0.2">
      <c r="B100" s="18"/>
      <c r="C100" s="13"/>
      <c r="D100" s="13"/>
    </row>
    <row r="101" spans="2:4" x14ac:dyDescent="0.2">
      <c r="B101" s="18"/>
      <c r="C101" s="13"/>
      <c r="D101" s="13"/>
    </row>
    <row r="102" spans="2:4" x14ac:dyDescent="0.2">
      <c r="B102" s="18"/>
      <c r="C102" s="13"/>
      <c r="D102" s="13"/>
    </row>
    <row r="103" spans="2:4" x14ac:dyDescent="0.2">
      <c r="B103" s="18"/>
      <c r="C103" s="13"/>
      <c r="D103" s="13"/>
    </row>
    <row r="104" spans="2:4" x14ac:dyDescent="0.2">
      <c r="B104" s="18"/>
      <c r="C104" s="13"/>
      <c r="D104" s="13"/>
    </row>
    <row r="105" spans="2:4" x14ac:dyDescent="0.2">
      <c r="B105" s="18"/>
      <c r="C105" s="13"/>
      <c r="D105" s="13"/>
    </row>
    <row r="106" spans="2:4" x14ac:dyDescent="0.2">
      <c r="B106" s="18"/>
      <c r="C106" s="13"/>
      <c r="D106" s="13"/>
    </row>
    <row r="107" spans="2:4" x14ac:dyDescent="0.2">
      <c r="B107" s="18"/>
      <c r="C107" s="13"/>
      <c r="D107" s="13"/>
    </row>
    <row r="108" spans="2:4" x14ac:dyDescent="0.2">
      <c r="B108" s="18"/>
      <c r="C108" s="13"/>
      <c r="D108" s="13"/>
    </row>
    <row r="109" spans="2:4" x14ac:dyDescent="0.2">
      <c r="B109" s="18"/>
      <c r="C109" s="13"/>
      <c r="D109" s="13"/>
    </row>
    <row r="110" spans="2:4" x14ac:dyDescent="0.2">
      <c r="B110" s="18"/>
      <c r="C110" s="13"/>
      <c r="D110" s="13"/>
    </row>
    <row r="111" spans="2:4" x14ac:dyDescent="0.2">
      <c r="B111" s="18"/>
      <c r="C111" s="13"/>
      <c r="D111" s="13"/>
    </row>
    <row r="112" spans="2:4" x14ac:dyDescent="0.2">
      <c r="B112" s="18"/>
      <c r="C112" s="13"/>
      <c r="D112" s="13"/>
    </row>
    <row r="113" spans="2:4" x14ac:dyDescent="0.2">
      <c r="B113" s="18"/>
      <c r="C113" s="13"/>
      <c r="D113" s="13"/>
    </row>
    <row r="114" spans="2:4" x14ac:dyDescent="0.2">
      <c r="B114" s="18"/>
      <c r="C114" s="13"/>
      <c r="D114" s="13"/>
    </row>
    <row r="115" spans="2:4" x14ac:dyDescent="0.2">
      <c r="B115" s="18"/>
      <c r="C115" s="13"/>
      <c r="D115" s="13"/>
    </row>
    <row r="116" spans="2:4" x14ac:dyDescent="0.2">
      <c r="B116" s="18"/>
      <c r="C116" s="13"/>
      <c r="D116" s="13"/>
    </row>
    <row r="117" spans="2:4" x14ac:dyDescent="0.2">
      <c r="B117" s="18"/>
      <c r="C117" s="13"/>
      <c r="D117" s="13"/>
    </row>
    <row r="118" spans="2:4" x14ac:dyDescent="0.2">
      <c r="B118" s="18"/>
      <c r="C118" s="13"/>
      <c r="D118" s="13"/>
    </row>
    <row r="119" spans="2:4" x14ac:dyDescent="0.2">
      <c r="B119" s="18"/>
      <c r="C119" s="13"/>
      <c r="D119" s="13"/>
    </row>
    <row r="120" spans="2:4" x14ac:dyDescent="0.2">
      <c r="B120" s="18"/>
      <c r="C120" s="13"/>
      <c r="D120" s="13"/>
    </row>
    <row r="121" spans="2:4" x14ac:dyDescent="0.2">
      <c r="B121" s="18"/>
      <c r="C121" s="13"/>
      <c r="D121" s="13"/>
    </row>
    <row r="122" spans="2:4" x14ac:dyDescent="0.2">
      <c r="B122" s="18"/>
      <c r="C122" s="13"/>
      <c r="D122" s="13"/>
    </row>
    <row r="123" spans="2:4" x14ac:dyDescent="0.2">
      <c r="C123" s="13"/>
      <c r="D123" s="13"/>
    </row>
    <row r="124" spans="2:4" x14ac:dyDescent="0.2">
      <c r="C124" s="13"/>
      <c r="D124" s="13"/>
    </row>
    <row r="125" spans="2:4" x14ac:dyDescent="0.2">
      <c r="C125" s="13"/>
      <c r="D125" s="13"/>
    </row>
  </sheetData>
  <protectedRanges>
    <protectedRange sqref="A79:D79" name="Range1"/>
  </protectedRanges>
  <sortState xmlns:xlrd2="http://schemas.microsoft.com/office/spreadsheetml/2017/richdata2" ref="A21:R84">
    <sortCondition ref="C21:C84"/>
  </sortState>
  <phoneticPr fontId="0" type="noConversion"/>
  <hyperlinks>
    <hyperlink ref="H435" r:id="rId1" display="http://vsolj.cetus-net.org/bulletin.html" xr:uid="{00000000-0004-0000-0000-000000000000}"/>
    <hyperlink ref="H428" r:id="rId2" display="http://vsolj.cetus-net.org/bulletin.html" xr:uid="{00000000-0004-0000-0000-000001000000}"/>
    <hyperlink ref="H64486" r:id="rId3" display="http://vsolj.cetus-net.org/bulletin.html" xr:uid="{00000000-0004-0000-0000-000002000000}"/>
    <hyperlink ref="H64479" r:id="rId4" display="https://www.aavso.org/ejaavso" xr:uid="{00000000-0004-0000-0000-000003000000}"/>
    <hyperlink ref="AP630" r:id="rId5" display="http://cdsbib.u-strasbg.fr/cgi-bin/cdsbib?1990RMxAA..21..381G" xr:uid="{00000000-0004-0000-0000-000004000000}"/>
    <hyperlink ref="AP634" r:id="rId6" display="http://cdsbib.u-strasbg.fr/cgi-bin/cdsbib?1990RMxAA..21..381G" xr:uid="{00000000-0004-0000-0000-000005000000}"/>
    <hyperlink ref="AP633" r:id="rId7" display="http://cdsbib.u-strasbg.fr/cgi-bin/cdsbib?1990RMxAA..21..381G" xr:uid="{00000000-0004-0000-0000-000006000000}"/>
    <hyperlink ref="AP614" r:id="rId8" display="http://cdsbib.u-strasbg.fr/cgi-bin/cdsbib?1990RMxAA..21..381G" xr:uid="{00000000-0004-0000-0000-000007000000}"/>
    <hyperlink ref="I64486" r:id="rId9" display="http://vsolj.cetus-net.org/bulletin.html" xr:uid="{00000000-0004-0000-0000-000008000000}"/>
    <hyperlink ref="AQ770" r:id="rId10" display="http://cdsbib.u-strasbg.fr/cgi-bin/cdsbib?1990RMxAA..21..381G" xr:uid="{00000000-0004-0000-0000-000009000000}"/>
    <hyperlink ref="AQ55536" r:id="rId11" display="http://cdsbib.u-strasbg.fr/cgi-bin/cdsbib?1990RMxAA..21..381G" xr:uid="{00000000-0004-0000-0000-00000A000000}"/>
    <hyperlink ref="AQ771" r:id="rId12" display="http://cdsbib.u-strasbg.fr/cgi-bin/cdsbib?1990RMxAA..21..381G" xr:uid="{00000000-0004-0000-0000-00000B000000}"/>
    <hyperlink ref="H64483" r:id="rId13" display="https://www.aavso.org/ejaavso" xr:uid="{00000000-0004-0000-0000-00000C000000}"/>
    <hyperlink ref="H1656" r:id="rId14" display="http://vsolj.cetus-net.org/bulletin.html" xr:uid="{00000000-0004-0000-0000-00000D000000}"/>
    <hyperlink ref="AP2900" r:id="rId15" display="http://cdsbib.u-strasbg.fr/cgi-bin/cdsbib?1990RMxAA..21..381G" xr:uid="{00000000-0004-0000-0000-00000E000000}"/>
    <hyperlink ref="AP2903" r:id="rId16" display="http://cdsbib.u-strasbg.fr/cgi-bin/cdsbib?1990RMxAA..21..381G" xr:uid="{00000000-0004-0000-0000-00000F000000}"/>
    <hyperlink ref="AP2901" r:id="rId17" display="http://cdsbib.u-strasbg.fr/cgi-bin/cdsbib?1990RMxAA..21..381G" xr:uid="{00000000-0004-0000-0000-000010000000}"/>
    <hyperlink ref="AP2885" r:id="rId18" display="http://cdsbib.u-strasbg.fr/cgi-bin/cdsbib?1990RMxAA..21..381G" xr:uid="{00000000-0004-0000-0000-000011000000}"/>
    <hyperlink ref="I1656" r:id="rId19" display="http://vsolj.cetus-net.org/bulletin.html" xr:uid="{00000000-0004-0000-0000-000012000000}"/>
    <hyperlink ref="AQ3114" r:id="rId20" display="http://cdsbib.u-strasbg.fr/cgi-bin/cdsbib?1990RMxAA..21..381G" xr:uid="{00000000-0004-0000-0000-000013000000}"/>
    <hyperlink ref="AQ65351" r:id="rId21" display="http://cdsbib.u-strasbg.fr/cgi-bin/cdsbib?1990RMxAA..21..381G" xr:uid="{00000000-0004-0000-0000-000014000000}"/>
    <hyperlink ref="AQ3118" r:id="rId22" display="http://cdsbib.u-strasbg.fr/cgi-bin/cdsbib?1990RMxAA..21..381G" xr:uid="{00000000-0004-0000-0000-000015000000}"/>
  </hyperlinks>
  <pageMargins left="0.75" right="0.75" top="1" bottom="1" header="0.5" footer="0.5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838"/>
  <sheetViews>
    <sheetView topLeftCell="A19" workbookViewId="0">
      <selection activeCell="A34" sqref="A34:D65"/>
    </sheetView>
  </sheetViews>
  <sheetFormatPr defaultRowHeight="12.75" x14ac:dyDescent="0.2"/>
  <cols>
    <col min="1" max="1" width="19.7109375" style="13" customWidth="1"/>
    <col min="2" max="2" width="4.42578125" style="14" customWidth="1"/>
    <col min="3" max="3" width="12.7109375" style="13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3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36" t="s">
        <v>68</v>
      </c>
      <c r="I1" s="37" t="s">
        <v>69</v>
      </c>
      <c r="J1" s="38" t="s">
        <v>70</v>
      </c>
    </row>
    <row r="2" spans="1:16" x14ac:dyDescent="0.2">
      <c r="I2" s="39" t="s">
        <v>71</v>
      </c>
      <c r="J2" s="40" t="s">
        <v>72</v>
      </c>
    </row>
    <row r="3" spans="1:16" x14ac:dyDescent="0.2">
      <c r="A3" s="41" t="s">
        <v>73</v>
      </c>
      <c r="I3" s="39" t="s">
        <v>74</v>
      </c>
      <c r="J3" s="40" t="s">
        <v>75</v>
      </c>
    </row>
    <row r="4" spans="1:16" x14ac:dyDescent="0.2">
      <c r="I4" s="39" t="s">
        <v>76</v>
      </c>
      <c r="J4" s="40" t="s">
        <v>75</v>
      </c>
    </row>
    <row r="5" spans="1:16" ht="13.5" thickBot="1" x14ac:dyDescent="0.25">
      <c r="I5" s="42" t="s">
        <v>77</v>
      </c>
      <c r="J5" s="43" t="s">
        <v>78</v>
      </c>
    </row>
    <row r="10" spans="1:16" ht="13.5" thickBot="1" x14ac:dyDescent="0.25"/>
    <row r="11" spans="1:16" ht="12.75" customHeight="1" thickBot="1" x14ac:dyDescent="0.25">
      <c r="A11" s="13" t="str">
        <f t="shared" ref="A11:A42" si="0">P11</f>
        <v> AA 10.69 </v>
      </c>
      <c r="B11" s="18" t="str">
        <f t="shared" ref="B11:B42" si="1">IF(H11=INT(H11),"I","II")</f>
        <v>I</v>
      </c>
      <c r="C11" s="13">
        <f t="shared" ref="C11:C42" si="2">1*G11</f>
        <v>36631.326000000001</v>
      </c>
      <c r="D11" s="14" t="str">
        <f t="shared" ref="D11:D42" si="3">VLOOKUP(F11,I$1:J$5,2,FALSE)</f>
        <v>vis</v>
      </c>
      <c r="E11" s="44">
        <f>VLOOKUP(C11,Active!C$21:E$973,3,FALSE)</f>
        <v>0</v>
      </c>
      <c r="F11" s="18" t="s">
        <v>77</v>
      </c>
      <c r="G11" s="14" t="str">
        <f t="shared" ref="G11:G42" si="4">MID(I11,3,LEN(I11)-3)</f>
        <v>36631.326</v>
      </c>
      <c r="H11" s="13">
        <f t="shared" ref="H11:H42" si="5">1*K11</f>
        <v>0</v>
      </c>
      <c r="I11" s="45" t="s">
        <v>160</v>
      </c>
      <c r="J11" s="46" t="s">
        <v>161</v>
      </c>
      <c r="K11" s="45">
        <v>0</v>
      </c>
      <c r="L11" s="45" t="s">
        <v>162</v>
      </c>
      <c r="M11" s="46" t="s">
        <v>98</v>
      </c>
      <c r="N11" s="46"/>
      <c r="O11" s="47" t="s">
        <v>122</v>
      </c>
      <c r="P11" s="47" t="s">
        <v>163</v>
      </c>
    </row>
    <row r="12" spans="1:16" ht="12.75" customHeight="1" thickBot="1" x14ac:dyDescent="0.25">
      <c r="A12" s="13" t="str">
        <f t="shared" si="0"/>
        <v> BBS 8 </v>
      </c>
      <c r="B12" s="18" t="str">
        <f t="shared" si="1"/>
        <v>I</v>
      </c>
      <c r="C12" s="13">
        <f t="shared" si="2"/>
        <v>41761.447999999997</v>
      </c>
      <c r="D12" s="14" t="str">
        <f t="shared" si="3"/>
        <v>vis</v>
      </c>
      <c r="E12" s="44">
        <f>VLOOKUP(C12,Active!C$21:E$973,3,FALSE)</f>
        <v>1679.9968352625096</v>
      </c>
      <c r="F12" s="18" t="s">
        <v>77</v>
      </c>
      <c r="G12" s="14" t="str">
        <f t="shared" si="4"/>
        <v>41761.448</v>
      </c>
      <c r="H12" s="13">
        <f t="shared" si="5"/>
        <v>1680</v>
      </c>
      <c r="I12" s="45" t="s">
        <v>180</v>
      </c>
      <c r="J12" s="46" t="s">
        <v>181</v>
      </c>
      <c r="K12" s="45">
        <v>1680</v>
      </c>
      <c r="L12" s="45" t="s">
        <v>182</v>
      </c>
      <c r="M12" s="46" t="s">
        <v>98</v>
      </c>
      <c r="N12" s="46"/>
      <c r="O12" s="47" t="s">
        <v>183</v>
      </c>
      <c r="P12" s="47" t="s">
        <v>184</v>
      </c>
    </row>
    <row r="13" spans="1:16" ht="12.75" customHeight="1" thickBot="1" x14ac:dyDescent="0.25">
      <c r="A13" s="13" t="str">
        <f t="shared" si="0"/>
        <v> BBS 20 </v>
      </c>
      <c r="B13" s="18" t="str">
        <f t="shared" si="1"/>
        <v>I</v>
      </c>
      <c r="C13" s="13">
        <f t="shared" si="2"/>
        <v>42439.360000000001</v>
      </c>
      <c r="D13" s="14" t="str">
        <f t="shared" si="3"/>
        <v>vis</v>
      </c>
      <c r="E13" s="44">
        <f>VLOOKUP(C13,Active!C$21:E$973,3,FALSE)</f>
        <v>1901.9974065133465</v>
      </c>
      <c r="F13" s="18" t="s">
        <v>77</v>
      </c>
      <c r="G13" s="14" t="str">
        <f t="shared" si="4"/>
        <v>42439.360</v>
      </c>
      <c r="H13" s="13">
        <f t="shared" si="5"/>
        <v>1902</v>
      </c>
      <c r="I13" s="45" t="s">
        <v>185</v>
      </c>
      <c r="J13" s="46" t="s">
        <v>186</v>
      </c>
      <c r="K13" s="45">
        <v>1902</v>
      </c>
      <c r="L13" s="45" t="s">
        <v>187</v>
      </c>
      <c r="M13" s="46" t="s">
        <v>98</v>
      </c>
      <c r="N13" s="46"/>
      <c r="O13" s="47" t="s">
        <v>188</v>
      </c>
      <c r="P13" s="47" t="s">
        <v>189</v>
      </c>
    </row>
    <row r="14" spans="1:16" ht="12.75" customHeight="1" thickBot="1" x14ac:dyDescent="0.25">
      <c r="A14" s="13" t="str">
        <f t="shared" si="0"/>
        <v> BBS 20 </v>
      </c>
      <c r="B14" s="18" t="str">
        <f t="shared" si="1"/>
        <v>I</v>
      </c>
      <c r="C14" s="13">
        <f t="shared" si="2"/>
        <v>42439.364000000001</v>
      </c>
      <c r="D14" s="14" t="str">
        <f t="shared" si="3"/>
        <v>vis</v>
      </c>
      <c r="E14" s="44">
        <f>VLOOKUP(C14,Active!C$21:E$973,3,FALSE)</f>
        <v>1901.998716421248</v>
      </c>
      <c r="F14" s="18" t="s">
        <v>77</v>
      </c>
      <c r="G14" s="14" t="str">
        <f t="shared" si="4"/>
        <v>42439.364</v>
      </c>
      <c r="H14" s="13">
        <f t="shared" si="5"/>
        <v>1902</v>
      </c>
      <c r="I14" s="45" t="s">
        <v>190</v>
      </c>
      <c r="J14" s="46" t="s">
        <v>191</v>
      </c>
      <c r="K14" s="45">
        <v>1902</v>
      </c>
      <c r="L14" s="45" t="s">
        <v>192</v>
      </c>
      <c r="M14" s="46" t="s">
        <v>98</v>
      </c>
      <c r="N14" s="46"/>
      <c r="O14" s="47" t="s">
        <v>183</v>
      </c>
      <c r="P14" s="47" t="s">
        <v>189</v>
      </c>
    </row>
    <row r="15" spans="1:16" ht="12.75" customHeight="1" thickBot="1" x14ac:dyDescent="0.25">
      <c r="A15" s="13" t="str">
        <f t="shared" si="0"/>
        <v> BBS 27 </v>
      </c>
      <c r="B15" s="18" t="str">
        <f t="shared" si="1"/>
        <v>I</v>
      </c>
      <c r="C15" s="13">
        <f t="shared" si="2"/>
        <v>42839.4</v>
      </c>
      <c r="D15" s="14" t="str">
        <f t="shared" si="3"/>
        <v>vis</v>
      </c>
      <c r="E15" s="44">
        <f>VLOOKUP(C15,Active!C$21:E$973,3,FALSE)</f>
        <v>2033.0012956954004</v>
      </c>
      <c r="F15" s="18" t="s">
        <v>77</v>
      </c>
      <c r="G15" s="14" t="str">
        <f t="shared" si="4"/>
        <v>42839.400</v>
      </c>
      <c r="H15" s="13">
        <f t="shared" si="5"/>
        <v>2033</v>
      </c>
      <c r="I15" s="45" t="s">
        <v>195</v>
      </c>
      <c r="J15" s="46" t="s">
        <v>196</v>
      </c>
      <c r="K15" s="45">
        <v>2033</v>
      </c>
      <c r="L15" s="45" t="s">
        <v>106</v>
      </c>
      <c r="M15" s="46" t="s">
        <v>98</v>
      </c>
      <c r="N15" s="46"/>
      <c r="O15" s="47" t="s">
        <v>197</v>
      </c>
      <c r="P15" s="47" t="s">
        <v>198</v>
      </c>
    </row>
    <row r="16" spans="1:16" ht="12.75" customHeight="1" thickBot="1" x14ac:dyDescent="0.25">
      <c r="A16" s="13" t="str">
        <f t="shared" si="0"/>
        <v> BBS 27 </v>
      </c>
      <c r="B16" s="18" t="str">
        <f t="shared" si="1"/>
        <v>I</v>
      </c>
      <c r="C16" s="13">
        <f t="shared" si="2"/>
        <v>42842.436000000002</v>
      </c>
      <c r="D16" s="14" t="str">
        <f t="shared" si="3"/>
        <v>vis</v>
      </c>
      <c r="E16" s="44">
        <f>VLOOKUP(C16,Active!C$21:E$973,3,FALSE)</f>
        <v>2033.9955157922825</v>
      </c>
      <c r="F16" s="18" t="s">
        <v>77</v>
      </c>
      <c r="G16" s="14" t="str">
        <f t="shared" si="4"/>
        <v>42842.436</v>
      </c>
      <c r="H16" s="13">
        <f t="shared" si="5"/>
        <v>2034</v>
      </c>
      <c r="I16" s="45" t="s">
        <v>199</v>
      </c>
      <c r="J16" s="46" t="s">
        <v>200</v>
      </c>
      <c r="K16" s="45">
        <v>2034</v>
      </c>
      <c r="L16" s="45" t="s">
        <v>177</v>
      </c>
      <c r="M16" s="46" t="s">
        <v>98</v>
      </c>
      <c r="N16" s="46"/>
      <c r="O16" s="47" t="s">
        <v>197</v>
      </c>
      <c r="P16" s="47" t="s">
        <v>198</v>
      </c>
    </row>
    <row r="17" spans="1:16" ht="12.75" customHeight="1" thickBot="1" x14ac:dyDescent="0.25">
      <c r="A17" s="13" t="str">
        <f t="shared" si="0"/>
        <v> BBS 53 </v>
      </c>
      <c r="B17" s="18" t="str">
        <f t="shared" si="1"/>
        <v>I</v>
      </c>
      <c r="C17" s="13">
        <f t="shared" si="2"/>
        <v>44662.421999999999</v>
      </c>
      <c r="D17" s="14" t="str">
        <f t="shared" si="3"/>
        <v>vis</v>
      </c>
      <c r="E17" s="44">
        <f>VLOOKUP(C17,Active!C$21:E$973,3,FALSE)</f>
        <v>2629.9990260834747</v>
      </c>
      <c r="F17" s="18" t="s">
        <v>77</v>
      </c>
      <c r="G17" s="14" t="str">
        <f t="shared" si="4"/>
        <v>44662.422</v>
      </c>
      <c r="H17" s="13">
        <f t="shared" si="5"/>
        <v>2630</v>
      </c>
      <c r="I17" s="45" t="s">
        <v>201</v>
      </c>
      <c r="J17" s="46" t="s">
        <v>202</v>
      </c>
      <c r="K17" s="45">
        <v>2630</v>
      </c>
      <c r="L17" s="45" t="s">
        <v>79</v>
      </c>
      <c r="M17" s="46" t="s">
        <v>98</v>
      </c>
      <c r="N17" s="46"/>
      <c r="O17" s="47" t="s">
        <v>197</v>
      </c>
      <c r="P17" s="47" t="s">
        <v>203</v>
      </c>
    </row>
    <row r="18" spans="1:16" ht="12.75" customHeight="1" thickBot="1" x14ac:dyDescent="0.25">
      <c r="A18" s="13" t="str">
        <f t="shared" si="0"/>
        <v> BBS 65 </v>
      </c>
      <c r="B18" s="18" t="str">
        <f t="shared" si="1"/>
        <v>I</v>
      </c>
      <c r="C18" s="13">
        <f t="shared" si="2"/>
        <v>45401.41</v>
      </c>
      <c r="D18" s="14" t="str">
        <f t="shared" si="3"/>
        <v>vis</v>
      </c>
      <c r="E18" s="44">
        <f>VLOOKUP(C18,Active!C$21:E$973,3,FALSE)</f>
        <v>2872.0005810751459</v>
      </c>
      <c r="F18" s="18" t="s">
        <v>77</v>
      </c>
      <c r="G18" s="14" t="str">
        <f t="shared" si="4"/>
        <v>45401.410</v>
      </c>
      <c r="H18" s="13">
        <f t="shared" si="5"/>
        <v>2872</v>
      </c>
      <c r="I18" s="45" t="s">
        <v>204</v>
      </c>
      <c r="J18" s="46" t="s">
        <v>205</v>
      </c>
      <c r="K18" s="45">
        <v>2872</v>
      </c>
      <c r="L18" s="45" t="s">
        <v>206</v>
      </c>
      <c r="M18" s="46" t="s">
        <v>98</v>
      </c>
      <c r="N18" s="46"/>
      <c r="O18" s="47" t="s">
        <v>197</v>
      </c>
      <c r="P18" s="47" t="s">
        <v>207</v>
      </c>
    </row>
    <row r="19" spans="1:16" ht="12.75" customHeight="1" thickBot="1" x14ac:dyDescent="0.25">
      <c r="A19" s="13" t="str">
        <f t="shared" si="0"/>
        <v> BRNO 30 </v>
      </c>
      <c r="B19" s="18" t="str">
        <f t="shared" si="1"/>
        <v>I</v>
      </c>
      <c r="C19" s="13">
        <f t="shared" si="2"/>
        <v>46827.464</v>
      </c>
      <c r="D19" s="14" t="str">
        <f t="shared" si="3"/>
        <v>vis</v>
      </c>
      <c r="E19" s="44">
        <f>VLOOKUP(C19,Active!C$21:E$973,3,FALSE)</f>
        <v>3339.0004315491574</v>
      </c>
      <c r="F19" s="18" t="s">
        <v>77</v>
      </c>
      <c r="G19" s="14" t="str">
        <f t="shared" si="4"/>
        <v>46827.464</v>
      </c>
      <c r="H19" s="13">
        <f t="shared" si="5"/>
        <v>3339</v>
      </c>
      <c r="I19" s="45" t="s">
        <v>208</v>
      </c>
      <c r="J19" s="46" t="s">
        <v>209</v>
      </c>
      <c r="K19" s="45">
        <v>3339</v>
      </c>
      <c r="L19" s="45" t="s">
        <v>142</v>
      </c>
      <c r="M19" s="46" t="s">
        <v>98</v>
      </c>
      <c r="N19" s="46"/>
      <c r="O19" s="47" t="s">
        <v>210</v>
      </c>
      <c r="P19" s="47" t="s">
        <v>211</v>
      </c>
    </row>
    <row r="20" spans="1:16" ht="12.75" customHeight="1" thickBot="1" x14ac:dyDescent="0.25">
      <c r="A20" s="13" t="str">
        <f t="shared" si="0"/>
        <v> BRNO 30 </v>
      </c>
      <c r="B20" s="18" t="str">
        <f t="shared" si="1"/>
        <v>I</v>
      </c>
      <c r="C20" s="13">
        <f t="shared" si="2"/>
        <v>46827.47</v>
      </c>
      <c r="D20" s="14" t="str">
        <f t="shared" si="3"/>
        <v>vis</v>
      </c>
      <c r="E20" s="44">
        <f>VLOOKUP(C20,Active!C$21:E$973,3,FALSE)</f>
        <v>3339.0023964110096</v>
      </c>
      <c r="F20" s="18" t="s">
        <v>77</v>
      </c>
      <c r="G20" s="14" t="str">
        <f t="shared" si="4"/>
        <v>46827.470</v>
      </c>
      <c r="H20" s="13">
        <f t="shared" si="5"/>
        <v>3339</v>
      </c>
      <c r="I20" s="45" t="s">
        <v>212</v>
      </c>
      <c r="J20" s="46" t="s">
        <v>213</v>
      </c>
      <c r="K20" s="45">
        <v>3339</v>
      </c>
      <c r="L20" s="45" t="s">
        <v>214</v>
      </c>
      <c r="M20" s="46" t="s">
        <v>98</v>
      </c>
      <c r="N20" s="46"/>
      <c r="O20" s="47" t="s">
        <v>215</v>
      </c>
      <c r="P20" s="47" t="s">
        <v>211</v>
      </c>
    </row>
    <row r="21" spans="1:16" ht="12.75" customHeight="1" thickBot="1" x14ac:dyDescent="0.25">
      <c r="A21" s="13" t="str">
        <f t="shared" si="0"/>
        <v> BBS 101 </v>
      </c>
      <c r="B21" s="18" t="str">
        <f t="shared" si="1"/>
        <v>I</v>
      </c>
      <c r="C21" s="13">
        <f t="shared" si="2"/>
        <v>48699.332000000002</v>
      </c>
      <c r="D21" s="14" t="str">
        <f t="shared" si="3"/>
        <v>vis</v>
      </c>
      <c r="E21" s="44">
        <f>VLOOKUP(C21,Active!C$21:E$973,3,FALSE)</f>
        <v>3951.9941022706666</v>
      </c>
      <c r="F21" s="18" t="s">
        <v>77</v>
      </c>
      <c r="G21" s="14" t="str">
        <f t="shared" si="4"/>
        <v>48699.332</v>
      </c>
      <c r="H21" s="13">
        <f t="shared" si="5"/>
        <v>3952</v>
      </c>
      <c r="I21" s="45" t="s">
        <v>216</v>
      </c>
      <c r="J21" s="46" t="s">
        <v>217</v>
      </c>
      <c r="K21" s="45">
        <v>3952</v>
      </c>
      <c r="L21" s="45" t="s">
        <v>218</v>
      </c>
      <c r="M21" s="46" t="s">
        <v>98</v>
      </c>
      <c r="N21" s="46"/>
      <c r="O21" s="47" t="s">
        <v>197</v>
      </c>
      <c r="P21" s="47" t="s">
        <v>219</v>
      </c>
    </row>
    <row r="22" spans="1:16" ht="12.75" customHeight="1" thickBot="1" x14ac:dyDescent="0.25">
      <c r="A22" s="13" t="str">
        <f t="shared" si="0"/>
        <v> BBS 114 </v>
      </c>
      <c r="B22" s="18" t="str">
        <f t="shared" si="1"/>
        <v>I</v>
      </c>
      <c r="C22" s="13">
        <f t="shared" si="2"/>
        <v>50464.33</v>
      </c>
      <c r="D22" s="14" t="str">
        <f t="shared" si="3"/>
        <v>vis</v>
      </c>
      <c r="E22" s="44">
        <f>VLOOKUP(C22,Active!C$21:E$973,3,FALSE)</f>
        <v>4529.9903086463946</v>
      </c>
      <c r="F22" s="18" t="s">
        <v>77</v>
      </c>
      <c r="G22" s="14" t="str">
        <f t="shared" si="4"/>
        <v>50464.330</v>
      </c>
      <c r="H22" s="13">
        <f t="shared" si="5"/>
        <v>4530</v>
      </c>
      <c r="I22" s="45" t="s">
        <v>220</v>
      </c>
      <c r="J22" s="46" t="s">
        <v>221</v>
      </c>
      <c r="K22" s="45">
        <v>4530</v>
      </c>
      <c r="L22" s="45" t="s">
        <v>222</v>
      </c>
      <c r="M22" s="46" t="s">
        <v>98</v>
      </c>
      <c r="N22" s="46"/>
      <c r="O22" s="47" t="s">
        <v>223</v>
      </c>
      <c r="P22" s="47" t="s">
        <v>224</v>
      </c>
    </row>
    <row r="23" spans="1:16" ht="12.75" customHeight="1" thickBot="1" x14ac:dyDescent="0.25">
      <c r="A23" s="13" t="str">
        <f t="shared" si="0"/>
        <v> BBS 114 </v>
      </c>
      <c r="B23" s="18" t="str">
        <f t="shared" si="1"/>
        <v>I</v>
      </c>
      <c r="C23" s="13">
        <f t="shared" si="2"/>
        <v>50519.305</v>
      </c>
      <c r="D23" s="14" t="str">
        <f t="shared" si="3"/>
        <v>vis</v>
      </c>
      <c r="E23" s="44">
        <f>VLOOKUP(C23,Active!C$21:E$973,3,FALSE)</f>
        <v>4547.9933553611809</v>
      </c>
      <c r="F23" s="18" t="s">
        <v>77</v>
      </c>
      <c r="G23" s="14" t="str">
        <f t="shared" si="4"/>
        <v>50519.305</v>
      </c>
      <c r="H23" s="13">
        <f t="shared" si="5"/>
        <v>4548</v>
      </c>
      <c r="I23" s="45" t="s">
        <v>225</v>
      </c>
      <c r="J23" s="46" t="s">
        <v>226</v>
      </c>
      <c r="K23" s="45">
        <v>4548</v>
      </c>
      <c r="L23" s="45" t="s">
        <v>227</v>
      </c>
      <c r="M23" s="46" t="s">
        <v>98</v>
      </c>
      <c r="N23" s="46"/>
      <c r="O23" s="47" t="s">
        <v>197</v>
      </c>
      <c r="P23" s="47" t="s">
        <v>224</v>
      </c>
    </row>
    <row r="24" spans="1:16" ht="12.75" customHeight="1" thickBot="1" x14ac:dyDescent="0.25">
      <c r="A24" s="13" t="str">
        <f t="shared" si="0"/>
        <v> BBS 120 </v>
      </c>
      <c r="B24" s="18" t="str">
        <f t="shared" si="1"/>
        <v>I</v>
      </c>
      <c r="C24" s="13">
        <f t="shared" si="2"/>
        <v>51163.595999999998</v>
      </c>
      <c r="D24" s="14" t="str">
        <f t="shared" si="3"/>
        <v>vis</v>
      </c>
      <c r="E24" s="44">
        <f>VLOOKUP(C24,Active!C$21:E$973,3,FALSE)</f>
        <v>4758.9838232268794</v>
      </c>
      <c r="F24" s="18" t="s">
        <v>77</v>
      </c>
      <c r="G24" s="14" t="str">
        <f t="shared" si="4"/>
        <v>51163.596</v>
      </c>
      <c r="H24" s="13">
        <f t="shared" si="5"/>
        <v>4759</v>
      </c>
      <c r="I24" s="45" t="s">
        <v>233</v>
      </c>
      <c r="J24" s="46" t="s">
        <v>234</v>
      </c>
      <c r="K24" s="45">
        <v>4759</v>
      </c>
      <c r="L24" s="45" t="s">
        <v>235</v>
      </c>
      <c r="M24" s="46" t="s">
        <v>236</v>
      </c>
      <c r="N24" s="46" t="s">
        <v>237</v>
      </c>
      <c r="O24" s="47" t="s">
        <v>238</v>
      </c>
      <c r="P24" s="47" t="s">
        <v>239</v>
      </c>
    </row>
    <row r="25" spans="1:16" ht="12.75" customHeight="1" thickBot="1" x14ac:dyDescent="0.25">
      <c r="A25" s="13" t="str">
        <f t="shared" si="0"/>
        <v>IBVS 5583 </v>
      </c>
      <c r="B25" s="18" t="str">
        <f t="shared" si="1"/>
        <v>I</v>
      </c>
      <c r="C25" s="13">
        <f t="shared" si="2"/>
        <v>53029.376400000001</v>
      </c>
      <c r="D25" s="14" t="str">
        <f t="shared" si="3"/>
        <v>vis</v>
      </c>
      <c r="E25" s="44">
        <f>VLOOKUP(C25,Active!C$21:E$973,3,FALSE)</f>
        <v>5369.9839451138105</v>
      </c>
      <c r="F25" s="18" t="s">
        <v>77</v>
      </c>
      <c r="G25" s="14" t="str">
        <f t="shared" si="4"/>
        <v>53029.3764</v>
      </c>
      <c r="H25" s="13">
        <f t="shared" si="5"/>
        <v>5370</v>
      </c>
      <c r="I25" s="45" t="s">
        <v>240</v>
      </c>
      <c r="J25" s="46" t="s">
        <v>241</v>
      </c>
      <c r="K25" s="45">
        <v>5370</v>
      </c>
      <c r="L25" s="45" t="s">
        <v>242</v>
      </c>
      <c r="M25" s="46" t="s">
        <v>236</v>
      </c>
      <c r="N25" s="46" t="s">
        <v>237</v>
      </c>
      <c r="O25" s="47" t="s">
        <v>243</v>
      </c>
      <c r="P25" s="48" t="s">
        <v>244</v>
      </c>
    </row>
    <row r="26" spans="1:16" ht="12.75" customHeight="1" thickBot="1" x14ac:dyDescent="0.25">
      <c r="A26" s="13" t="str">
        <f t="shared" si="0"/>
        <v>BAVM 173 </v>
      </c>
      <c r="B26" s="18" t="str">
        <f t="shared" si="1"/>
        <v>I</v>
      </c>
      <c r="C26" s="13">
        <f t="shared" si="2"/>
        <v>53432.453800000003</v>
      </c>
      <c r="D26" s="14" t="str">
        <f t="shared" si="3"/>
        <v>vis</v>
      </c>
      <c r="E26" s="44">
        <f>VLOOKUP(C26,Active!C$21:E$973,3,FALSE)</f>
        <v>5501.9825128605125</v>
      </c>
      <c r="F26" s="18" t="s">
        <v>77</v>
      </c>
      <c r="G26" s="14" t="str">
        <f t="shared" si="4"/>
        <v>53432.4538</v>
      </c>
      <c r="H26" s="13">
        <f t="shared" si="5"/>
        <v>5502</v>
      </c>
      <c r="I26" s="45" t="s">
        <v>250</v>
      </c>
      <c r="J26" s="46" t="s">
        <v>251</v>
      </c>
      <c r="K26" s="45">
        <v>5502</v>
      </c>
      <c r="L26" s="45" t="s">
        <v>252</v>
      </c>
      <c r="M26" s="46" t="s">
        <v>236</v>
      </c>
      <c r="N26" s="46" t="s">
        <v>253</v>
      </c>
      <c r="O26" s="47" t="s">
        <v>254</v>
      </c>
      <c r="P26" s="48" t="s">
        <v>255</v>
      </c>
    </row>
    <row r="27" spans="1:16" ht="12.75" customHeight="1" thickBot="1" x14ac:dyDescent="0.25">
      <c r="A27" s="13" t="str">
        <f t="shared" si="0"/>
        <v>BAVM 178 </v>
      </c>
      <c r="B27" s="18" t="str">
        <f t="shared" si="1"/>
        <v>I</v>
      </c>
      <c r="C27" s="13">
        <f t="shared" si="2"/>
        <v>53670.643100000001</v>
      </c>
      <c r="D27" s="14" t="str">
        <f t="shared" si="3"/>
        <v>vis</v>
      </c>
      <c r="E27" s="44">
        <f>VLOOKUP(C27,Active!C$21:E$973,3,FALSE)</f>
        <v>5579.9840243632389</v>
      </c>
      <c r="F27" s="18" t="s">
        <v>77</v>
      </c>
      <c r="G27" s="14" t="str">
        <f t="shared" si="4"/>
        <v>53670.6431</v>
      </c>
      <c r="H27" s="13">
        <f t="shared" si="5"/>
        <v>5580</v>
      </c>
      <c r="I27" s="45" t="s">
        <v>256</v>
      </c>
      <c r="J27" s="46" t="s">
        <v>257</v>
      </c>
      <c r="K27" s="45">
        <v>5580</v>
      </c>
      <c r="L27" s="45" t="s">
        <v>258</v>
      </c>
      <c r="M27" s="46" t="s">
        <v>259</v>
      </c>
      <c r="N27" s="46" t="s">
        <v>260</v>
      </c>
      <c r="O27" s="47" t="s">
        <v>261</v>
      </c>
      <c r="P27" s="48" t="s">
        <v>262</v>
      </c>
    </row>
    <row r="28" spans="1:16" ht="12.75" customHeight="1" thickBot="1" x14ac:dyDescent="0.25">
      <c r="A28" s="13" t="str">
        <f t="shared" si="0"/>
        <v>BAVM 186 </v>
      </c>
      <c r="B28" s="18" t="str">
        <f t="shared" si="1"/>
        <v>I</v>
      </c>
      <c r="C28" s="13">
        <f t="shared" si="2"/>
        <v>53765.302499999998</v>
      </c>
      <c r="D28" s="14" t="str">
        <f t="shared" si="3"/>
        <v>vis</v>
      </c>
      <c r="E28" s="44">
        <f>VLOOKUP(C28,Active!C$21:E$973,3,FALSE)</f>
        <v>5610.9827983549376</v>
      </c>
      <c r="F28" s="18" t="s">
        <v>77</v>
      </c>
      <c r="G28" s="14" t="str">
        <f t="shared" si="4"/>
        <v>53765.3025</v>
      </c>
      <c r="H28" s="13">
        <f t="shared" si="5"/>
        <v>5611</v>
      </c>
      <c r="I28" s="45" t="s">
        <v>269</v>
      </c>
      <c r="J28" s="46" t="s">
        <v>270</v>
      </c>
      <c r="K28" s="45" t="s">
        <v>271</v>
      </c>
      <c r="L28" s="45" t="s">
        <v>272</v>
      </c>
      <c r="M28" s="46" t="s">
        <v>259</v>
      </c>
      <c r="N28" s="46" t="s">
        <v>260</v>
      </c>
      <c r="O28" s="47" t="s">
        <v>273</v>
      </c>
      <c r="P28" s="48" t="s">
        <v>274</v>
      </c>
    </row>
    <row r="29" spans="1:16" ht="12.75" customHeight="1" thickBot="1" x14ac:dyDescent="0.25">
      <c r="A29" s="13" t="str">
        <f t="shared" si="0"/>
        <v>BAVM 186 </v>
      </c>
      <c r="B29" s="18" t="str">
        <f t="shared" si="1"/>
        <v>I</v>
      </c>
      <c r="C29" s="13">
        <f t="shared" si="2"/>
        <v>54165.333100000003</v>
      </c>
      <c r="D29" s="14" t="str">
        <f t="shared" si="3"/>
        <v>vis</v>
      </c>
      <c r="E29" s="44">
        <f>VLOOKUP(C29,Active!C$21:E$973,3,FALSE)</f>
        <v>5741.983609253426</v>
      </c>
      <c r="F29" s="18" t="s">
        <v>77</v>
      </c>
      <c r="G29" s="14" t="str">
        <f t="shared" si="4"/>
        <v>54165.3331</v>
      </c>
      <c r="H29" s="13">
        <f t="shared" si="5"/>
        <v>5742</v>
      </c>
      <c r="I29" s="45" t="s">
        <v>275</v>
      </c>
      <c r="J29" s="46" t="s">
        <v>276</v>
      </c>
      <c r="K29" s="45" t="s">
        <v>277</v>
      </c>
      <c r="L29" s="45" t="s">
        <v>278</v>
      </c>
      <c r="M29" s="46" t="s">
        <v>259</v>
      </c>
      <c r="N29" s="46" t="s">
        <v>253</v>
      </c>
      <c r="O29" s="47" t="s">
        <v>279</v>
      </c>
      <c r="P29" s="48" t="s">
        <v>274</v>
      </c>
    </row>
    <row r="30" spans="1:16" ht="12.75" customHeight="1" thickBot="1" x14ac:dyDescent="0.25">
      <c r="A30" s="13" t="str">
        <f t="shared" si="0"/>
        <v>BAVM 186 </v>
      </c>
      <c r="B30" s="18" t="str">
        <f t="shared" si="1"/>
        <v>I</v>
      </c>
      <c r="C30" s="13">
        <f t="shared" si="2"/>
        <v>54171.439100000003</v>
      </c>
      <c r="D30" s="14" t="str">
        <f t="shared" si="3"/>
        <v>vis</v>
      </c>
      <c r="E30" s="44">
        <f>VLOOKUP(C30,Active!C$21:E$973,3,FALSE)</f>
        <v>5743.9831836643489</v>
      </c>
      <c r="F30" s="18" t="s">
        <v>77</v>
      </c>
      <c r="G30" s="14" t="str">
        <f t="shared" si="4"/>
        <v>54171.4391</v>
      </c>
      <c r="H30" s="13">
        <f t="shared" si="5"/>
        <v>5744</v>
      </c>
      <c r="I30" s="45" t="s">
        <v>280</v>
      </c>
      <c r="J30" s="46" t="s">
        <v>281</v>
      </c>
      <c r="K30" s="45" t="s">
        <v>282</v>
      </c>
      <c r="L30" s="45" t="s">
        <v>283</v>
      </c>
      <c r="M30" s="46" t="s">
        <v>259</v>
      </c>
      <c r="N30" s="46" t="s">
        <v>260</v>
      </c>
      <c r="O30" s="47" t="s">
        <v>261</v>
      </c>
      <c r="P30" s="48" t="s">
        <v>274</v>
      </c>
    </row>
    <row r="31" spans="1:16" ht="12.75" customHeight="1" thickBot="1" x14ac:dyDescent="0.25">
      <c r="A31" s="13" t="str">
        <f t="shared" si="0"/>
        <v>BAVM 201 </v>
      </c>
      <c r="B31" s="18" t="str">
        <f t="shared" si="1"/>
        <v>I</v>
      </c>
      <c r="C31" s="13">
        <f t="shared" si="2"/>
        <v>54507.3393</v>
      </c>
      <c r="D31" s="14" t="str">
        <f t="shared" si="3"/>
        <v>vis</v>
      </c>
      <c r="E31" s="44">
        <f>VLOOKUP(C31,Active!C$21:E$973,3,FALSE)</f>
        <v>5853.9827651487731</v>
      </c>
      <c r="F31" s="18" t="s">
        <v>77</v>
      </c>
      <c r="G31" s="14" t="str">
        <f t="shared" si="4"/>
        <v>54507.3393</v>
      </c>
      <c r="H31" s="13">
        <f t="shared" si="5"/>
        <v>5854</v>
      </c>
      <c r="I31" s="45" t="s">
        <v>284</v>
      </c>
      <c r="J31" s="46" t="s">
        <v>285</v>
      </c>
      <c r="K31" s="45" t="s">
        <v>286</v>
      </c>
      <c r="L31" s="45" t="s">
        <v>287</v>
      </c>
      <c r="M31" s="46" t="s">
        <v>259</v>
      </c>
      <c r="N31" s="46" t="s">
        <v>260</v>
      </c>
      <c r="O31" s="47" t="s">
        <v>288</v>
      </c>
      <c r="P31" s="48" t="s">
        <v>289</v>
      </c>
    </row>
    <row r="32" spans="1:16" ht="12.75" customHeight="1" thickBot="1" x14ac:dyDescent="0.25">
      <c r="A32" s="13" t="str">
        <f t="shared" si="0"/>
        <v>IBVS 5992 </v>
      </c>
      <c r="B32" s="18" t="str">
        <f t="shared" si="1"/>
        <v>I</v>
      </c>
      <c r="C32" s="13">
        <f t="shared" si="2"/>
        <v>55609.705600000001</v>
      </c>
      <c r="D32" s="14" t="str">
        <f t="shared" si="3"/>
        <v>vis</v>
      </c>
      <c r="E32" s="44">
        <f>VLOOKUP(C32,Active!C$21:E$973,3,FALSE)</f>
        <v>6214.9823466986945</v>
      </c>
      <c r="F32" s="18" t="s">
        <v>77</v>
      </c>
      <c r="G32" s="14" t="str">
        <f t="shared" si="4"/>
        <v>55609.7056</v>
      </c>
      <c r="H32" s="13">
        <f t="shared" si="5"/>
        <v>6215</v>
      </c>
      <c r="I32" s="45" t="s">
        <v>300</v>
      </c>
      <c r="J32" s="46" t="s">
        <v>301</v>
      </c>
      <c r="K32" s="45" t="s">
        <v>302</v>
      </c>
      <c r="L32" s="45" t="s">
        <v>303</v>
      </c>
      <c r="M32" s="46" t="s">
        <v>259</v>
      </c>
      <c r="N32" s="46" t="s">
        <v>77</v>
      </c>
      <c r="O32" s="47" t="s">
        <v>188</v>
      </c>
      <c r="P32" s="48" t="s">
        <v>304</v>
      </c>
    </row>
    <row r="33" spans="1:16" ht="12.75" customHeight="1" thickBot="1" x14ac:dyDescent="0.25">
      <c r="A33" s="13" t="str">
        <f t="shared" si="0"/>
        <v>BAVM 239 </v>
      </c>
      <c r="B33" s="18" t="str">
        <f t="shared" si="1"/>
        <v>I</v>
      </c>
      <c r="C33" s="13">
        <f t="shared" si="2"/>
        <v>57069.344799999999</v>
      </c>
      <c r="D33" s="14" t="str">
        <f t="shared" si="3"/>
        <v>vis</v>
      </c>
      <c r="E33" s="44">
        <f>VLOOKUP(C33,Active!C$21:E$973,3,FALSE)</f>
        <v>6692.9805768821288</v>
      </c>
      <c r="F33" s="18" t="s">
        <v>77</v>
      </c>
      <c r="G33" s="14" t="str">
        <f t="shared" si="4"/>
        <v>57069.3448</v>
      </c>
      <c r="H33" s="13">
        <f t="shared" si="5"/>
        <v>6693</v>
      </c>
      <c r="I33" s="45" t="s">
        <v>312</v>
      </c>
      <c r="J33" s="46" t="s">
        <v>313</v>
      </c>
      <c r="K33" s="45" t="s">
        <v>314</v>
      </c>
      <c r="L33" s="45" t="s">
        <v>315</v>
      </c>
      <c r="M33" s="46" t="s">
        <v>259</v>
      </c>
      <c r="N33" s="46" t="s">
        <v>260</v>
      </c>
      <c r="O33" s="47" t="s">
        <v>288</v>
      </c>
      <c r="P33" s="48" t="s">
        <v>316</v>
      </c>
    </row>
    <row r="34" spans="1:16" ht="12.75" customHeight="1" thickBot="1" x14ac:dyDescent="0.25">
      <c r="A34" s="13" t="str">
        <f t="shared" si="0"/>
        <v> BZ 16.30 </v>
      </c>
      <c r="B34" s="18" t="str">
        <f t="shared" si="1"/>
        <v>I</v>
      </c>
      <c r="C34" s="13">
        <f t="shared" si="2"/>
        <v>25641.170999999998</v>
      </c>
      <c r="D34" s="14" t="str">
        <f t="shared" si="3"/>
        <v>vis</v>
      </c>
      <c r="E34" s="44">
        <f>VLOOKUP(C34,Active!C$21:E$973,3,FALSE)</f>
        <v>-3599.0227170122789</v>
      </c>
      <c r="F34" s="18" t="s">
        <v>77</v>
      </c>
      <c r="G34" s="14" t="str">
        <f t="shared" si="4"/>
        <v>25641.171</v>
      </c>
      <c r="H34" s="13">
        <f t="shared" si="5"/>
        <v>-3599</v>
      </c>
      <c r="I34" s="45" t="s">
        <v>81</v>
      </c>
      <c r="J34" s="46" t="s">
        <v>82</v>
      </c>
      <c r="K34" s="45">
        <v>-3599</v>
      </c>
      <c r="L34" s="45" t="s">
        <v>83</v>
      </c>
      <c r="M34" s="46" t="s">
        <v>84</v>
      </c>
      <c r="N34" s="46"/>
      <c r="O34" s="47" t="s">
        <v>85</v>
      </c>
      <c r="P34" s="47" t="s">
        <v>86</v>
      </c>
    </row>
    <row r="35" spans="1:16" ht="12.75" customHeight="1" thickBot="1" x14ac:dyDescent="0.25">
      <c r="A35" s="13" t="str">
        <f t="shared" si="0"/>
        <v> AN 251.327 </v>
      </c>
      <c r="B35" s="18" t="str">
        <f t="shared" si="1"/>
        <v>I</v>
      </c>
      <c r="C35" s="13">
        <f t="shared" si="2"/>
        <v>27366.577000000001</v>
      </c>
      <c r="D35" s="14" t="str">
        <f t="shared" si="3"/>
        <v>vis</v>
      </c>
      <c r="E35" s="44">
        <f>VLOOKUP(C35,Active!C$21:E$973,3,FALSE)</f>
        <v>-3033.9919790409494</v>
      </c>
      <c r="F35" s="18" t="s">
        <v>77</v>
      </c>
      <c r="G35" s="14" t="str">
        <f t="shared" si="4"/>
        <v>27366.577</v>
      </c>
      <c r="H35" s="13">
        <f t="shared" si="5"/>
        <v>-3034</v>
      </c>
      <c r="I35" s="45" t="s">
        <v>87</v>
      </c>
      <c r="J35" s="46" t="s">
        <v>88</v>
      </c>
      <c r="K35" s="45">
        <v>-3034</v>
      </c>
      <c r="L35" s="45" t="s">
        <v>89</v>
      </c>
      <c r="M35" s="46" t="s">
        <v>84</v>
      </c>
      <c r="N35" s="46"/>
      <c r="O35" s="47" t="s">
        <v>90</v>
      </c>
      <c r="P35" s="47" t="s">
        <v>91</v>
      </c>
    </row>
    <row r="36" spans="1:16" ht="12.75" customHeight="1" thickBot="1" x14ac:dyDescent="0.25">
      <c r="A36" s="13" t="str">
        <f t="shared" si="0"/>
        <v> AN 251.327 </v>
      </c>
      <c r="B36" s="18" t="str">
        <f t="shared" si="1"/>
        <v>I</v>
      </c>
      <c r="C36" s="13">
        <f t="shared" si="2"/>
        <v>27369.539000000001</v>
      </c>
      <c r="D36" s="14" t="str">
        <f t="shared" si="3"/>
        <v>vis</v>
      </c>
      <c r="E36" s="44">
        <f>VLOOKUP(C36,Active!C$21:E$973,3,FALSE)</f>
        <v>-3033.0219922402366</v>
      </c>
      <c r="F36" s="18" t="s">
        <v>77</v>
      </c>
      <c r="G36" s="14" t="str">
        <f t="shared" si="4"/>
        <v>27369.539</v>
      </c>
      <c r="H36" s="13">
        <f t="shared" si="5"/>
        <v>-3033</v>
      </c>
      <c r="I36" s="45" t="s">
        <v>92</v>
      </c>
      <c r="J36" s="46" t="s">
        <v>93</v>
      </c>
      <c r="K36" s="45">
        <v>-3033</v>
      </c>
      <c r="L36" s="45" t="s">
        <v>94</v>
      </c>
      <c r="M36" s="46" t="s">
        <v>84</v>
      </c>
      <c r="N36" s="46"/>
      <c r="O36" s="47" t="s">
        <v>90</v>
      </c>
      <c r="P36" s="47" t="s">
        <v>91</v>
      </c>
    </row>
    <row r="37" spans="1:16" ht="12.75" customHeight="1" thickBot="1" x14ac:dyDescent="0.25">
      <c r="A37" s="13" t="str">
        <f t="shared" si="0"/>
        <v> CTAD 8 </v>
      </c>
      <c r="B37" s="18" t="str">
        <f t="shared" si="1"/>
        <v>I</v>
      </c>
      <c r="C37" s="13">
        <f t="shared" si="2"/>
        <v>27910.129000000001</v>
      </c>
      <c r="D37" s="14" t="str">
        <f t="shared" si="3"/>
        <v>vis</v>
      </c>
      <c r="E37" s="44">
        <f>VLOOKUP(C37,Active!C$21:E$973,3,FALSE)</f>
        <v>-2855.9912141857262</v>
      </c>
      <c r="F37" s="18" t="s">
        <v>77</v>
      </c>
      <c r="G37" s="14" t="str">
        <f t="shared" si="4"/>
        <v>27910.129</v>
      </c>
      <c r="H37" s="13">
        <f t="shared" si="5"/>
        <v>-2856</v>
      </c>
      <c r="I37" s="45" t="s">
        <v>95</v>
      </c>
      <c r="J37" s="46" t="s">
        <v>96</v>
      </c>
      <c r="K37" s="45">
        <v>-2856</v>
      </c>
      <c r="L37" s="45" t="s">
        <v>97</v>
      </c>
      <c r="M37" s="46" t="s">
        <v>98</v>
      </c>
      <c r="N37" s="46"/>
      <c r="O37" s="47" t="s">
        <v>99</v>
      </c>
      <c r="P37" s="47" t="s">
        <v>100</v>
      </c>
    </row>
    <row r="38" spans="1:16" ht="12.75" customHeight="1" thickBot="1" x14ac:dyDescent="0.25">
      <c r="A38" s="13" t="str">
        <f t="shared" si="0"/>
        <v> CTAD 8 </v>
      </c>
      <c r="B38" s="18" t="str">
        <f t="shared" si="1"/>
        <v>I</v>
      </c>
      <c r="C38" s="13">
        <f t="shared" si="2"/>
        <v>27913.184000000001</v>
      </c>
      <c r="D38" s="14" t="str">
        <f t="shared" si="3"/>
        <v>vis</v>
      </c>
      <c r="E38" s="44">
        <f>VLOOKUP(C38,Active!C$21:E$973,3,FALSE)</f>
        <v>-2854.9907720263141</v>
      </c>
      <c r="F38" s="18" t="s">
        <v>77</v>
      </c>
      <c r="G38" s="14" t="str">
        <f t="shared" si="4"/>
        <v>27913.184</v>
      </c>
      <c r="H38" s="13">
        <f t="shared" si="5"/>
        <v>-2855</v>
      </c>
      <c r="I38" s="45" t="s">
        <v>101</v>
      </c>
      <c r="J38" s="46" t="s">
        <v>102</v>
      </c>
      <c r="K38" s="45">
        <v>-2855</v>
      </c>
      <c r="L38" s="45" t="s">
        <v>103</v>
      </c>
      <c r="M38" s="46" t="s">
        <v>98</v>
      </c>
      <c r="N38" s="46"/>
      <c r="O38" s="47" t="s">
        <v>99</v>
      </c>
      <c r="P38" s="47" t="s">
        <v>100</v>
      </c>
    </row>
    <row r="39" spans="1:16" ht="12.75" customHeight="1" thickBot="1" x14ac:dyDescent="0.25">
      <c r="A39" s="13" t="str">
        <f t="shared" si="0"/>
        <v> PZ 5.173 </v>
      </c>
      <c r="B39" s="18" t="str">
        <f t="shared" si="1"/>
        <v>I</v>
      </c>
      <c r="C39" s="13">
        <f t="shared" si="2"/>
        <v>27916.213</v>
      </c>
      <c r="D39" s="14" t="str">
        <f t="shared" si="3"/>
        <v>vis</v>
      </c>
      <c r="E39" s="44">
        <f>VLOOKUP(C39,Active!C$21:E$973,3,FALSE)</f>
        <v>-2853.9988442682593</v>
      </c>
      <c r="F39" s="18" t="s">
        <v>77</v>
      </c>
      <c r="G39" s="14" t="str">
        <f t="shared" si="4"/>
        <v>27916.213</v>
      </c>
      <c r="H39" s="13">
        <f t="shared" si="5"/>
        <v>-2854</v>
      </c>
      <c r="I39" s="45" t="s">
        <v>104</v>
      </c>
      <c r="J39" s="46" t="s">
        <v>105</v>
      </c>
      <c r="K39" s="45">
        <v>-2854</v>
      </c>
      <c r="L39" s="45" t="s">
        <v>106</v>
      </c>
      <c r="M39" s="46" t="s">
        <v>98</v>
      </c>
      <c r="N39" s="46"/>
      <c r="O39" s="47" t="s">
        <v>99</v>
      </c>
      <c r="P39" s="47" t="s">
        <v>107</v>
      </c>
    </row>
    <row r="40" spans="1:16" ht="12.75" customHeight="1" thickBot="1" x14ac:dyDescent="0.25">
      <c r="A40" s="13" t="str">
        <f t="shared" si="0"/>
        <v> PZ 5.173 </v>
      </c>
      <c r="B40" s="18" t="str">
        <f t="shared" si="1"/>
        <v>I</v>
      </c>
      <c r="C40" s="13">
        <f t="shared" si="2"/>
        <v>28258.228999999999</v>
      </c>
      <c r="D40" s="14" t="str">
        <f t="shared" si="3"/>
        <v>vis</v>
      </c>
      <c r="E40" s="44">
        <f>VLOOKUP(C40,Active!C$21:E$973,3,FALSE)</f>
        <v>-2741.9964790985532</v>
      </c>
      <c r="F40" s="18" t="s">
        <v>77</v>
      </c>
      <c r="G40" s="14" t="str">
        <f t="shared" si="4"/>
        <v>28258.229</v>
      </c>
      <c r="H40" s="13">
        <f t="shared" si="5"/>
        <v>-2742</v>
      </c>
      <c r="I40" s="45" t="s">
        <v>108</v>
      </c>
      <c r="J40" s="46" t="s">
        <v>109</v>
      </c>
      <c r="K40" s="45">
        <v>-2742</v>
      </c>
      <c r="L40" s="45" t="s">
        <v>110</v>
      </c>
      <c r="M40" s="46" t="s">
        <v>98</v>
      </c>
      <c r="N40" s="46"/>
      <c r="O40" s="47" t="s">
        <v>99</v>
      </c>
      <c r="P40" s="47" t="s">
        <v>107</v>
      </c>
    </row>
    <row r="41" spans="1:16" ht="12.75" customHeight="1" thickBot="1" x14ac:dyDescent="0.25">
      <c r="A41" s="13" t="str">
        <f t="shared" si="0"/>
        <v> PZ 5.173 </v>
      </c>
      <c r="B41" s="18" t="str">
        <f t="shared" si="1"/>
        <v>I</v>
      </c>
      <c r="C41" s="13">
        <f t="shared" si="2"/>
        <v>28487.261999999999</v>
      </c>
      <c r="D41" s="14" t="str">
        <f t="shared" si="3"/>
        <v>vis</v>
      </c>
      <c r="E41" s="44">
        <f>VLOOKUP(C41,Active!C$21:E$973,3,FALSE)</f>
        <v>-2666.9934450243777</v>
      </c>
      <c r="F41" s="18" t="s">
        <v>77</v>
      </c>
      <c r="G41" s="14" t="str">
        <f t="shared" si="4"/>
        <v>28487.262</v>
      </c>
      <c r="H41" s="13">
        <f t="shared" si="5"/>
        <v>-2667</v>
      </c>
      <c r="I41" s="45" t="s">
        <v>111</v>
      </c>
      <c r="J41" s="46" t="s">
        <v>112</v>
      </c>
      <c r="K41" s="45">
        <v>-2667</v>
      </c>
      <c r="L41" s="45" t="s">
        <v>113</v>
      </c>
      <c r="M41" s="46" t="s">
        <v>98</v>
      </c>
      <c r="N41" s="46"/>
      <c r="O41" s="47" t="s">
        <v>99</v>
      </c>
      <c r="P41" s="47" t="s">
        <v>107</v>
      </c>
    </row>
    <row r="42" spans="1:16" ht="12.75" customHeight="1" thickBot="1" x14ac:dyDescent="0.25">
      <c r="A42" s="13" t="str">
        <f t="shared" si="0"/>
        <v> HA 113.74 </v>
      </c>
      <c r="B42" s="18" t="str">
        <f t="shared" si="1"/>
        <v>II</v>
      </c>
      <c r="C42" s="13">
        <f t="shared" si="2"/>
        <v>29786.537</v>
      </c>
      <c r="D42" s="14" t="str">
        <f t="shared" si="3"/>
        <v>vis</v>
      </c>
      <c r="E42" s="44">
        <f>VLOOKUP(C42,Active!C$21:E$973,3,FALSE)</f>
        <v>-2241.5107979965483</v>
      </c>
      <c r="F42" s="18" t="s">
        <v>77</v>
      </c>
      <c r="G42" s="14" t="str">
        <f t="shared" si="4"/>
        <v>29786.537</v>
      </c>
      <c r="H42" s="13">
        <f t="shared" si="5"/>
        <v>-2241.5</v>
      </c>
      <c r="I42" s="45" t="s">
        <v>114</v>
      </c>
      <c r="J42" s="46" t="s">
        <v>115</v>
      </c>
      <c r="K42" s="45">
        <v>-2241.5</v>
      </c>
      <c r="L42" s="45" t="s">
        <v>116</v>
      </c>
      <c r="M42" s="46" t="s">
        <v>80</v>
      </c>
      <c r="N42" s="46"/>
      <c r="O42" s="47" t="s">
        <v>117</v>
      </c>
      <c r="P42" s="47" t="s">
        <v>118</v>
      </c>
    </row>
    <row r="43" spans="1:16" ht="12.75" customHeight="1" thickBot="1" x14ac:dyDescent="0.25">
      <c r="A43" s="13" t="str">
        <f t="shared" ref="A43:A65" si="6">P43</f>
        <v> AAC 5.8 </v>
      </c>
      <c r="B43" s="18" t="str">
        <f t="shared" ref="B43:B65" si="7">IF(H43=INT(H43),"I","II")</f>
        <v>I</v>
      </c>
      <c r="C43" s="13">
        <f t="shared" ref="C43:C65" si="8">1*G43</f>
        <v>32985.322999999997</v>
      </c>
      <c r="D43" s="14" t="str">
        <f t="shared" ref="D43:D65" si="9">VLOOKUP(F43,I$1:J$5,2,FALSE)</f>
        <v>vis</v>
      </c>
      <c r="E43" s="44">
        <f>VLOOKUP(C43,Active!C$21:E$973,3,FALSE)</f>
        <v>-1193.9820342201663</v>
      </c>
      <c r="F43" s="18" t="s">
        <v>77</v>
      </c>
      <c r="G43" s="14" t="str">
        <f t="shared" ref="G43:G65" si="10">MID(I43,3,LEN(I43)-3)</f>
        <v>32985.323</v>
      </c>
      <c r="H43" s="13">
        <f t="shared" ref="H43:H65" si="11">1*K43</f>
        <v>-1194</v>
      </c>
      <c r="I43" s="45" t="s">
        <v>119</v>
      </c>
      <c r="J43" s="46" t="s">
        <v>120</v>
      </c>
      <c r="K43" s="45">
        <v>-1194</v>
      </c>
      <c r="L43" s="45" t="s">
        <v>121</v>
      </c>
      <c r="M43" s="46" t="s">
        <v>98</v>
      </c>
      <c r="N43" s="46"/>
      <c r="O43" s="47" t="s">
        <v>122</v>
      </c>
      <c r="P43" s="47" t="s">
        <v>123</v>
      </c>
    </row>
    <row r="44" spans="1:16" ht="12.75" customHeight="1" thickBot="1" x14ac:dyDescent="0.25">
      <c r="A44" s="13" t="str">
        <f t="shared" si="6"/>
        <v> AAC 5.8 </v>
      </c>
      <c r="B44" s="18" t="str">
        <f t="shared" si="7"/>
        <v>I</v>
      </c>
      <c r="C44" s="13">
        <f t="shared" si="8"/>
        <v>33385.298999999999</v>
      </c>
      <c r="D44" s="14" t="str">
        <f t="shared" si="9"/>
        <v>vis</v>
      </c>
      <c r="E44" s="44">
        <f>VLOOKUP(C44,Active!C$21:E$973,3,FALSE)</f>
        <v>-1062.9991035645285</v>
      </c>
      <c r="F44" s="18" t="s">
        <v>77</v>
      </c>
      <c r="G44" s="14" t="str">
        <f t="shared" si="10"/>
        <v>33385.299</v>
      </c>
      <c r="H44" s="13">
        <f t="shared" si="11"/>
        <v>-1063</v>
      </c>
      <c r="I44" s="45" t="s">
        <v>124</v>
      </c>
      <c r="J44" s="46" t="s">
        <v>125</v>
      </c>
      <c r="K44" s="45">
        <v>-1063</v>
      </c>
      <c r="L44" s="45" t="s">
        <v>126</v>
      </c>
      <c r="M44" s="46" t="s">
        <v>98</v>
      </c>
      <c r="N44" s="46"/>
      <c r="O44" s="47" t="s">
        <v>122</v>
      </c>
      <c r="P44" s="47" t="s">
        <v>123</v>
      </c>
    </row>
    <row r="45" spans="1:16" ht="12.75" customHeight="1" thickBot="1" x14ac:dyDescent="0.25">
      <c r="A45" s="13" t="str">
        <f t="shared" si="6"/>
        <v> AAC 5.11 </v>
      </c>
      <c r="B45" s="18" t="str">
        <f t="shared" si="7"/>
        <v>I</v>
      </c>
      <c r="C45" s="13">
        <f t="shared" si="8"/>
        <v>33568.544999999998</v>
      </c>
      <c r="D45" s="14" t="str">
        <f t="shared" si="9"/>
        <v>vis</v>
      </c>
      <c r="E45" s="44">
        <f>VLOOKUP(C45,Active!C$21:E$973,3,FALSE)</f>
        <v>-1002.9902577564732</v>
      </c>
      <c r="F45" s="18" t="s">
        <v>77</v>
      </c>
      <c r="G45" s="14" t="str">
        <f t="shared" si="10"/>
        <v>33568.545</v>
      </c>
      <c r="H45" s="13">
        <f t="shared" si="11"/>
        <v>-1003</v>
      </c>
      <c r="I45" s="45" t="s">
        <v>127</v>
      </c>
      <c r="J45" s="46" t="s">
        <v>128</v>
      </c>
      <c r="K45" s="45">
        <v>-1003</v>
      </c>
      <c r="L45" s="45" t="s">
        <v>129</v>
      </c>
      <c r="M45" s="46" t="s">
        <v>98</v>
      </c>
      <c r="N45" s="46"/>
      <c r="O45" s="47" t="s">
        <v>122</v>
      </c>
      <c r="P45" s="47" t="s">
        <v>130</v>
      </c>
    </row>
    <row r="46" spans="1:16" ht="12.75" customHeight="1" thickBot="1" x14ac:dyDescent="0.25">
      <c r="A46" s="13" t="str">
        <f t="shared" si="6"/>
        <v> AAC 5.190 </v>
      </c>
      <c r="B46" s="18" t="str">
        <f t="shared" si="7"/>
        <v>I</v>
      </c>
      <c r="C46" s="13">
        <f t="shared" si="8"/>
        <v>34698.381000000001</v>
      </c>
      <c r="D46" s="14" t="str">
        <f t="shared" si="9"/>
        <v>vis</v>
      </c>
      <c r="E46" s="44">
        <f>VLOOKUP(C46,Active!C$21:E$973,3,FALSE)</f>
        <v>-632.9949819393172</v>
      </c>
      <c r="F46" s="18" t="s">
        <v>77</v>
      </c>
      <c r="G46" s="14" t="str">
        <f t="shared" si="10"/>
        <v>34698.381</v>
      </c>
      <c r="H46" s="13">
        <f t="shared" si="11"/>
        <v>-633</v>
      </c>
      <c r="I46" s="45" t="s">
        <v>131</v>
      </c>
      <c r="J46" s="46" t="s">
        <v>132</v>
      </c>
      <c r="K46" s="45">
        <v>-633</v>
      </c>
      <c r="L46" s="45" t="s">
        <v>133</v>
      </c>
      <c r="M46" s="46" t="s">
        <v>98</v>
      </c>
      <c r="N46" s="46"/>
      <c r="O46" s="47" t="s">
        <v>122</v>
      </c>
      <c r="P46" s="47" t="s">
        <v>134</v>
      </c>
    </row>
    <row r="47" spans="1:16" ht="12.75" customHeight="1" thickBot="1" x14ac:dyDescent="0.25">
      <c r="A47" s="13" t="str">
        <f t="shared" si="6"/>
        <v> AJ 64.261 </v>
      </c>
      <c r="B47" s="18" t="str">
        <f t="shared" si="7"/>
        <v>I</v>
      </c>
      <c r="C47" s="13">
        <f t="shared" si="8"/>
        <v>35165.572999999997</v>
      </c>
      <c r="D47" s="14" t="str">
        <f t="shared" si="9"/>
        <v>vis</v>
      </c>
      <c r="E47" s="44">
        <f>VLOOKUP(C47,Active!C$21:E$973,3,FALSE)</f>
        <v>-480.00035891476625</v>
      </c>
      <c r="F47" s="18" t="s">
        <v>77</v>
      </c>
      <c r="G47" s="14" t="str">
        <f t="shared" si="10"/>
        <v>35165.573</v>
      </c>
      <c r="H47" s="13">
        <f t="shared" si="11"/>
        <v>-480</v>
      </c>
      <c r="I47" s="45" t="s">
        <v>135</v>
      </c>
      <c r="J47" s="46" t="s">
        <v>136</v>
      </c>
      <c r="K47" s="45">
        <v>-480</v>
      </c>
      <c r="L47" s="45" t="s">
        <v>137</v>
      </c>
      <c r="M47" s="46" t="s">
        <v>80</v>
      </c>
      <c r="N47" s="46"/>
      <c r="O47" s="47" t="s">
        <v>138</v>
      </c>
      <c r="P47" s="47" t="s">
        <v>139</v>
      </c>
    </row>
    <row r="48" spans="1:16" ht="12.75" customHeight="1" thickBot="1" x14ac:dyDescent="0.25">
      <c r="A48" s="13" t="str">
        <f t="shared" si="6"/>
        <v> AJ 64.261 </v>
      </c>
      <c r="B48" s="18" t="str">
        <f t="shared" si="7"/>
        <v>I</v>
      </c>
      <c r="C48" s="13">
        <f t="shared" si="8"/>
        <v>35510.637999999999</v>
      </c>
      <c r="D48" s="14" t="str">
        <f t="shared" si="9"/>
        <v>vis</v>
      </c>
      <c r="E48" s="44">
        <f>VLOOKUP(C48,Active!C$21:E$973,3,FALSE)</f>
        <v>-366.99951644749893</v>
      </c>
      <c r="F48" s="18" t="s">
        <v>77</v>
      </c>
      <c r="G48" s="14" t="str">
        <f t="shared" si="10"/>
        <v>35510.638</v>
      </c>
      <c r="H48" s="13">
        <f t="shared" si="11"/>
        <v>-367</v>
      </c>
      <c r="I48" s="45" t="s">
        <v>140</v>
      </c>
      <c r="J48" s="46" t="s">
        <v>141</v>
      </c>
      <c r="K48" s="45">
        <v>-367</v>
      </c>
      <c r="L48" s="45" t="s">
        <v>142</v>
      </c>
      <c r="M48" s="46" t="s">
        <v>80</v>
      </c>
      <c r="N48" s="46"/>
      <c r="O48" s="47" t="s">
        <v>138</v>
      </c>
      <c r="P48" s="47" t="s">
        <v>139</v>
      </c>
    </row>
    <row r="49" spans="1:16" ht="12.75" customHeight="1" thickBot="1" x14ac:dyDescent="0.25">
      <c r="A49" s="13" t="str">
        <f t="shared" si="6"/>
        <v> AJ 64.261 </v>
      </c>
      <c r="B49" s="18" t="str">
        <f t="shared" si="7"/>
        <v>I</v>
      </c>
      <c r="C49" s="13">
        <f t="shared" si="8"/>
        <v>35571.703999999998</v>
      </c>
      <c r="D49" s="14" t="str">
        <f t="shared" si="9"/>
        <v>vis</v>
      </c>
      <c r="E49" s="44">
        <f>VLOOKUP(C49,Active!C$21:E$973,3,FALSE)</f>
        <v>-347.00180747641821</v>
      </c>
      <c r="F49" s="18" t="s">
        <v>77</v>
      </c>
      <c r="G49" s="14" t="str">
        <f t="shared" si="10"/>
        <v>35571.704</v>
      </c>
      <c r="H49" s="13">
        <f t="shared" si="11"/>
        <v>-347</v>
      </c>
      <c r="I49" s="45" t="s">
        <v>143</v>
      </c>
      <c r="J49" s="46" t="s">
        <v>144</v>
      </c>
      <c r="K49" s="45">
        <v>-347</v>
      </c>
      <c r="L49" s="45" t="s">
        <v>145</v>
      </c>
      <c r="M49" s="46" t="s">
        <v>80</v>
      </c>
      <c r="N49" s="46"/>
      <c r="O49" s="47" t="s">
        <v>138</v>
      </c>
      <c r="P49" s="47" t="s">
        <v>139</v>
      </c>
    </row>
    <row r="50" spans="1:16" ht="12.75" customHeight="1" thickBot="1" x14ac:dyDescent="0.25">
      <c r="A50" s="13" t="str">
        <f t="shared" si="6"/>
        <v> MVS 2.123 </v>
      </c>
      <c r="B50" s="18" t="str">
        <f t="shared" si="7"/>
        <v>I</v>
      </c>
      <c r="C50" s="13">
        <f t="shared" si="8"/>
        <v>35892.341999999997</v>
      </c>
      <c r="D50" s="14" t="str">
        <f t="shared" si="9"/>
        <v>vis</v>
      </c>
      <c r="E50" s="44">
        <f>VLOOKUP(C50,Active!C$21:E$973,3,FALSE)</f>
        <v>-242.00024508376958</v>
      </c>
      <c r="F50" s="18" t="s">
        <v>77</v>
      </c>
      <c r="G50" s="14" t="str">
        <f t="shared" si="10"/>
        <v>35892.342</v>
      </c>
      <c r="H50" s="13">
        <f t="shared" si="11"/>
        <v>-242</v>
      </c>
      <c r="I50" s="45" t="s">
        <v>146</v>
      </c>
      <c r="J50" s="46" t="s">
        <v>147</v>
      </c>
      <c r="K50" s="45">
        <v>-242</v>
      </c>
      <c r="L50" s="45" t="s">
        <v>137</v>
      </c>
      <c r="M50" s="46" t="s">
        <v>84</v>
      </c>
      <c r="N50" s="46"/>
      <c r="O50" s="47" t="s">
        <v>148</v>
      </c>
      <c r="P50" s="47" t="s">
        <v>149</v>
      </c>
    </row>
    <row r="51" spans="1:16" ht="12.75" customHeight="1" thickBot="1" x14ac:dyDescent="0.25">
      <c r="A51" s="13" t="str">
        <f t="shared" si="6"/>
        <v> AA 8.190 </v>
      </c>
      <c r="B51" s="18" t="str">
        <f t="shared" si="7"/>
        <v>I</v>
      </c>
      <c r="C51" s="13">
        <f t="shared" si="8"/>
        <v>36130.557999999997</v>
      </c>
      <c r="D51" s="14" t="str">
        <f t="shared" si="9"/>
        <v>vis</v>
      </c>
      <c r="E51" s="44">
        <f>VLOOKUP(C51,Active!C$21:E$973,3,FALSE)</f>
        <v>-163.9899899458031</v>
      </c>
      <c r="F51" s="18" t="s">
        <v>77</v>
      </c>
      <c r="G51" s="14" t="str">
        <f t="shared" si="10"/>
        <v>36130.558</v>
      </c>
      <c r="H51" s="13">
        <f t="shared" si="11"/>
        <v>-164</v>
      </c>
      <c r="I51" s="45" t="s">
        <v>150</v>
      </c>
      <c r="J51" s="46" t="s">
        <v>151</v>
      </c>
      <c r="K51" s="45">
        <v>-164</v>
      </c>
      <c r="L51" s="45" t="s">
        <v>152</v>
      </c>
      <c r="M51" s="46" t="s">
        <v>98</v>
      </c>
      <c r="N51" s="46"/>
      <c r="O51" s="47" t="s">
        <v>122</v>
      </c>
      <c r="P51" s="47" t="s">
        <v>153</v>
      </c>
    </row>
    <row r="52" spans="1:16" ht="12.75" customHeight="1" thickBot="1" x14ac:dyDescent="0.25">
      <c r="A52" s="13" t="str">
        <f t="shared" si="6"/>
        <v> AJ 64.261 </v>
      </c>
      <c r="B52" s="18" t="str">
        <f t="shared" si="7"/>
        <v>I</v>
      </c>
      <c r="C52" s="13">
        <f t="shared" si="8"/>
        <v>36194.663999999997</v>
      </c>
      <c r="D52" s="14" t="str">
        <f t="shared" si="9"/>
        <v>vis</v>
      </c>
      <c r="E52" s="44">
        <f>VLOOKUP(C52,Active!C$21:E$973,3,FALSE)</f>
        <v>-142.99675096993894</v>
      </c>
      <c r="F52" s="18" t="s">
        <v>77</v>
      </c>
      <c r="G52" s="14" t="str">
        <f t="shared" si="10"/>
        <v>36194.664</v>
      </c>
      <c r="H52" s="13">
        <f t="shared" si="11"/>
        <v>-143</v>
      </c>
      <c r="I52" s="45" t="s">
        <v>154</v>
      </c>
      <c r="J52" s="46" t="s">
        <v>155</v>
      </c>
      <c r="K52" s="45">
        <v>-143</v>
      </c>
      <c r="L52" s="45" t="s">
        <v>156</v>
      </c>
      <c r="M52" s="46" t="s">
        <v>80</v>
      </c>
      <c r="N52" s="46"/>
      <c r="O52" s="47" t="s">
        <v>138</v>
      </c>
      <c r="P52" s="47" t="s">
        <v>139</v>
      </c>
    </row>
    <row r="53" spans="1:16" ht="12.75" customHeight="1" thickBot="1" x14ac:dyDescent="0.25">
      <c r="A53" s="13" t="str">
        <f t="shared" si="6"/>
        <v> AJ 64.261 </v>
      </c>
      <c r="B53" s="18" t="str">
        <f t="shared" si="7"/>
        <v>I</v>
      </c>
      <c r="C53" s="13">
        <f t="shared" si="8"/>
        <v>36249.608</v>
      </c>
      <c r="D53" s="14" t="str">
        <f t="shared" si="9"/>
        <v>vis</v>
      </c>
      <c r="E53" s="44">
        <f>VLOOKUP(C53,Active!C$21:E$973,3,FALSE)</f>
        <v>-125.0038560413839</v>
      </c>
      <c r="F53" s="18" t="s">
        <v>77</v>
      </c>
      <c r="G53" s="14" t="str">
        <f t="shared" si="10"/>
        <v>36249.608</v>
      </c>
      <c r="H53" s="13">
        <f t="shared" si="11"/>
        <v>-125</v>
      </c>
      <c r="I53" s="45" t="s">
        <v>157</v>
      </c>
      <c r="J53" s="46" t="s">
        <v>158</v>
      </c>
      <c r="K53" s="45">
        <v>-125</v>
      </c>
      <c r="L53" s="45" t="s">
        <v>159</v>
      </c>
      <c r="M53" s="46" t="s">
        <v>80</v>
      </c>
      <c r="N53" s="46"/>
      <c r="O53" s="47" t="s">
        <v>138</v>
      </c>
      <c r="P53" s="47" t="s">
        <v>139</v>
      </c>
    </row>
    <row r="54" spans="1:16" ht="12.75" customHeight="1" thickBot="1" x14ac:dyDescent="0.25">
      <c r="A54" s="13" t="str">
        <f t="shared" si="6"/>
        <v> MVS 2.123 </v>
      </c>
      <c r="B54" s="18" t="str">
        <f t="shared" si="7"/>
        <v>I</v>
      </c>
      <c r="C54" s="13">
        <f t="shared" si="8"/>
        <v>36982.453999999998</v>
      </c>
      <c r="D54" s="14" t="str">
        <f t="shared" si="9"/>
        <v>vis</v>
      </c>
      <c r="E54" s="44">
        <f>VLOOKUP(C54,Active!C$21:E$973,3,FALSE)</f>
        <v>114.98633536825243</v>
      </c>
      <c r="F54" s="18" t="s">
        <v>77</v>
      </c>
      <c r="G54" s="14" t="str">
        <f t="shared" si="10"/>
        <v>36982.454</v>
      </c>
      <c r="H54" s="13">
        <f t="shared" si="11"/>
        <v>115</v>
      </c>
      <c r="I54" s="45" t="s">
        <v>164</v>
      </c>
      <c r="J54" s="46" t="s">
        <v>165</v>
      </c>
      <c r="K54" s="45">
        <v>115</v>
      </c>
      <c r="L54" s="45" t="s">
        <v>166</v>
      </c>
      <c r="M54" s="46" t="s">
        <v>84</v>
      </c>
      <c r="N54" s="46"/>
      <c r="O54" s="47" t="s">
        <v>148</v>
      </c>
      <c r="P54" s="47" t="s">
        <v>149</v>
      </c>
    </row>
    <row r="55" spans="1:16" ht="12.75" customHeight="1" thickBot="1" x14ac:dyDescent="0.25">
      <c r="A55" s="13" t="str">
        <f t="shared" si="6"/>
        <v> HABZ 92 </v>
      </c>
      <c r="B55" s="18" t="str">
        <f t="shared" si="7"/>
        <v>I</v>
      </c>
      <c r="C55" s="13">
        <f t="shared" si="8"/>
        <v>37367.302000000003</v>
      </c>
      <c r="D55" s="14" t="str">
        <f t="shared" si="9"/>
        <v>vis</v>
      </c>
      <c r="E55" s="44">
        <f>VLOOKUP(C55,Active!C$21:E$973,3,FALSE)</f>
        <v>241.01519434219418</v>
      </c>
      <c r="F55" s="18" t="s">
        <v>77</v>
      </c>
      <c r="G55" s="14" t="str">
        <f t="shared" si="10"/>
        <v>37367.302</v>
      </c>
      <c r="H55" s="13">
        <f t="shared" si="11"/>
        <v>241</v>
      </c>
      <c r="I55" s="45" t="s">
        <v>167</v>
      </c>
      <c r="J55" s="46" t="s">
        <v>168</v>
      </c>
      <c r="K55" s="45">
        <v>241</v>
      </c>
      <c r="L55" s="45" t="s">
        <v>169</v>
      </c>
      <c r="M55" s="46" t="s">
        <v>84</v>
      </c>
      <c r="N55" s="46"/>
      <c r="O55" s="47" t="s">
        <v>170</v>
      </c>
      <c r="P55" s="47" t="s">
        <v>171</v>
      </c>
    </row>
    <row r="56" spans="1:16" ht="12.75" customHeight="1" thickBot="1" x14ac:dyDescent="0.25">
      <c r="A56" s="13" t="str">
        <f t="shared" si="6"/>
        <v> HABZ 92 </v>
      </c>
      <c r="B56" s="18" t="str">
        <f t="shared" si="7"/>
        <v>I</v>
      </c>
      <c r="C56" s="13">
        <f t="shared" si="8"/>
        <v>38002.406000000003</v>
      </c>
      <c r="D56" s="14" t="str">
        <f t="shared" si="9"/>
        <v>vis</v>
      </c>
      <c r="E56" s="44">
        <f>VLOOKUP(C56,Active!C$21:E$973,3,FALSE)</f>
        <v>448.99713123620188</v>
      </c>
      <c r="F56" s="18" t="s">
        <v>77</v>
      </c>
      <c r="G56" s="14" t="str">
        <f t="shared" si="10"/>
        <v>38002.406</v>
      </c>
      <c r="H56" s="13">
        <f t="shared" si="11"/>
        <v>449</v>
      </c>
      <c r="I56" s="45" t="s">
        <v>172</v>
      </c>
      <c r="J56" s="46" t="s">
        <v>173</v>
      </c>
      <c r="K56" s="45">
        <v>449</v>
      </c>
      <c r="L56" s="45" t="s">
        <v>174</v>
      </c>
      <c r="M56" s="46" t="s">
        <v>84</v>
      </c>
      <c r="N56" s="46"/>
      <c r="O56" s="47" t="s">
        <v>170</v>
      </c>
      <c r="P56" s="47" t="s">
        <v>171</v>
      </c>
    </row>
    <row r="57" spans="1:16" ht="12.75" customHeight="1" thickBot="1" x14ac:dyDescent="0.25">
      <c r="A57" s="13" t="str">
        <f t="shared" si="6"/>
        <v> HABZ 92 </v>
      </c>
      <c r="B57" s="18" t="str">
        <f t="shared" si="7"/>
        <v>I</v>
      </c>
      <c r="C57" s="13">
        <f t="shared" si="8"/>
        <v>38399.375</v>
      </c>
      <c r="D57" s="14" t="str">
        <f t="shared" si="9"/>
        <v>vis</v>
      </c>
      <c r="E57" s="44">
        <f>VLOOKUP(C57,Active!C$21:E$973,3,FALSE)</f>
        <v>578.99533862723843</v>
      </c>
      <c r="F57" s="18" t="s">
        <v>77</v>
      </c>
      <c r="G57" s="14" t="str">
        <f t="shared" si="10"/>
        <v>38399.375</v>
      </c>
      <c r="H57" s="13">
        <f t="shared" si="11"/>
        <v>579</v>
      </c>
      <c r="I57" s="45" t="s">
        <v>175</v>
      </c>
      <c r="J57" s="46" t="s">
        <v>176</v>
      </c>
      <c r="K57" s="45">
        <v>579</v>
      </c>
      <c r="L57" s="45" t="s">
        <v>177</v>
      </c>
      <c r="M57" s="46" t="s">
        <v>84</v>
      </c>
      <c r="N57" s="46"/>
      <c r="O57" s="47" t="s">
        <v>170</v>
      </c>
      <c r="P57" s="47" t="s">
        <v>171</v>
      </c>
    </row>
    <row r="58" spans="1:16" ht="12.75" customHeight="1" thickBot="1" x14ac:dyDescent="0.25">
      <c r="A58" s="13" t="str">
        <f t="shared" si="6"/>
        <v> HABZ 92 </v>
      </c>
      <c r="B58" s="18" t="str">
        <f t="shared" si="7"/>
        <v>I</v>
      </c>
      <c r="C58" s="13">
        <f t="shared" si="8"/>
        <v>39535.347000000002</v>
      </c>
      <c r="D58" s="14" t="str">
        <f t="shared" si="9"/>
        <v>vis</v>
      </c>
      <c r="E58" s="44">
        <f>VLOOKUP(C58,Active!C$21:E$973,3,FALSE)</f>
        <v>951.00001316457463</v>
      </c>
      <c r="F58" s="18" t="s">
        <v>77</v>
      </c>
      <c r="G58" s="14" t="str">
        <f t="shared" si="10"/>
        <v>39535.347</v>
      </c>
      <c r="H58" s="13">
        <f t="shared" si="11"/>
        <v>951</v>
      </c>
      <c r="I58" s="45" t="s">
        <v>178</v>
      </c>
      <c r="J58" s="46" t="s">
        <v>179</v>
      </c>
      <c r="K58" s="45">
        <v>951</v>
      </c>
      <c r="L58" s="45" t="s">
        <v>162</v>
      </c>
      <c r="M58" s="46" t="s">
        <v>84</v>
      </c>
      <c r="N58" s="46"/>
      <c r="O58" s="47" t="s">
        <v>170</v>
      </c>
      <c r="P58" s="47" t="s">
        <v>171</v>
      </c>
    </row>
    <row r="59" spans="1:16" ht="12.75" customHeight="1" thickBot="1" x14ac:dyDescent="0.25">
      <c r="A59" s="13" t="str">
        <f t="shared" si="6"/>
        <v> HABZ 92 </v>
      </c>
      <c r="B59" s="18" t="str">
        <f t="shared" si="7"/>
        <v>I</v>
      </c>
      <c r="C59" s="13">
        <f t="shared" si="8"/>
        <v>42839.362999999998</v>
      </c>
      <c r="D59" s="14" t="str">
        <f t="shared" si="9"/>
        <v>vis</v>
      </c>
      <c r="E59" s="44">
        <f>VLOOKUP(C59,Active!C$21:E$973,3,FALSE)</f>
        <v>2032.9891790473146</v>
      </c>
      <c r="F59" s="18" t="s">
        <v>77</v>
      </c>
      <c r="G59" s="14" t="str">
        <f t="shared" si="10"/>
        <v>42839.363</v>
      </c>
      <c r="H59" s="13">
        <f t="shared" si="11"/>
        <v>2033</v>
      </c>
      <c r="I59" s="45" t="s">
        <v>193</v>
      </c>
      <c r="J59" s="46" t="s">
        <v>194</v>
      </c>
      <c r="K59" s="45">
        <v>2033</v>
      </c>
      <c r="L59" s="45" t="s">
        <v>116</v>
      </c>
      <c r="M59" s="46" t="s">
        <v>84</v>
      </c>
      <c r="N59" s="46"/>
      <c r="O59" s="47" t="s">
        <v>170</v>
      </c>
      <c r="P59" s="47" t="s">
        <v>171</v>
      </c>
    </row>
    <row r="60" spans="1:16" ht="12.75" customHeight="1" thickBot="1" x14ac:dyDescent="0.25">
      <c r="A60" s="13" t="str">
        <f t="shared" si="6"/>
        <v> BRNO 32 </v>
      </c>
      <c r="B60" s="18" t="str">
        <f t="shared" si="7"/>
        <v>I</v>
      </c>
      <c r="C60" s="13">
        <f t="shared" si="8"/>
        <v>50864.345200000003</v>
      </c>
      <c r="D60" s="14" t="str">
        <f t="shared" si="9"/>
        <v>vis</v>
      </c>
      <c r="E60" s="44">
        <f>VLOOKUP(C60,Active!C$21:E$973,3,FALSE)</f>
        <v>4660.986076399462</v>
      </c>
      <c r="F60" s="18" t="s">
        <v>77</v>
      </c>
      <c r="G60" s="14" t="str">
        <f t="shared" si="10"/>
        <v>50864.3452</v>
      </c>
      <c r="H60" s="13">
        <f t="shared" si="11"/>
        <v>4661</v>
      </c>
      <c r="I60" s="45" t="s">
        <v>228</v>
      </c>
      <c r="J60" s="46" t="s">
        <v>229</v>
      </c>
      <c r="K60" s="45">
        <v>4661</v>
      </c>
      <c r="L60" s="45" t="s">
        <v>230</v>
      </c>
      <c r="M60" s="46" t="s">
        <v>98</v>
      </c>
      <c r="N60" s="46"/>
      <c r="O60" s="47" t="s">
        <v>231</v>
      </c>
      <c r="P60" s="47" t="s">
        <v>232</v>
      </c>
    </row>
    <row r="61" spans="1:16" ht="12.75" customHeight="1" thickBot="1" x14ac:dyDescent="0.25">
      <c r="A61" s="13" t="str">
        <f t="shared" si="6"/>
        <v>VSB 44 </v>
      </c>
      <c r="B61" s="18" t="str">
        <f t="shared" si="7"/>
        <v>I</v>
      </c>
      <c r="C61" s="13">
        <f t="shared" si="8"/>
        <v>53404.963000000003</v>
      </c>
      <c r="D61" s="14" t="str">
        <f t="shared" si="9"/>
        <v>vis</v>
      </c>
      <c r="E61" s="44">
        <f>VLOOKUP(C61,Active!C$21:E$973,3,FALSE)</f>
        <v>5492.9799088291011</v>
      </c>
      <c r="F61" s="18" t="s">
        <v>77</v>
      </c>
      <c r="G61" s="14" t="str">
        <f t="shared" si="10"/>
        <v>53404.963</v>
      </c>
      <c r="H61" s="13">
        <f t="shared" si="11"/>
        <v>5493</v>
      </c>
      <c r="I61" s="45" t="s">
        <v>245</v>
      </c>
      <c r="J61" s="46" t="s">
        <v>246</v>
      </c>
      <c r="K61" s="45">
        <v>5493</v>
      </c>
      <c r="L61" s="45" t="s">
        <v>247</v>
      </c>
      <c r="M61" s="46" t="s">
        <v>98</v>
      </c>
      <c r="N61" s="46"/>
      <c r="O61" s="47" t="s">
        <v>248</v>
      </c>
      <c r="P61" s="48" t="s">
        <v>249</v>
      </c>
    </row>
    <row r="62" spans="1:16" ht="12.75" customHeight="1" thickBot="1" x14ac:dyDescent="0.25">
      <c r="A62" s="13" t="str">
        <f t="shared" si="6"/>
        <v>VSB 45 </v>
      </c>
      <c r="B62" s="18" t="str">
        <f t="shared" si="7"/>
        <v>I</v>
      </c>
      <c r="C62" s="13">
        <f t="shared" si="8"/>
        <v>53743.915999999997</v>
      </c>
      <c r="D62" s="14" t="str">
        <f t="shared" si="9"/>
        <v>vis</v>
      </c>
      <c r="E62" s="44">
        <f>VLOOKUP(C62,Active!C$21:E$973,3,FALSE)</f>
        <v>5603.9792120235907</v>
      </c>
      <c r="F62" s="18" t="s">
        <v>77</v>
      </c>
      <c r="G62" s="14" t="str">
        <f t="shared" si="10"/>
        <v>53743.916</v>
      </c>
      <c r="H62" s="13">
        <f t="shared" si="11"/>
        <v>5604</v>
      </c>
      <c r="I62" s="45" t="s">
        <v>263</v>
      </c>
      <c r="J62" s="46" t="s">
        <v>264</v>
      </c>
      <c r="K62" s="45" t="s">
        <v>265</v>
      </c>
      <c r="L62" s="45" t="s">
        <v>266</v>
      </c>
      <c r="M62" s="46" t="s">
        <v>98</v>
      </c>
      <c r="N62" s="46"/>
      <c r="O62" s="47" t="s">
        <v>267</v>
      </c>
      <c r="P62" s="48" t="s">
        <v>268</v>
      </c>
    </row>
    <row r="63" spans="1:16" ht="12.75" customHeight="1" thickBot="1" x14ac:dyDescent="0.25">
      <c r="A63" s="13" t="str">
        <f t="shared" si="6"/>
        <v>BAVM 203 </v>
      </c>
      <c r="B63" s="18" t="str">
        <f t="shared" si="7"/>
        <v>I</v>
      </c>
      <c r="C63" s="13">
        <f t="shared" si="8"/>
        <v>54809.649599999997</v>
      </c>
      <c r="D63" s="14" t="str">
        <f t="shared" si="9"/>
        <v>vis</v>
      </c>
      <c r="E63" s="44">
        <f>VLOOKUP(C63,Active!C$21:E$973,3,FALSE)</f>
        <v>5952.9824277819926</v>
      </c>
      <c r="F63" s="18" t="s">
        <v>77</v>
      </c>
      <c r="G63" s="14" t="str">
        <f t="shared" si="10"/>
        <v>54809.6496</v>
      </c>
      <c r="H63" s="13">
        <f t="shared" si="11"/>
        <v>5953</v>
      </c>
      <c r="I63" s="45" t="s">
        <v>290</v>
      </c>
      <c r="J63" s="46" t="s">
        <v>291</v>
      </c>
      <c r="K63" s="45" t="s">
        <v>292</v>
      </c>
      <c r="L63" s="45" t="s">
        <v>293</v>
      </c>
      <c r="M63" s="46" t="s">
        <v>259</v>
      </c>
      <c r="N63" s="46" t="s">
        <v>260</v>
      </c>
      <c r="O63" s="47" t="s">
        <v>288</v>
      </c>
      <c r="P63" s="48" t="s">
        <v>294</v>
      </c>
    </row>
    <row r="64" spans="1:16" ht="12.75" customHeight="1" thickBot="1" x14ac:dyDescent="0.25">
      <c r="A64" s="13" t="str">
        <f t="shared" si="6"/>
        <v>VSB 53 </v>
      </c>
      <c r="B64" s="18" t="str">
        <f t="shared" si="7"/>
        <v>I</v>
      </c>
      <c r="C64" s="13">
        <f t="shared" si="8"/>
        <v>55579.174200000001</v>
      </c>
      <c r="D64" s="14" t="str">
        <f t="shared" si="9"/>
        <v>vis</v>
      </c>
      <c r="E64" s="44">
        <f>VLOOKUP(C64,Active!C$21:E$973,3,FALSE)</f>
        <v>6204.984016176315</v>
      </c>
      <c r="F64" s="18" t="s">
        <v>77</v>
      </c>
      <c r="G64" s="14" t="str">
        <f t="shared" si="10"/>
        <v>55579.1742</v>
      </c>
      <c r="H64" s="13">
        <f t="shared" si="11"/>
        <v>6205</v>
      </c>
      <c r="I64" s="45" t="s">
        <v>295</v>
      </c>
      <c r="J64" s="46" t="s">
        <v>296</v>
      </c>
      <c r="K64" s="45" t="s">
        <v>297</v>
      </c>
      <c r="L64" s="45" t="s">
        <v>258</v>
      </c>
      <c r="M64" s="46" t="s">
        <v>259</v>
      </c>
      <c r="N64" s="46" t="s">
        <v>77</v>
      </c>
      <c r="O64" s="47" t="s">
        <v>298</v>
      </c>
      <c r="P64" s="48" t="s">
        <v>299</v>
      </c>
    </row>
    <row r="65" spans="1:16" ht="12.75" customHeight="1" thickBot="1" x14ac:dyDescent="0.25">
      <c r="A65" s="13" t="str">
        <f t="shared" si="6"/>
        <v>VSB 55 </v>
      </c>
      <c r="B65" s="18" t="str">
        <f t="shared" si="7"/>
        <v>I</v>
      </c>
      <c r="C65" s="13">
        <f t="shared" si="8"/>
        <v>55970.036099999998</v>
      </c>
      <c r="D65" s="14" t="str">
        <f t="shared" si="9"/>
        <v>vis</v>
      </c>
      <c r="E65" s="44">
        <f>VLOOKUP(C65,Active!C$21:E$973,3,FALSE)</f>
        <v>6332.9822889317547</v>
      </c>
      <c r="F65" s="18" t="s">
        <v>77</v>
      </c>
      <c r="G65" s="14" t="str">
        <f t="shared" si="10"/>
        <v>55970.0361</v>
      </c>
      <c r="H65" s="13">
        <f t="shared" si="11"/>
        <v>6333</v>
      </c>
      <c r="I65" s="45" t="s">
        <v>305</v>
      </c>
      <c r="J65" s="46" t="s">
        <v>306</v>
      </c>
      <c r="K65" s="45" t="s">
        <v>307</v>
      </c>
      <c r="L65" s="45" t="s">
        <v>308</v>
      </c>
      <c r="M65" s="46" t="s">
        <v>259</v>
      </c>
      <c r="N65" s="46" t="s">
        <v>309</v>
      </c>
      <c r="O65" s="47" t="s">
        <v>310</v>
      </c>
      <c r="P65" s="48" t="s">
        <v>311</v>
      </c>
    </row>
    <row r="66" spans="1:16" x14ac:dyDescent="0.2">
      <c r="B66" s="18"/>
      <c r="F66" s="18"/>
    </row>
    <row r="67" spans="1:16" x14ac:dyDescent="0.2">
      <c r="B67" s="18"/>
      <c r="F67" s="18"/>
    </row>
    <row r="68" spans="1:16" x14ac:dyDescent="0.2">
      <c r="B68" s="18"/>
      <c r="F68" s="18"/>
    </row>
    <row r="69" spans="1:16" x14ac:dyDescent="0.2">
      <c r="B69" s="18"/>
      <c r="F69" s="18"/>
    </row>
    <row r="70" spans="1:16" x14ac:dyDescent="0.2">
      <c r="B70" s="18"/>
      <c r="F70" s="18"/>
    </row>
    <row r="71" spans="1:16" x14ac:dyDescent="0.2">
      <c r="B71" s="18"/>
      <c r="F71" s="18"/>
    </row>
    <row r="72" spans="1:16" x14ac:dyDescent="0.2">
      <c r="B72" s="18"/>
      <c r="F72" s="18"/>
    </row>
    <row r="73" spans="1:16" x14ac:dyDescent="0.2">
      <c r="B73" s="18"/>
      <c r="F73" s="18"/>
    </row>
    <row r="74" spans="1:16" x14ac:dyDescent="0.2">
      <c r="B74" s="18"/>
      <c r="F74" s="18"/>
    </row>
    <row r="75" spans="1:16" x14ac:dyDescent="0.2">
      <c r="B75" s="18"/>
      <c r="F75" s="18"/>
    </row>
    <row r="76" spans="1:16" x14ac:dyDescent="0.2">
      <c r="B76" s="18"/>
      <c r="F76" s="18"/>
    </row>
    <row r="77" spans="1:16" x14ac:dyDescent="0.2">
      <c r="B77" s="18"/>
      <c r="F77" s="18"/>
    </row>
    <row r="78" spans="1:16" x14ac:dyDescent="0.2">
      <c r="B78" s="18"/>
      <c r="F78" s="18"/>
    </row>
    <row r="79" spans="1:16" x14ac:dyDescent="0.2">
      <c r="B79" s="18"/>
      <c r="F79" s="18"/>
    </row>
    <row r="80" spans="1:16" x14ac:dyDescent="0.2">
      <c r="B80" s="18"/>
      <c r="F80" s="18"/>
    </row>
    <row r="81" spans="2:6" x14ac:dyDescent="0.2">
      <c r="B81" s="18"/>
      <c r="F81" s="18"/>
    </row>
    <row r="82" spans="2:6" x14ac:dyDescent="0.2">
      <c r="B82" s="18"/>
      <c r="F82" s="18"/>
    </row>
    <row r="83" spans="2:6" x14ac:dyDescent="0.2">
      <c r="B83" s="18"/>
      <c r="F83" s="18"/>
    </row>
    <row r="84" spans="2:6" x14ac:dyDescent="0.2">
      <c r="B84" s="18"/>
      <c r="F84" s="18"/>
    </row>
    <row r="85" spans="2:6" x14ac:dyDescent="0.2">
      <c r="B85" s="18"/>
      <c r="F85" s="18"/>
    </row>
    <row r="86" spans="2:6" x14ac:dyDescent="0.2">
      <c r="B86" s="18"/>
      <c r="F86" s="18"/>
    </row>
    <row r="87" spans="2:6" x14ac:dyDescent="0.2">
      <c r="B87" s="18"/>
      <c r="F87" s="18"/>
    </row>
    <row r="88" spans="2:6" x14ac:dyDescent="0.2">
      <c r="B88" s="18"/>
      <c r="F88" s="18"/>
    </row>
    <row r="89" spans="2:6" x14ac:dyDescent="0.2">
      <c r="B89" s="18"/>
      <c r="F89" s="18"/>
    </row>
    <row r="90" spans="2:6" x14ac:dyDescent="0.2">
      <c r="B90" s="18"/>
      <c r="F90" s="18"/>
    </row>
    <row r="91" spans="2:6" x14ac:dyDescent="0.2">
      <c r="B91" s="18"/>
      <c r="F91" s="18"/>
    </row>
    <row r="92" spans="2:6" x14ac:dyDescent="0.2">
      <c r="B92" s="18"/>
      <c r="F92" s="18"/>
    </row>
    <row r="93" spans="2:6" x14ac:dyDescent="0.2">
      <c r="B93" s="18"/>
      <c r="F93" s="18"/>
    </row>
    <row r="94" spans="2:6" x14ac:dyDescent="0.2">
      <c r="B94" s="18"/>
      <c r="F94" s="18"/>
    </row>
    <row r="95" spans="2:6" x14ac:dyDescent="0.2">
      <c r="B95" s="18"/>
      <c r="F95" s="18"/>
    </row>
    <row r="96" spans="2:6" x14ac:dyDescent="0.2">
      <c r="B96" s="18"/>
      <c r="F96" s="18"/>
    </row>
    <row r="97" spans="2:6" x14ac:dyDescent="0.2">
      <c r="B97" s="18"/>
      <c r="F97" s="18"/>
    </row>
    <row r="98" spans="2:6" x14ac:dyDescent="0.2">
      <c r="B98" s="18"/>
      <c r="F98" s="18"/>
    </row>
    <row r="99" spans="2:6" x14ac:dyDescent="0.2">
      <c r="B99" s="18"/>
      <c r="F99" s="18"/>
    </row>
    <row r="100" spans="2:6" x14ac:dyDescent="0.2">
      <c r="B100" s="18"/>
      <c r="F100" s="18"/>
    </row>
    <row r="101" spans="2:6" x14ac:dyDescent="0.2">
      <c r="B101" s="18"/>
      <c r="F101" s="18"/>
    </row>
    <row r="102" spans="2:6" x14ac:dyDescent="0.2">
      <c r="B102" s="18"/>
      <c r="F102" s="18"/>
    </row>
    <row r="103" spans="2:6" x14ac:dyDescent="0.2">
      <c r="B103" s="18"/>
      <c r="F103" s="18"/>
    </row>
    <row r="104" spans="2:6" x14ac:dyDescent="0.2">
      <c r="B104" s="18"/>
      <c r="F104" s="18"/>
    </row>
    <row r="105" spans="2:6" x14ac:dyDescent="0.2">
      <c r="B105" s="18"/>
      <c r="F105" s="18"/>
    </row>
    <row r="106" spans="2:6" x14ac:dyDescent="0.2">
      <c r="B106" s="18"/>
      <c r="F106" s="18"/>
    </row>
    <row r="107" spans="2:6" x14ac:dyDescent="0.2">
      <c r="B107" s="18"/>
      <c r="F107" s="18"/>
    </row>
    <row r="108" spans="2:6" x14ac:dyDescent="0.2">
      <c r="B108" s="18"/>
      <c r="F108" s="18"/>
    </row>
    <row r="109" spans="2:6" x14ac:dyDescent="0.2">
      <c r="B109" s="18"/>
      <c r="F109" s="18"/>
    </row>
    <row r="110" spans="2:6" x14ac:dyDescent="0.2">
      <c r="B110" s="18"/>
      <c r="F110" s="18"/>
    </row>
    <row r="111" spans="2:6" x14ac:dyDescent="0.2">
      <c r="B111" s="18"/>
      <c r="F111" s="18"/>
    </row>
    <row r="112" spans="2:6" x14ac:dyDescent="0.2">
      <c r="B112" s="18"/>
      <c r="F112" s="18"/>
    </row>
    <row r="113" spans="2:6" x14ac:dyDescent="0.2">
      <c r="B113" s="18"/>
      <c r="F113" s="18"/>
    </row>
    <row r="114" spans="2:6" x14ac:dyDescent="0.2">
      <c r="B114" s="18"/>
      <c r="F114" s="18"/>
    </row>
    <row r="115" spans="2:6" x14ac:dyDescent="0.2">
      <c r="B115" s="18"/>
      <c r="F115" s="18"/>
    </row>
    <row r="116" spans="2:6" x14ac:dyDescent="0.2">
      <c r="B116" s="18"/>
      <c r="F116" s="18"/>
    </row>
    <row r="117" spans="2:6" x14ac:dyDescent="0.2">
      <c r="B117" s="18"/>
      <c r="F117" s="18"/>
    </row>
    <row r="118" spans="2:6" x14ac:dyDescent="0.2">
      <c r="B118" s="18"/>
      <c r="F118" s="18"/>
    </row>
    <row r="119" spans="2:6" x14ac:dyDescent="0.2">
      <c r="B119" s="18"/>
      <c r="F119" s="18"/>
    </row>
    <row r="120" spans="2:6" x14ac:dyDescent="0.2">
      <c r="B120" s="18"/>
      <c r="F120" s="18"/>
    </row>
    <row r="121" spans="2:6" x14ac:dyDescent="0.2">
      <c r="B121" s="18"/>
      <c r="F121" s="18"/>
    </row>
    <row r="122" spans="2:6" x14ac:dyDescent="0.2">
      <c r="B122" s="18"/>
      <c r="F122" s="18"/>
    </row>
    <row r="123" spans="2:6" x14ac:dyDescent="0.2">
      <c r="B123" s="18"/>
      <c r="F123" s="18"/>
    </row>
    <row r="124" spans="2:6" x14ac:dyDescent="0.2">
      <c r="B124" s="18"/>
      <c r="F124" s="18"/>
    </row>
    <row r="125" spans="2:6" x14ac:dyDescent="0.2">
      <c r="B125" s="18"/>
      <c r="F125" s="18"/>
    </row>
    <row r="126" spans="2:6" x14ac:dyDescent="0.2">
      <c r="B126" s="18"/>
      <c r="F126" s="18"/>
    </row>
    <row r="127" spans="2:6" x14ac:dyDescent="0.2">
      <c r="B127" s="18"/>
      <c r="F127" s="18"/>
    </row>
    <row r="128" spans="2:6" x14ac:dyDescent="0.2">
      <c r="B128" s="18"/>
      <c r="F128" s="18"/>
    </row>
    <row r="129" spans="2:6" x14ac:dyDescent="0.2">
      <c r="B129" s="18"/>
      <c r="F129" s="18"/>
    </row>
    <row r="130" spans="2:6" x14ac:dyDescent="0.2">
      <c r="B130" s="18"/>
      <c r="F130" s="18"/>
    </row>
    <row r="131" spans="2:6" x14ac:dyDescent="0.2">
      <c r="B131" s="18"/>
      <c r="F131" s="18"/>
    </row>
    <row r="132" spans="2:6" x14ac:dyDescent="0.2">
      <c r="B132" s="18"/>
      <c r="F132" s="18"/>
    </row>
    <row r="133" spans="2:6" x14ac:dyDescent="0.2">
      <c r="B133" s="18"/>
      <c r="F133" s="18"/>
    </row>
    <row r="134" spans="2:6" x14ac:dyDescent="0.2">
      <c r="B134" s="18"/>
      <c r="F134" s="18"/>
    </row>
    <row r="135" spans="2:6" x14ac:dyDescent="0.2">
      <c r="B135" s="18"/>
      <c r="F135" s="18"/>
    </row>
    <row r="136" spans="2:6" x14ac:dyDescent="0.2">
      <c r="B136" s="18"/>
      <c r="F136" s="18"/>
    </row>
    <row r="137" spans="2:6" x14ac:dyDescent="0.2">
      <c r="B137" s="18"/>
      <c r="F137" s="18"/>
    </row>
    <row r="138" spans="2:6" x14ac:dyDescent="0.2">
      <c r="B138" s="18"/>
      <c r="F138" s="18"/>
    </row>
    <row r="139" spans="2:6" x14ac:dyDescent="0.2">
      <c r="B139" s="18"/>
      <c r="F139" s="18"/>
    </row>
    <row r="140" spans="2:6" x14ac:dyDescent="0.2">
      <c r="B140" s="18"/>
      <c r="F140" s="18"/>
    </row>
    <row r="141" spans="2:6" x14ac:dyDescent="0.2">
      <c r="B141" s="18"/>
      <c r="F141" s="18"/>
    </row>
    <row r="142" spans="2:6" x14ac:dyDescent="0.2">
      <c r="B142" s="18"/>
      <c r="F142" s="18"/>
    </row>
    <row r="143" spans="2:6" x14ac:dyDescent="0.2">
      <c r="B143" s="18"/>
      <c r="F143" s="18"/>
    </row>
    <row r="144" spans="2:6" x14ac:dyDescent="0.2">
      <c r="B144" s="18"/>
      <c r="F144" s="18"/>
    </row>
    <row r="145" spans="2:6" x14ac:dyDescent="0.2">
      <c r="B145" s="18"/>
      <c r="F145" s="18"/>
    </row>
    <row r="146" spans="2:6" x14ac:dyDescent="0.2">
      <c r="B146" s="18"/>
      <c r="F146" s="18"/>
    </row>
    <row r="147" spans="2:6" x14ac:dyDescent="0.2">
      <c r="B147" s="18"/>
      <c r="F147" s="18"/>
    </row>
    <row r="148" spans="2:6" x14ac:dyDescent="0.2">
      <c r="B148" s="18"/>
      <c r="F148" s="18"/>
    </row>
    <row r="149" spans="2:6" x14ac:dyDescent="0.2">
      <c r="B149" s="18"/>
      <c r="F149" s="18"/>
    </row>
    <row r="150" spans="2:6" x14ac:dyDescent="0.2">
      <c r="B150" s="18"/>
      <c r="F150" s="18"/>
    </row>
    <row r="151" spans="2:6" x14ac:dyDescent="0.2">
      <c r="B151" s="18"/>
      <c r="F151" s="18"/>
    </row>
    <row r="152" spans="2:6" x14ac:dyDescent="0.2">
      <c r="B152" s="18"/>
      <c r="F152" s="18"/>
    </row>
    <row r="153" spans="2:6" x14ac:dyDescent="0.2">
      <c r="B153" s="18"/>
      <c r="F153" s="18"/>
    </row>
    <row r="154" spans="2:6" x14ac:dyDescent="0.2">
      <c r="B154" s="18"/>
      <c r="F154" s="18"/>
    </row>
    <row r="155" spans="2:6" x14ac:dyDescent="0.2">
      <c r="B155" s="18"/>
      <c r="F155" s="18"/>
    </row>
    <row r="156" spans="2:6" x14ac:dyDescent="0.2">
      <c r="B156" s="18"/>
      <c r="F156" s="18"/>
    </row>
    <row r="157" spans="2:6" x14ac:dyDescent="0.2">
      <c r="B157" s="18"/>
      <c r="F157" s="18"/>
    </row>
    <row r="158" spans="2:6" x14ac:dyDescent="0.2">
      <c r="B158" s="18"/>
      <c r="F158" s="18"/>
    </row>
    <row r="159" spans="2:6" x14ac:dyDescent="0.2">
      <c r="B159" s="18"/>
      <c r="F159" s="18"/>
    </row>
    <row r="160" spans="2:6" x14ac:dyDescent="0.2">
      <c r="B160" s="18"/>
      <c r="F160" s="18"/>
    </row>
    <row r="161" spans="2:6" x14ac:dyDescent="0.2">
      <c r="B161" s="18"/>
      <c r="F161" s="18"/>
    </row>
    <row r="162" spans="2:6" x14ac:dyDescent="0.2">
      <c r="B162" s="18"/>
      <c r="F162" s="18"/>
    </row>
    <row r="163" spans="2:6" x14ac:dyDescent="0.2">
      <c r="B163" s="18"/>
      <c r="F163" s="18"/>
    </row>
    <row r="164" spans="2:6" x14ac:dyDescent="0.2">
      <c r="B164" s="18"/>
      <c r="F164" s="18"/>
    </row>
    <row r="165" spans="2:6" x14ac:dyDescent="0.2">
      <c r="B165" s="18"/>
      <c r="F165" s="18"/>
    </row>
    <row r="166" spans="2:6" x14ac:dyDescent="0.2">
      <c r="B166" s="18"/>
      <c r="F166" s="18"/>
    </row>
    <row r="167" spans="2:6" x14ac:dyDescent="0.2">
      <c r="B167" s="18"/>
      <c r="F167" s="18"/>
    </row>
    <row r="168" spans="2:6" x14ac:dyDescent="0.2">
      <c r="B168" s="18"/>
      <c r="F168" s="18"/>
    </row>
    <row r="169" spans="2:6" x14ac:dyDescent="0.2">
      <c r="B169" s="18"/>
      <c r="F169" s="18"/>
    </row>
    <row r="170" spans="2:6" x14ac:dyDescent="0.2">
      <c r="B170" s="18"/>
      <c r="F170" s="18"/>
    </row>
    <row r="171" spans="2:6" x14ac:dyDescent="0.2">
      <c r="B171" s="18"/>
      <c r="F171" s="18"/>
    </row>
    <row r="172" spans="2:6" x14ac:dyDescent="0.2">
      <c r="B172" s="18"/>
      <c r="F172" s="18"/>
    </row>
    <row r="173" spans="2:6" x14ac:dyDescent="0.2">
      <c r="B173" s="18"/>
      <c r="F173" s="18"/>
    </row>
    <row r="174" spans="2:6" x14ac:dyDescent="0.2">
      <c r="B174" s="18"/>
      <c r="F174" s="18"/>
    </row>
    <row r="175" spans="2:6" x14ac:dyDescent="0.2">
      <c r="B175" s="18"/>
      <c r="F175" s="18"/>
    </row>
    <row r="176" spans="2:6" x14ac:dyDescent="0.2">
      <c r="B176" s="18"/>
      <c r="F176" s="18"/>
    </row>
    <row r="177" spans="2:6" x14ac:dyDescent="0.2">
      <c r="B177" s="18"/>
      <c r="F177" s="18"/>
    </row>
    <row r="178" spans="2:6" x14ac:dyDescent="0.2">
      <c r="B178" s="18"/>
      <c r="F178" s="18"/>
    </row>
    <row r="179" spans="2:6" x14ac:dyDescent="0.2">
      <c r="B179" s="18"/>
      <c r="F179" s="18"/>
    </row>
    <row r="180" spans="2:6" x14ac:dyDescent="0.2">
      <c r="B180" s="18"/>
      <c r="F180" s="18"/>
    </row>
    <row r="181" spans="2:6" x14ac:dyDescent="0.2">
      <c r="B181" s="18"/>
      <c r="F181" s="18"/>
    </row>
    <row r="182" spans="2:6" x14ac:dyDescent="0.2">
      <c r="B182" s="18"/>
      <c r="F182" s="18"/>
    </row>
    <row r="183" spans="2:6" x14ac:dyDescent="0.2">
      <c r="B183" s="18"/>
      <c r="F183" s="18"/>
    </row>
    <row r="184" spans="2:6" x14ac:dyDescent="0.2">
      <c r="B184" s="18"/>
      <c r="F184" s="18"/>
    </row>
    <row r="185" spans="2:6" x14ac:dyDescent="0.2">
      <c r="B185" s="18"/>
      <c r="F185" s="18"/>
    </row>
    <row r="186" spans="2:6" x14ac:dyDescent="0.2">
      <c r="B186" s="18"/>
      <c r="F186" s="18"/>
    </row>
    <row r="187" spans="2:6" x14ac:dyDescent="0.2">
      <c r="B187" s="18"/>
      <c r="F187" s="18"/>
    </row>
    <row r="188" spans="2:6" x14ac:dyDescent="0.2">
      <c r="B188" s="18"/>
      <c r="F188" s="18"/>
    </row>
    <row r="189" spans="2:6" x14ac:dyDescent="0.2">
      <c r="B189" s="18"/>
      <c r="F189" s="18"/>
    </row>
    <row r="190" spans="2:6" x14ac:dyDescent="0.2">
      <c r="B190" s="18"/>
      <c r="F190" s="18"/>
    </row>
    <row r="191" spans="2:6" x14ac:dyDescent="0.2">
      <c r="B191" s="18"/>
      <c r="F191" s="18"/>
    </row>
    <row r="192" spans="2:6" x14ac:dyDescent="0.2">
      <c r="B192" s="18"/>
      <c r="F192" s="18"/>
    </row>
    <row r="193" spans="2:6" x14ac:dyDescent="0.2">
      <c r="B193" s="18"/>
      <c r="F193" s="18"/>
    </row>
    <row r="194" spans="2:6" x14ac:dyDescent="0.2">
      <c r="B194" s="18"/>
      <c r="F194" s="18"/>
    </row>
    <row r="195" spans="2:6" x14ac:dyDescent="0.2">
      <c r="B195" s="18"/>
      <c r="F195" s="18"/>
    </row>
    <row r="196" spans="2:6" x14ac:dyDescent="0.2">
      <c r="B196" s="18"/>
      <c r="F196" s="18"/>
    </row>
    <row r="197" spans="2:6" x14ac:dyDescent="0.2">
      <c r="B197" s="18"/>
      <c r="F197" s="18"/>
    </row>
    <row r="198" spans="2:6" x14ac:dyDescent="0.2">
      <c r="B198" s="18"/>
      <c r="F198" s="18"/>
    </row>
    <row r="199" spans="2:6" x14ac:dyDescent="0.2">
      <c r="B199" s="18"/>
      <c r="F199" s="18"/>
    </row>
    <row r="200" spans="2:6" x14ac:dyDescent="0.2">
      <c r="B200" s="18"/>
      <c r="F200" s="18"/>
    </row>
    <row r="201" spans="2:6" x14ac:dyDescent="0.2">
      <c r="B201" s="18"/>
      <c r="F201" s="18"/>
    </row>
    <row r="202" spans="2:6" x14ac:dyDescent="0.2">
      <c r="B202" s="18"/>
      <c r="F202" s="18"/>
    </row>
    <row r="203" spans="2:6" x14ac:dyDescent="0.2">
      <c r="B203" s="18"/>
      <c r="F203" s="18"/>
    </row>
    <row r="204" spans="2:6" x14ac:dyDescent="0.2">
      <c r="B204" s="18"/>
      <c r="F204" s="18"/>
    </row>
    <row r="205" spans="2:6" x14ac:dyDescent="0.2">
      <c r="B205" s="18"/>
      <c r="F205" s="18"/>
    </row>
    <row r="206" spans="2:6" x14ac:dyDescent="0.2">
      <c r="B206" s="18"/>
      <c r="F206" s="18"/>
    </row>
    <row r="207" spans="2:6" x14ac:dyDescent="0.2">
      <c r="B207" s="18"/>
      <c r="F207" s="18"/>
    </row>
    <row r="208" spans="2:6" x14ac:dyDescent="0.2">
      <c r="B208" s="18"/>
      <c r="F208" s="18"/>
    </row>
    <row r="209" spans="2:6" x14ac:dyDescent="0.2">
      <c r="B209" s="18"/>
      <c r="F209" s="18"/>
    </row>
    <row r="210" spans="2:6" x14ac:dyDescent="0.2">
      <c r="B210" s="18"/>
      <c r="F210" s="18"/>
    </row>
    <row r="211" spans="2:6" x14ac:dyDescent="0.2">
      <c r="B211" s="18"/>
      <c r="F211" s="18"/>
    </row>
    <row r="212" spans="2:6" x14ac:dyDescent="0.2">
      <c r="B212" s="18"/>
      <c r="F212" s="18"/>
    </row>
    <row r="213" spans="2:6" x14ac:dyDescent="0.2">
      <c r="B213" s="18"/>
      <c r="F213" s="18"/>
    </row>
    <row r="214" spans="2:6" x14ac:dyDescent="0.2">
      <c r="B214" s="18"/>
      <c r="F214" s="18"/>
    </row>
    <row r="215" spans="2:6" x14ac:dyDescent="0.2">
      <c r="B215" s="18"/>
      <c r="F215" s="18"/>
    </row>
    <row r="216" spans="2:6" x14ac:dyDescent="0.2">
      <c r="B216" s="18"/>
      <c r="F216" s="18"/>
    </row>
    <row r="217" spans="2:6" x14ac:dyDescent="0.2">
      <c r="B217" s="18"/>
      <c r="F217" s="18"/>
    </row>
    <row r="218" spans="2:6" x14ac:dyDescent="0.2">
      <c r="B218" s="18"/>
      <c r="F218" s="18"/>
    </row>
    <row r="219" spans="2:6" x14ac:dyDescent="0.2">
      <c r="B219" s="18"/>
      <c r="F219" s="18"/>
    </row>
    <row r="220" spans="2:6" x14ac:dyDescent="0.2">
      <c r="B220" s="18"/>
      <c r="F220" s="18"/>
    </row>
    <row r="221" spans="2:6" x14ac:dyDescent="0.2">
      <c r="B221" s="18"/>
      <c r="F221" s="18"/>
    </row>
    <row r="222" spans="2:6" x14ac:dyDescent="0.2">
      <c r="B222" s="18"/>
      <c r="F222" s="18"/>
    </row>
    <row r="223" spans="2:6" x14ac:dyDescent="0.2">
      <c r="B223" s="18"/>
      <c r="F223" s="18"/>
    </row>
    <row r="224" spans="2:6" x14ac:dyDescent="0.2">
      <c r="B224" s="18"/>
      <c r="F224" s="18"/>
    </row>
    <row r="225" spans="2:6" x14ac:dyDescent="0.2">
      <c r="B225" s="18"/>
      <c r="F225" s="18"/>
    </row>
    <row r="226" spans="2:6" x14ac:dyDescent="0.2">
      <c r="B226" s="18"/>
      <c r="F226" s="18"/>
    </row>
    <row r="227" spans="2:6" x14ac:dyDescent="0.2">
      <c r="B227" s="18"/>
      <c r="F227" s="18"/>
    </row>
    <row r="228" spans="2:6" x14ac:dyDescent="0.2">
      <c r="B228" s="18"/>
      <c r="F228" s="18"/>
    </row>
    <row r="229" spans="2:6" x14ac:dyDescent="0.2">
      <c r="B229" s="18"/>
      <c r="F229" s="18"/>
    </row>
    <row r="230" spans="2:6" x14ac:dyDescent="0.2">
      <c r="B230" s="18"/>
      <c r="F230" s="18"/>
    </row>
    <row r="231" spans="2:6" x14ac:dyDescent="0.2">
      <c r="B231" s="18"/>
      <c r="F231" s="18"/>
    </row>
    <row r="232" spans="2:6" x14ac:dyDescent="0.2">
      <c r="B232" s="18"/>
      <c r="F232" s="18"/>
    </row>
    <row r="233" spans="2:6" x14ac:dyDescent="0.2">
      <c r="B233" s="18"/>
      <c r="F233" s="18"/>
    </row>
    <row r="234" spans="2:6" x14ac:dyDescent="0.2">
      <c r="B234" s="18"/>
      <c r="F234" s="18"/>
    </row>
    <row r="235" spans="2:6" x14ac:dyDescent="0.2">
      <c r="B235" s="18"/>
      <c r="F235" s="18"/>
    </row>
    <row r="236" spans="2:6" x14ac:dyDescent="0.2">
      <c r="B236" s="18"/>
      <c r="F236" s="18"/>
    </row>
    <row r="237" spans="2:6" x14ac:dyDescent="0.2">
      <c r="B237" s="18"/>
      <c r="F237" s="18"/>
    </row>
    <row r="238" spans="2:6" x14ac:dyDescent="0.2">
      <c r="B238" s="18"/>
      <c r="F238" s="18"/>
    </row>
    <row r="239" spans="2:6" x14ac:dyDescent="0.2">
      <c r="B239" s="18"/>
      <c r="F239" s="18"/>
    </row>
    <row r="240" spans="2:6" x14ac:dyDescent="0.2">
      <c r="B240" s="18"/>
      <c r="F240" s="18"/>
    </row>
    <row r="241" spans="2:6" x14ac:dyDescent="0.2">
      <c r="B241" s="18"/>
      <c r="F241" s="18"/>
    </row>
    <row r="242" spans="2:6" x14ac:dyDescent="0.2">
      <c r="B242" s="18"/>
      <c r="F242" s="18"/>
    </row>
    <row r="243" spans="2:6" x14ac:dyDescent="0.2">
      <c r="B243" s="18"/>
      <c r="F243" s="18"/>
    </row>
    <row r="244" spans="2:6" x14ac:dyDescent="0.2">
      <c r="B244" s="18"/>
      <c r="F244" s="18"/>
    </row>
    <row r="245" spans="2:6" x14ac:dyDescent="0.2">
      <c r="B245" s="18"/>
      <c r="F245" s="18"/>
    </row>
    <row r="246" spans="2:6" x14ac:dyDescent="0.2">
      <c r="B246" s="18"/>
      <c r="F246" s="18"/>
    </row>
    <row r="247" spans="2:6" x14ac:dyDescent="0.2">
      <c r="B247" s="18"/>
      <c r="F247" s="18"/>
    </row>
    <row r="248" spans="2:6" x14ac:dyDescent="0.2">
      <c r="B248" s="18"/>
      <c r="F248" s="18"/>
    </row>
    <row r="249" spans="2:6" x14ac:dyDescent="0.2">
      <c r="B249" s="18"/>
      <c r="F249" s="18"/>
    </row>
    <row r="250" spans="2:6" x14ac:dyDescent="0.2">
      <c r="B250" s="18"/>
      <c r="F250" s="18"/>
    </row>
    <row r="251" spans="2:6" x14ac:dyDescent="0.2">
      <c r="B251" s="18"/>
      <c r="F251" s="18"/>
    </row>
    <row r="252" spans="2:6" x14ac:dyDescent="0.2">
      <c r="B252" s="18"/>
      <c r="F252" s="18"/>
    </row>
    <row r="253" spans="2:6" x14ac:dyDescent="0.2">
      <c r="B253" s="18"/>
      <c r="F253" s="18"/>
    </row>
    <row r="254" spans="2:6" x14ac:dyDescent="0.2">
      <c r="B254" s="18"/>
      <c r="F254" s="18"/>
    </row>
    <row r="255" spans="2:6" x14ac:dyDescent="0.2">
      <c r="B255" s="18"/>
      <c r="F255" s="18"/>
    </row>
    <row r="256" spans="2:6" x14ac:dyDescent="0.2">
      <c r="B256" s="18"/>
      <c r="F256" s="18"/>
    </row>
    <row r="257" spans="2:6" x14ac:dyDescent="0.2">
      <c r="B257" s="18"/>
      <c r="F257" s="18"/>
    </row>
    <row r="258" spans="2:6" x14ac:dyDescent="0.2">
      <c r="B258" s="18"/>
      <c r="F258" s="18"/>
    </row>
    <row r="259" spans="2:6" x14ac:dyDescent="0.2">
      <c r="B259" s="18"/>
      <c r="F259" s="18"/>
    </row>
    <row r="260" spans="2:6" x14ac:dyDescent="0.2">
      <c r="B260" s="18"/>
      <c r="F260" s="18"/>
    </row>
    <row r="261" spans="2:6" x14ac:dyDescent="0.2">
      <c r="B261" s="18"/>
      <c r="F261" s="18"/>
    </row>
    <row r="262" spans="2:6" x14ac:dyDescent="0.2">
      <c r="B262" s="18"/>
      <c r="F262" s="18"/>
    </row>
    <row r="263" spans="2:6" x14ac:dyDescent="0.2">
      <c r="B263" s="18"/>
      <c r="F263" s="18"/>
    </row>
    <row r="264" spans="2:6" x14ac:dyDescent="0.2">
      <c r="B264" s="18"/>
      <c r="F264" s="18"/>
    </row>
    <row r="265" spans="2:6" x14ac:dyDescent="0.2">
      <c r="B265" s="18"/>
      <c r="F265" s="18"/>
    </row>
    <row r="266" spans="2:6" x14ac:dyDescent="0.2">
      <c r="B266" s="18"/>
      <c r="F266" s="18"/>
    </row>
    <row r="267" spans="2:6" x14ac:dyDescent="0.2">
      <c r="B267" s="18"/>
      <c r="F267" s="18"/>
    </row>
    <row r="268" spans="2:6" x14ac:dyDescent="0.2">
      <c r="B268" s="18"/>
      <c r="F268" s="18"/>
    </row>
    <row r="269" spans="2:6" x14ac:dyDescent="0.2">
      <c r="B269" s="18"/>
      <c r="F269" s="18"/>
    </row>
    <row r="270" spans="2:6" x14ac:dyDescent="0.2">
      <c r="B270" s="18"/>
      <c r="F270" s="18"/>
    </row>
    <row r="271" spans="2:6" x14ac:dyDescent="0.2">
      <c r="B271" s="18"/>
      <c r="F271" s="18"/>
    </row>
    <row r="272" spans="2:6" x14ac:dyDescent="0.2">
      <c r="B272" s="18"/>
      <c r="F272" s="18"/>
    </row>
    <row r="273" spans="2:6" x14ac:dyDescent="0.2">
      <c r="B273" s="18"/>
      <c r="F273" s="18"/>
    </row>
    <row r="274" spans="2:6" x14ac:dyDescent="0.2">
      <c r="B274" s="18"/>
      <c r="F274" s="18"/>
    </row>
    <row r="275" spans="2:6" x14ac:dyDescent="0.2">
      <c r="B275" s="18"/>
      <c r="F275" s="18"/>
    </row>
    <row r="276" spans="2:6" x14ac:dyDescent="0.2">
      <c r="B276" s="18"/>
      <c r="F276" s="18"/>
    </row>
    <row r="277" spans="2:6" x14ac:dyDescent="0.2">
      <c r="B277" s="18"/>
      <c r="F277" s="18"/>
    </row>
    <row r="278" spans="2:6" x14ac:dyDescent="0.2">
      <c r="B278" s="18"/>
      <c r="F278" s="18"/>
    </row>
    <row r="279" spans="2:6" x14ac:dyDescent="0.2">
      <c r="B279" s="18"/>
      <c r="F279" s="18"/>
    </row>
    <row r="280" spans="2:6" x14ac:dyDescent="0.2">
      <c r="B280" s="18"/>
      <c r="F280" s="18"/>
    </row>
    <row r="281" spans="2:6" x14ac:dyDescent="0.2">
      <c r="B281" s="18"/>
      <c r="F281" s="18"/>
    </row>
    <row r="282" spans="2:6" x14ac:dyDescent="0.2">
      <c r="B282" s="18"/>
      <c r="F282" s="18"/>
    </row>
    <row r="283" spans="2:6" x14ac:dyDescent="0.2">
      <c r="B283" s="18"/>
      <c r="F283" s="18"/>
    </row>
    <row r="284" spans="2:6" x14ac:dyDescent="0.2">
      <c r="B284" s="18"/>
      <c r="F284" s="18"/>
    </row>
    <row r="285" spans="2:6" x14ac:dyDescent="0.2">
      <c r="B285" s="18"/>
      <c r="F285" s="18"/>
    </row>
    <row r="286" spans="2:6" x14ac:dyDescent="0.2">
      <c r="B286" s="18"/>
      <c r="F286" s="18"/>
    </row>
    <row r="287" spans="2:6" x14ac:dyDescent="0.2">
      <c r="B287" s="18"/>
      <c r="F287" s="18"/>
    </row>
    <row r="288" spans="2:6" x14ac:dyDescent="0.2">
      <c r="B288" s="18"/>
      <c r="F288" s="18"/>
    </row>
    <row r="289" spans="2:6" x14ac:dyDescent="0.2">
      <c r="B289" s="18"/>
      <c r="F289" s="18"/>
    </row>
    <row r="290" spans="2:6" x14ac:dyDescent="0.2">
      <c r="B290" s="18"/>
      <c r="F290" s="18"/>
    </row>
    <row r="291" spans="2:6" x14ac:dyDescent="0.2">
      <c r="B291" s="18"/>
      <c r="F291" s="18"/>
    </row>
    <row r="292" spans="2:6" x14ac:dyDescent="0.2">
      <c r="B292" s="18"/>
      <c r="F292" s="18"/>
    </row>
    <row r="293" spans="2:6" x14ac:dyDescent="0.2">
      <c r="B293" s="18"/>
      <c r="F293" s="18"/>
    </row>
    <row r="294" spans="2:6" x14ac:dyDescent="0.2">
      <c r="B294" s="18"/>
      <c r="F294" s="18"/>
    </row>
    <row r="295" spans="2:6" x14ac:dyDescent="0.2">
      <c r="B295" s="18"/>
      <c r="F295" s="18"/>
    </row>
    <row r="296" spans="2:6" x14ac:dyDescent="0.2">
      <c r="B296" s="18"/>
      <c r="F296" s="18"/>
    </row>
    <row r="297" spans="2:6" x14ac:dyDescent="0.2">
      <c r="B297" s="18"/>
      <c r="F297" s="18"/>
    </row>
    <row r="298" spans="2:6" x14ac:dyDescent="0.2">
      <c r="B298" s="18"/>
      <c r="F298" s="18"/>
    </row>
    <row r="299" spans="2:6" x14ac:dyDescent="0.2">
      <c r="B299" s="18"/>
      <c r="F299" s="18"/>
    </row>
    <row r="300" spans="2:6" x14ac:dyDescent="0.2">
      <c r="B300" s="18"/>
      <c r="F300" s="18"/>
    </row>
    <row r="301" spans="2:6" x14ac:dyDescent="0.2">
      <c r="B301" s="18"/>
      <c r="F301" s="18"/>
    </row>
    <row r="302" spans="2:6" x14ac:dyDescent="0.2">
      <c r="B302" s="18"/>
      <c r="F302" s="18"/>
    </row>
    <row r="303" spans="2:6" x14ac:dyDescent="0.2">
      <c r="B303" s="18"/>
      <c r="F303" s="18"/>
    </row>
    <row r="304" spans="2:6" x14ac:dyDescent="0.2">
      <c r="B304" s="18"/>
      <c r="F304" s="18"/>
    </row>
    <row r="305" spans="2:6" x14ac:dyDescent="0.2">
      <c r="B305" s="18"/>
      <c r="F305" s="18"/>
    </row>
    <row r="306" spans="2:6" x14ac:dyDescent="0.2">
      <c r="B306" s="18"/>
      <c r="F306" s="18"/>
    </row>
    <row r="307" spans="2:6" x14ac:dyDescent="0.2">
      <c r="B307" s="18"/>
      <c r="F307" s="18"/>
    </row>
    <row r="308" spans="2:6" x14ac:dyDescent="0.2">
      <c r="B308" s="18"/>
      <c r="F308" s="18"/>
    </row>
    <row r="309" spans="2:6" x14ac:dyDescent="0.2">
      <c r="B309" s="18"/>
      <c r="F309" s="18"/>
    </row>
    <row r="310" spans="2:6" x14ac:dyDescent="0.2">
      <c r="B310" s="18"/>
      <c r="F310" s="18"/>
    </row>
    <row r="311" spans="2:6" x14ac:dyDescent="0.2">
      <c r="B311" s="18"/>
      <c r="F311" s="18"/>
    </row>
    <row r="312" spans="2:6" x14ac:dyDescent="0.2">
      <c r="B312" s="18"/>
      <c r="F312" s="18"/>
    </row>
    <row r="313" spans="2:6" x14ac:dyDescent="0.2">
      <c r="B313" s="18"/>
      <c r="F313" s="18"/>
    </row>
    <row r="314" spans="2:6" x14ac:dyDescent="0.2">
      <c r="B314" s="18"/>
      <c r="F314" s="18"/>
    </row>
    <row r="315" spans="2:6" x14ac:dyDescent="0.2">
      <c r="B315" s="18"/>
      <c r="F315" s="18"/>
    </row>
    <row r="316" spans="2:6" x14ac:dyDescent="0.2">
      <c r="B316" s="18"/>
      <c r="F316" s="18"/>
    </row>
    <row r="317" spans="2:6" x14ac:dyDescent="0.2">
      <c r="B317" s="18"/>
      <c r="F317" s="18"/>
    </row>
    <row r="318" spans="2:6" x14ac:dyDescent="0.2">
      <c r="B318" s="18"/>
      <c r="F318" s="18"/>
    </row>
    <row r="319" spans="2:6" x14ac:dyDescent="0.2">
      <c r="B319" s="18"/>
      <c r="F319" s="18"/>
    </row>
    <row r="320" spans="2:6" x14ac:dyDescent="0.2">
      <c r="B320" s="18"/>
      <c r="F320" s="18"/>
    </row>
    <row r="321" spans="2:6" x14ac:dyDescent="0.2">
      <c r="B321" s="18"/>
      <c r="F321" s="18"/>
    </row>
    <row r="322" spans="2:6" x14ac:dyDescent="0.2">
      <c r="B322" s="18"/>
      <c r="F322" s="18"/>
    </row>
    <row r="323" spans="2:6" x14ac:dyDescent="0.2">
      <c r="B323" s="18"/>
      <c r="F323" s="18"/>
    </row>
    <row r="324" spans="2:6" x14ac:dyDescent="0.2">
      <c r="B324" s="18"/>
      <c r="F324" s="18"/>
    </row>
    <row r="325" spans="2:6" x14ac:dyDescent="0.2">
      <c r="B325" s="18"/>
      <c r="F325" s="18"/>
    </row>
    <row r="326" spans="2:6" x14ac:dyDescent="0.2">
      <c r="B326" s="18"/>
      <c r="F326" s="18"/>
    </row>
    <row r="327" spans="2:6" x14ac:dyDescent="0.2">
      <c r="B327" s="18"/>
      <c r="F327" s="18"/>
    </row>
    <row r="328" spans="2:6" x14ac:dyDescent="0.2">
      <c r="B328" s="18"/>
      <c r="F328" s="18"/>
    </row>
    <row r="329" spans="2:6" x14ac:dyDescent="0.2">
      <c r="B329" s="18"/>
      <c r="F329" s="18"/>
    </row>
    <row r="330" spans="2:6" x14ac:dyDescent="0.2">
      <c r="B330" s="18"/>
      <c r="F330" s="18"/>
    </row>
    <row r="331" spans="2:6" x14ac:dyDescent="0.2">
      <c r="B331" s="18"/>
      <c r="F331" s="18"/>
    </row>
    <row r="332" spans="2:6" x14ac:dyDescent="0.2">
      <c r="B332" s="18"/>
      <c r="F332" s="18"/>
    </row>
    <row r="333" spans="2:6" x14ac:dyDescent="0.2">
      <c r="B333" s="18"/>
      <c r="F333" s="18"/>
    </row>
    <row r="334" spans="2:6" x14ac:dyDescent="0.2">
      <c r="B334" s="18"/>
      <c r="F334" s="18"/>
    </row>
    <row r="335" spans="2:6" x14ac:dyDescent="0.2">
      <c r="B335" s="18"/>
      <c r="F335" s="18"/>
    </row>
    <row r="336" spans="2:6" x14ac:dyDescent="0.2">
      <c r="B336" s="18"/>
      <c r="F336" s="18"/>
    </row>
    <row r="337" spans="2:6" x14ac:dyDescent="0.2">
      <c r="B337" s="18"/>
      <c r="F337" s="18"/>
    </row>
    <row r="338" spans="2:6" x14ac:dyDescent="0.2">
      <c r="B338" s="18"/>
      <c r="F338" s="18"/>
    </row>
    <row r="339" spans="2:6" x14ac:dyDescent="0.2">
      <c r="B339" s="18"/>
      <c r="F339" s="18"/>
    </row>
    <row r="340" spans="2:6" x14ac:dyDescent="0.2">
      <c r="B340" s="18"/>
      <c r="F340" s="18"/>
    </row>
    <row r="341" spans="2:6" x14ac:dyDescent="0.2">
      <c r="B341" s="18"/>
      <c r="F341" s="18"/>
    </row>
    <row r="342" spans="2:6" x14ac:dyDescent="0.2">
      <c r="B342" s="18"/>
      <c r="F342" s="18"/>
    </row>
    <row r="343" spans="2:6" x14ac:dyDescent="0.2">
      <c r="B343" s="18"/>
      <c r="F343" s="18"/>
    </row>
    <row r="344" spans="2:6" x14ac:dyDescent="0.2">
      <c r="B344" s="18"/>
      <c r="F344" s="18"/>
    </row>
    <row r="345" spans="2:6" x14ac:dyDescent="0.2">
      <c r="B345" s="18"/>
      <c r="F345" s="18"/>
    </row>
    <row r="346" spans="2:6" x14ac:dyDescent="0.2">
      <c r="B346" s="18"/>
      <c r="F346" s="18"/>
    </row>
    <row r="347" spans="2:6" x14ac:dyDescent="0.2">
      <c r="B347" s="18"/>
      <c r="F347" s="18"/>
    </row>
    <row r="348" spans="2:6" x14ac:dyDescent="0.2">
      <c r="B348" s="18"/>
      <c r="F348" s="18"/>
    </row>
    <row r="349" spans="2:6" x14ac:dyDescent="0.2">
      <c r="B349" s="18"/>
      <c r="F349" s="18"/>
    </row>
    <row r="350" spans="2:6" x14ac:dyDescent="0.2">
      <c r="B350" s="18"/>
      <c r="F350" s="18"/>
    </row>
    <row r="351" spans="2:6" x14ac:dyDescent="0.2">
      <c r="B351" s="18"/>
      <c r="F351" s="18"/>
    </row>
    <row r="352" spans="2:6" x14ac:dyDescent="0.2">
      <c r="B352" s="18"/>
      <c r="F352" s="18"/>
    </row>
    <row r="353" spans="2:6" x14ac:dyDescent="0.2">
      <c r="B353" s="18"/>
      <c r="F353" s="18"/>
    </row>
    <row r="354" spans="2:6" x14ac:dyDescent="0.2">
      <c r="B354" s="18"/>
      <c r="F354" s="18"/>
    </row>
    <row r="355" spans="2:6" x14ac:dyDescent="0.2">
      <c r="B355" s="18"/>
      <c r="F355" s="18"/>
    </row>
    <row r="356" spans="2:6" x14ac:dyDescent="0.2">
      <c r="B356" s="18"/>
      <c r="F356" s="18"/>
    </row>
    <row r="357" spans="2:6" x14ac:dyDescent="0.2">
      <c r="B357" s="18"/>
      <c r="F357" s="18"/>
    </row>
    <row r="358" spans="2:6" x14ac:dyDescent="0.2">
      <c r="B358" s="18"/>
      <c r="F358" s="18"/>
    </row>
    <row r="359" spans="2:6" x14ac:dyDescent="0.2">
      <c r="B359" s="18"/>
      <c r="F359" s="18"/>
    </row>
    <row r="360" spans="2:6" x14ac:dyDescent="0.2">
      <c r="B360" s="18"/>
      <c r="F360" s="18"/>
    </row>
    <row r="361" spans="2:6" x14ac:dyDescent="0.2">
      <c r="B361" s="18"/>
      <c r="F361" s="18"/>
    </row>
    <row r="362" spans="2:6" x14ac:dyDescent="0.2">
      <c r="B362" s="18"/>
      <c r="F362" s="18"/>
    </row>
    <row r="363" spans="2:6" x14ac:dyDescent="0.2">
      <c r="B363" s="18"/>
      <c r="F363" s="18"/>
    </row>
    <row r="364" spans="2:6" x14ac:dyDescent="0.2">
      <c r="B364" s="18"/>
      <c r="F364" s="18"/>
    </row>
    <row r="365" spans="2:6" x14ac:dyDescent="0.2">
      <c r="B365" s="18"/>
      <c r="F365" s="18"/>
    </row>
    <row r="366" spans="2:6" x14ac:dyDescent="0.2">
      <c r="B366" s="18"/>
      <c r="F366" s="18"/>
    </row>
    <row r="367" spans="2:6" x14ac:dyDescent="0.2">
      <c r="B367" s="18"/>
      <c r="F367" s="18"/>
    </row>
    <row r="368" spans="2:6" x14ac:dyDescent="0.2">
      <c r="B368" s="18"/>
      <c r="F368" s="18"/>
    </row>
    <row r="369" spans="2:6" x14ac:dyDescent="0.2">
      <c r="B369" s="18"/>
      <c r="F369" s="18"/>
    </row>
    <row r="370" spans="2:6" x14ac:dyDescent="0.2">
      <c r="B370" s="18"/>
      <c r="F370" s="18"/>
    </row>
    <row r="371" spans="2:6" x14ac:dyDescent="0.2">
      <c r="B371" s="18"/>
      <c r="F371" s="18"/>
    </row>
    <row r="372" spans="2:6" x14ac:dyDescent="0.2">
      <c r="B372" s="18"/>
      <c r="F372" s="18"/>
    </row>
    <row r="373" spans="2:6" x14ac:dyDescent="0.2">
      <c r="B373" s="18"/>
      <c r="F373" s="18"/>
    </row>
    <row r="374" spans="2:6" x14ac:dyDescent="0.2">
      <c r="B374" s="18"/>
      <c r="F374" s="18"/>
    </row>
    <row r="375" spans="2:6" x14ac:dyDescent="0.2">
      <c r="B375" s="18"/>
      <c r="F375" s="18"/>
    </row>
    <row r="376" spans="2:6" x14ac:dyDescent="0.2">
      <c r="B376" s="18"/>
      <c r="F376" s="18"/>
    </row>
    <row r="377" spans="2:6" x14ac:dyDescent="0.2">
      <c r="B377" s="18"/>
      <c r="F377" s="18"/>
    </row>
    <row r="378" spans="2:6" x14ac:dyDescent="0.2">
      <c r="B378" s="18"/>
      <c r="F378" s="18"/>
    </row>
    <row r="379" spans="2:6" x14ac:dyDescent="0.2">
      <c r="B379" s="18"/>
      <c r="F379" s="18"/>
    </row>
    <row r="380" spans="2:6" x14ac:dyDescent="0.2">
      <c r="B380" s="18"/>
      <c r="F380" s="18"/>
    </row>
    <row r="381" spans="2:6" x14ac:dyDescent="0.2">
      <c r="B381" s="18"/>
      <c r="F381" s="18"/>
    </row>
    <row r="382" spans="2:6" x14ac:dyDescent="0.2">
      <c r="B382" s="18"/>
      <c r="F382" s="18"/>
    </row>
    <row r="383" spans="2:6" x14ac:dyDescent="0.2">
      <c r="B383" s="18"/>
      <c r="F383" s="18"/>
    </row>
    <row r="384" spans="2:6" x14ac:dyDescent="0.2">
      <c r="B384" s="18"/>
      <c r="F384" s="18"/>
    </row>
    <row r="385" spans="2:6" x14ac:dyDescent="0.2">
      <c r="B385" s="18"/>
      <c r="F385" s="18"/>
    </row>
    <row r="386" spans="2:6" x14ac:dyDescent="0.2">
      <c r="B386" s="18"/>
      <c r="F386" s="18"/>
    </row>
    <row r="387" spans="2:6" x14ac:dyDescent="0.2">
      <c r="B387" s="18"/>
      <c r="F387" s="18"/>
    </row>
    <row r="388" spans="2:6" x14ac:dyDescent="0.2">
      <c r="B388" s="18"/>
      <c r="F388" s="18"/>
    </row>
    <row r="389" spans="2:6" x14ac:dyDescent="0.2">
      <c r="B389" s="18"/>
      <c r="F389" s="18"/>
    </row>
    <row r="390" spans="2:6" x14ac:dyDescent="0.2">
      <c r="B390" s="18"/>
      <c r="F390" s="18"/>
    </row>
    <row r="391" spans="2:6" x14ac:dyDescent="0.2">
      <c r="B391" s="18"/>
      <c r="F391" s="18"/>
    </row>
    <row r="392" spans="2:6" x14ac:dyDescent="0.2">
      <c r="B392" s="18"/>
      <c r="F392" s="18"/>
    </row>
    <row r="393" spans="2:6" x14ac:dyDescent="0.2">
      <c r="B393" s="18"/>
      <c r="F393" s="18"/>
    </row>
    <row r="394" spans="2:6" x14ac:dyDescent="0.2">
      <c r="B394" s="18"/>
      <c r="F394" s="18"/>
    </row>
    <row r="395" spans="2:6" x14ac:dyDescent="0.2">
      <c r="B395" s="18"/>
      <c r="F395" s="18"/>
    </row>
    <row r="396" spans="2:6" x14ac:dyDescent="0.2">
      <c r="B396" s="18"/>
      <c r="F396" s="18"/>
    </row>
    <row r="397" spans="2:6" x14ac:dyDescent="0.2">
      <c r="B397" s="18"/>
      <c r="F397" s="18"/>
    </row>
    <row r="398" spans="2:6" x14ac:dyDescent="0.2">
      <c r="B398" s="18"/>
      <c r="F398" s="18"/>
    </row>
    <row r="399" spans="2:6" x14ac:dyDescent="0.2">
      <c r="B399" s="18"/>
      <c r="F399" s="18"/>
    </row>
    <row r="400" spans="2:6" x14ac:dyDescent="0.2">
      <c r="B400" s="18"/>
      <c r="F400" s="18"/>
    </row>
    <row r="401" spans="2:6" x14ac:dyDescent="0.2">
      <c r="B401" s="18"/>
      <c r="F401" s="18"/>
    </row>
    <row r="402" spans="2:6" x14ac:dyDescent="0.2">
      <c r="B402" s="18"/>
      <c r="F402" s="18"/>
    </row>
    <row r="403" spans="2:6" x14ac:dyDescent="0.2">
      <c r="B403" s="18"/>
      <c r="F403" s="18"/>
    </row>
    <row r="404" spans="2:6" x14ac:dyDescent="0.2">
      <c r="B404" s="18"/>
      <c r="F404" s="18"/>
    </row>
    <row r="405" spans="2:6" x14ac:dyDescent="0.2">
      <c r="B405" s="18"/>
      <c r="F405" s="18"/>
    </row>
    <row r="406" spans="2:6" x14ac:dyDescent="0.2">
      <c r="B406" s="18"/>
      <c r="F406" s="18"/>
    </row>
    <row r="407" spans="2:6" x14ac:dyDescent="0.2">
      <c r="B407" s="18"/>
      <c r="F407" s="18"/>
    </row>
    <row r="408" spans="2:6" x14ac:dyDescent="0.2">
      <c r="B408" s="18"/>
      <c r="F408" s="18"/>
    </row>
    <row r="409" spans="2:6" x14ac:dyDescent="0.2">
      <c r="B409" s="18"/>
      <c r="F409" s="18"/>
    </row>
    <row r="410" spans="2:6" x14ac:dyDescent="0.2">
      <c r="B410" s="18"/>
      <c r="F410" s="18"/>
    </row>
    <row r="411" spans="2:6" x14ac:dyDescent="0.2">
      <c r="B411" s="18"/>
      <c r="F411" s="18"/>
    </row>
    <row r="412" spans="2:6" x14ac:dyDescent="0.2">
      <c r="B412" s="18"/>
      <c r="F412" s="18"/>
    </row>
    <row r="413" spans="2:6" x14ac:dyDescent="0.2">
      <c r="B413" s="18"/>
      <c r="F413" s="18"/>
    </row>
    <row r="414" spans="2:6" x14ac:dyDescent="0.2">
      <c r="B414" s="18"/>
      <c r="F414" s="18"/>
    </row>
    <row r="415" spans="2:6" x14ac:dyDescent="0.2">
      <c r="B415" s="18"/>
      <c r="F415" s="18"/>
    </row>
    <row r="416" spans="2:6" x14ac:dyDescent="0.2">
      <c r="B416" s="18"/>
      <c r="F416" s="18"/>
    </row>
    <row r="417" spans="2:6" x14ac:dyDescent="0.2">
      <c r="B417" s="18"/>
      <c r="F417" s="18"/>
    </row>
    <row r="418" spans="2:6" x14ac:dyDescent="0.2">
      <c r="B418" s="18"/>
      <c r="F418" s="18"/>
    </row>
    <row r="419" spans="2:6" x14ac:dyDescent="0.2">
      <c r="B419" s="18"/>
      <c r="F419" s="18"/>
    </row>
    <row r="420" spans="2:6" x14ac:dyDescent="0.2">
      <c r="B420" s="18"/>
      <c r="F420" s="18"/>
    </row>
    <row r="421" spans="2:6" x14ac:dyDescent="0.2">
      <c r="B421" s="18"/>
      <c r="F421" s="18"/>
    </row>
    <row r="422" spans="2:6" x14ac:dyDescent="0.2">
      <c r="B422" s="18"/>
      <c r="F422" s="18"/>
    </row>
    <row r="423" spans="2:6" x14ac:dyDescent="0.2">
      <c r="B423" s="18"/>
      <c r="F423" s="18"/>
    </row>
    <row r="424" spans="2:6" x14ac:dyDescent="0.2">
      <c r="B424" s="18"/>
      <c r="F424" s="18"/>
    </row>
    <row r="425" spans="2:6" x14ac:dyDescent="0.2">
      <c r="B425" s="18"/>
      <c r="F425" s="18"/>
    </row>
    <row r="426" spans="2:6" x14ac:dyDescent="0.2">
      <c r="B426" s="18"/>
      <c r="F426" s="18"/>
    </row>
    <row r="427" spans="2:6" x14ac:dyDescent="0.2">
      <c r="B427" s="18"/>
      <c r="F427" s="18"/>
    </row>
    <row r="428" spans="2:6" x14ac:dyDescent="0.2">
      <c r="B428" s="18"/>
      <c r="F428" s="18"/>
    </row>
    <row r="429" spans="2:6" x14ac:dyDescent="0.2">
      <c r="B429" s="18"/>
      <c r="F429" s="18"/>
    </row>
    <row r="430" spans="2:6" x14ac:dyDescent="0.2">
      <c r="B430" s="18"/>
      <c r="F430" s="18"/>
    </row>
    <row r="431" spans="2:6" x14ac:dyDescent="0.2">
      <c r="B431" s="18"/>
      <c r="F431" s="18"/>
    </row>
    <row r="432" spans="2:6" x14ac:dyDescent="0.2">
      <c r="B432" s="18"/>
      <c r="F432" s="18"/>
    </row>
    <row r="433" spans="2:6" x14ac:dyDescent="0.2">
      <c r="B433" s="18"/>
      <c r="F433" s="18"/>
    </row>
    <row r="434" spans="2:6" x14ac:dyDescent="0.2">
      <c r="B434" s="18"/>
      <c r="F434" s="18"/>
    </row>
    <row r="435" spans="2:6" x14ac:dyDescent="0.2">
      <c r="B435" s="18"/>
      <c r="F435" s="18"/>
    </row>
    <row r="436" spans="2:6" x14ac:dyDescent="0.2">
      <c r="B436" s="18"/>
      <c r="F436" s="18"/>
    </row>
    <row r="437" spans="2:6" x14ac:dyDescent="0.2">
      <c r="B437" s="18"/>
      <c r="F437" s="18"/>
    </row>
    <row r="438" spans="2:6" x14ac:dyDescent="0.2">
      <c r="B438" s="18"/>
      <c r="F438" s="18"/>
    </row>
    <row r="439" spans="2:6" x14ac:dyDescent="0.2">
      <c r="B439" s="18"/>
      <c r="F439" s="18"/>
    </row>
    <row r="440" spans="2:6" x14ac:dyDescent="0.2">
      <c r="B440" s="18"/>
      <c r="F440" s="18"/>
    </row>
    <row r="441" spans="2:6" x14ac:dyDescent="0.2">
      <c r="B441" s="18"/>
      <c r="F441" s="18"/>
    </row>
    <row r="442" spans="2:6" x14ac:dyDescent="0.2">
      <c r="B442" s="18"/>
      <c r="F442" s="18"/>
    </row>
    <row r="443" spans="2:6" x14ac:dyDescent="0.2">
      <c r="B443" s="18"/>
      <c r="F443" s="18"/>
    </row>
    <row r="444" spans="2:6" x14ac:dyDescent="0.2">
      <c r="B444" s="18"/>
      <c r="F444" s="18"/>
    </row>
    <row r="445" spans="2:6" x14ac:dyDescent="0.2">
      <c r="B445" s="18"/>
      <c r="F445" s="18"/>
    </row>
    <row r="446" spans="2:6" x14ac:dyDescent="0.2">
      <c r="B446" s="18"/>
      <c r="F446" s="18"/>
    </row>
    <row r="447" spans="2:6" x14ac:dyDescent="0.2">
      <c r="B447" s="18"/>
      <c r="F447" s="18"/>
    </row>
    <row r="448" spans="2:6" x14ac:dyDescent="0.2">
      <c r="B448" s="18"/>
      <c r="F448" s="18"/>
    </row>
    <row r="449" spans="2:6" x14ac:dyDescent="0.2">
      <c r="B449" s="18"/>
      <c r="F449" s="18"/>
    </row>
    <row r="450" spans="2:6" x14ac:dyDescent="0.2">
      <c r="B450" s="18"/>
      <c r="F450" s="18"/>
    </row>
    <row r="451" spans="2:6" x14ac:dyDescent="0.2">
      <c r="B451" s="18"/>
      <c r="F451" s="18"/>
    </row>
    <row r="452" spans="2:6" x14ac:dyDescent="0.2">
      <c r="B452" s="18"/>
      <c r="F452" s="18"/>
    </row>
    <row r="453" spans="2:6" x14ac:dyDescent="0.2">
      <c r="B453" s="18"/>
      <c r="F453" s="18"/>
    </row>
    <row r="454" spans="2:6" x14ac:dyDescent="0.2">
      <c r="B454" s="18"/>
      <c r="F454" s="18"/>
    </row>
    <row r="455" spans="2:6" x14ac:dyDescent="0.2">
      <c r="B455" s="18"/>
      <c r="F455" s="18"/>
    </row>
    <row r="456" spans="2:6" x14ac:dyDescent="0.2">
      <c r="B456" s="18"/>
      <c r="F456" s="18"/>
    </row>
    <row r="457" spans="2:6" x14ac:dyDescent="0.2">
      <c r="B457" s="18"/>
      <c r="F457" s="18"/>
    </row>
    <row r="458" spans="2:6" x14ac:dyDescent="0.2">
      <c r="B458" s="18"/>
      <c r="F458" s="18"/>
    </row>
    <row r="459" spans="2:6" x14ac:dyDescent="0.2">
      <c r="B459" s="18"/>
      <c r="F459" s="18"/>
    </row>
    <row r="460" spans="2:6" x14ac:dyDescent="0.2">
      <c r="B460" s="18"/>
      <c r="F460" s="18"/>
    </row>
    <row r="461" spans="2:6" x14ac:dyDescent="0.2">
      <c r="B461" s="18"/>
      <c r="F461" s="18"/>
    </row>
    <row r="462" spans="2:6" x14ac:dyDescent="0.2">
      <c r="B462" s="18"/>
      <c r="F462" s="18"/>
    </row>
    <row r="463" spans="2:6" x14ac:dyDescent="0.2">
      <c r="B463" s="18"/>
      <c r="F463" s="18"/>
    </row>
    <row r="464" spans="2:6" x14ac:dyDescent="0.2">
      <c r="B464" s="18"/>
      <c r="F464" s="18"/>
    </row>
    <row r="465" spans="2:6" x14ac:dyDescent="0.2">
      <c r="B465" s="18"/>
      <c r="F465" s="18"/>
    </row>
    <row r="466" spans="2:6" x14ac:dyDescent="0.2">
      <c r="B466" s="18"/>
      <c r="F466" s="18"/>
    </row>
    <row r="467" spans="2:6" x14ac:dyDescent="0.2">
      <c r="B467" s="18"/>
      <c r="F467" s="18"/>
    </row>
    <row r="468" spans="2:6" x14ac:dyDescent="0.2">
      <c r="B468" s="18"/>
      <c r="F468" s="18"/>
    </row>
    <row r="469" spans="2:6" x14ac:dyDescent="0.2">
      <c r="B469" s="18"/>
      <c r="F469" s="18"/>
    </row>
    <row r="470" spans="2:6" x14ac:dyDescent="0.2">
      <c r="B470" s="18"/>
      <c r="F470" s="18"/>
    </row>
    <row r="471" spans="2:6" x14ac:dyDescent="0.2">
      <c r="B471" s="18"/>
      <c r="F471" s="18"/>
    </row>
    <row r="472" spans="2:6" x14ac:dyDescent="0.2">
      <c r="B472" s="18"/>
      <c r="F472" s="18"/>
    </row>
    <row r="473" spans="2:6" x14ac:dyDescent="0.2">
      <c r="B473" s="18"/>
      <c r="F473" s="18"/>
    </row>
    <row r="474" spans="2:6" x14ac:dyDescent="0.2">
      <c r="B474" s="18"/>
      <c r="F474" s="18"/>
    </row>
    <row r="475" spans="2:6" x14ac:dyDescent="0.2">
      <c r="B475" s="18"/>
      <c r="F475" s="18"/>
    </row>
    <row r="476" spans="2:6" x14ac:dyDescent="0.2">
      <c r="B476" s="18"/>
      <c r="F476" s="18"/>
    </row>
    <row r="477" spans="2:6" x14ac:dyDescent="0.2">
      <c r="B477" s="18"/>
      <c r="F477" s="18"/>
    </row>
    <row r="478" spans="2:6" x14ac:dyDescent="0.2">
      <c r="B478" s="18"/>
      <c r="F478" s="18"/>
    </row>
    <row r="479" spans="2:6" x14ac:dyDescent="0.2">
      <c r="B479" s="18"/>
      <c r="F479" s="18"/>
    </row>
    <row r="480" spans="2:6" x14ac:dyDescent="0.2">
      <c r="B480" s="18"/>
      <c r="F480" s="18"/>
    </row>
    <row r="481" spans="2:6" x14ac:dyDescent="0.2">
      <c r="B481" s="18"/>
      <c r="F481" s="18"/>
    </row>
    <row r="482" spans="2:6" x14ac:dyDescent="0.2">
      <c r="B482" s="18"/>
      <c r="F482" s="18"/>
    </row>
    <row r="483" spans="2:6" x14ac:dyDescent="0.2">
      <c r="B483" s="18"/>
      <c r="F483" s="18"/>
    </row>
    <row r="484" spans="2:6" x14ac:dyDescent="0.2">
      <c r="B484" s="18"/>
      <c r="F484" s="18"/>
    </row>
    <row r="485" spans="2:6" x14ac:dyDescent="0.2">
      <c r="B485" s="18"/>
      <c r="F485" s="18"/>
    </row>
    <row r="486" spans="2:6" x14ac:dyDescent="0.2">
      <c r="B486" s="18"/>
      <c r="F486" s="18"/>
    </row>
    <row r="487" spans="2:6" x14ac:dyDescent="0.2">
      <c r="B487" s="18"/>
      <c r="F487" s="18"/>
    </row>
    <row r="488" spans="2:6" x14ac:dyDescent="0.2">
      <c r="B488" s="18"/>
      <c r="F488" s="18"/>
    </row>
    <row r="489" spans="2:6" x14ac:dyDescent="0.2">
      <c r="B489" s="18"/>
      <c r="F489" s="18"/>
    </row>
    <row r="490" spans="2:6" x14ac:dyDescent="0.2">
      <c r="B490" s="18"/>
      <c r="F490" s="18"/>
    </row>
    <row r="491" spans="2:6" x14ac:dyDescent="0.2">
      <c r="B491" s="18"/>
      <c r="F491" s="18"/>
    </row>
    <row r="492" spans="2:6" x14ac:dyDescent="0.2">
      <c r="B492" s="18"/>
      <c r="F492" s="18"/>
    </row>
    <row r="493" spans="2:6" x14ac:dyDescent="0.2">
      <c r="B493" s="18"/>
      <c r="F493" s="18"/>
    </row>
    <row r="494" spans="2:6" x14ac:dyDescent="0.2">
      <c r="B494" s="18"/>
      <c r="F494" s="18"/>
    </row>
    <row r="495" spans="2:6" x14ac:dyDescent="0.2">
      <c r="B495" s="18"/>
      <c r="F495" s="18"/>
    </row>
    <row r="496" spans="2:6" x14ac:dyDescent="0.2">
      <c r="B496" s="18"/>
      <c r="F496" s="18"/>
    </row>
    <row r="497" spans="2:6" x14ac:dyDescent="0.2">
      <c r="B497" s="18"/>
      <c r="F497" s="18"/>
    </row>
    <row r="498" spans="2:6" x14ac:dyDescent="0.2">
      <c r="B498" s="18"/>
      <c r="F498" s="18"/>
    </row>
    <row r="499" spans="2:6" x14ac:dyDescent="0.2">
      <c r="B499" s="18"/>
      <c r="F499" s="18"/>
    </row>
    <row r="500" spans="2:6" x14ac:dyDescent="0.2">
      <c r="B500" s="18"/>
      <c r="F500" s="18"/>
    </row>
    <row r="501" spans="2:6" x14ac:dyDescent="0.2">
      <c r="B501" s="18"/>
      <c r="F501" s="18"/>
    </row>
    <row r="502" spans="2:6" x14ac:dyDescent="0.2">
      <c r="B502" s="18"/>
      <c r="F502" s="18"/>
    </row>
    <row r="503" spans="2:6" x14ac:dyDescent="0.2">
      <c r="B503" s="18"/>
      <c r="F503" s="18"/>
    </row>
    <row r="504" spans="2:6" x14ac:dyDescent="0.2">
      <c r="B504" s="18"/>
      <c r="F504" s="18"/>
    </row>
    <row r="505" spans="2:6" x14ac:dyDescent="0.2">
      <c r="B505" s="18"/>
      <c r="F505" s="18"/>
    </row>
    <row r="506" spans="2:6" x14ac:dyDescent="0.2">
      <c r="B506" s="18"/>
      <c r="F506" s="18"/>
    </row>
    <row r="507" spans="2:6" x14ac:dyDescent="0.2">
      <c r="B507" s="18"/>
      <c r="F507" s="18"/>
    </row>
    <row r="508" spans="2:6" x14ac:dyDescent="0.2">
      <c r="B508" s="18"/>
      <c r="F508" s="18"/>
    </row>
    <row r="509" spans="2:6" x14ac:dyDescent="0.2">
      <c r="B509" s="18"/>
      <c r="F509" s="18"/>
    </row>
    <row r="510" spans="2:6" x14ac:dyDescent="0.2">
      <c r="B510" s="18"/>
      <c r="F510" s="18"/>
    </row>
    <row r="511" spans="2:6" x14ac:dyDescent="0.2">
      <c r="B511" s="18"/>
      <c r="F511" s="18"/>
    </row>
    <row r="512" spans="2:6" x14ac:dyDescent="0.2">
      <c r="B512" s="18"/>
      <c r="F512" s="18"/>
    </row>
    <row r="513" spans="2:6" x14ac:dyDescent="0.2">
      <c r="B513" s="18"/>
      <c r="F513" s="18"/>
    </row>
    <row r="514" spans="2:6" x14ac:dyDescent="0.2">
      <c r="B514" s="18"/>
      <c r="F514" s="18"/>
    </row>
    <row r="515" spans="2:6" x14ac:dyDescent="0.2">
      <c r="B515" s="18"/>
      <c r="F515" s="18"/>
    </row>
    <row r="516" spans="2:6" x14ac:dyDescent="0.2">
      <c r="B516" s="18"/>
      <c r="F516" s="18"/>
    </row>
    <row r="517" spans="2:6" x14ac:dyDescent="0.2">
      <c r="B517" s="18"/>
      <c r="F517" s="18"/>
    </row>
    <row r="518" spans="2:6" x14ac:dyDescent="0.2">
      <c r="B518" s="18"/>
      <c r="F518" s="18"/>
    </row>
    <row r="519" spans="2:6" x14ac:dyDescent="0.2">
      <c r="B519" s="18"/>
      <c r="F519" s="18"/>
    </row>
    <row r="520" spans="2:6" x14ac:dyDescent="0.2">
      <c r="B520" s="18"/>
      <c r="F520" s="18"/>
    </row>
    <row r="521" spans="2:6" x14ac:dyDescent="0.2">
      <c r="B521" s="18"/>
      <c r="F521" s="18"/>
    </row>
    <row r="522" spans="2:6" x14ac:dyDescent="0.2">
      <c r="B522" s="18"/>
      <c r="F522" s="18"/>
    </row>
    <row r="523" spans="2:6" x14ac:dyDescent="0.2">
      <c r="B523" s="18"/>
      <c r="F523" s="18"/>
    </row>
    <row r="524" spans="2:6" x14ac:dyDescent="0.2">
      <c r="B524" s="18"/>
      <c r="F524" s="18"/>
    </row>
    <row r="525" spans="2:6" x14ac:dyDescent="0.2">
      <c r="B525" s="18"/>
      <c r="F525" s="18"/>
    </row>
    <row r="526" spans="2:6" x14ac:dyDescent="0.2">
      <c r="B526" s="18"/>
      <c r="F526" s="18"/>
    </row>
    <row r="527" spans="2:6" x14ac:dyDescent="0.2">
      <c r="B527" s="18"/>
      <c r="F527" s="18"/>
    </row>
    <row r="528" spans="2:6" x14ac:dyDescent="0.2">
      <c r="B528" s="18"/>
      <c r="F528" s="18"/>
    </row>
    <row r="529" spans="2:6" x14ac:dyDescent="0.2">
      <c r="B529" s="18"/>
      <c r="F529" s="18"/>
    </row>
    <row r="530" spans="2:6" x14ac:dyDescent="0.2">
      <c r="B530" s="18"/>
      <c r="F530" s="18"/>
    </row>
    <row r="531" spans="2:6" x14ac:dyDescent="0.2">
      <c r="B531" s="18"/>
      <c r="F531" s="18"/>
    </row>
    <row r="532" spans="2:6" x14ac:dyDescent="0.2">
      <c r="B532" s="18"/>
      <c r="F532" s="18"/>
    </row>
    <row r="533" spans="2:6" x14ac:dyDescent="0.2">
      <c r="B533" s="18"/>
      <c r="F533" s="18"/>
    </row>
    <row r="534" spans="2:6" x14ac:dyDescent="0.2">
      <c r="B534" s="18"/>
      <c r="F534" s="18"/>
    </row>
    <row r="535" spans="2:6" x14ac:dyDescent="0.2">
      <c r="B535" s="18"/>
      <c r="F535" s="18"/>
    </row>
    <row r="536" spans="2:6" x14ac:dyDescent="0.2">
      <c r="B536" s="18"/>
      <c r="F536" s="18"/>
    </row>
    <row r="537" spans="2:6" x14ac:dyDescent="0.2">
      <c r="B537" s="18"/>
      <c r="F537" s="18"/>
    </row>
    <row r="538" spans="2:6" x14ac:dyDescent="0.2">
      <c r="B538" s="18"/>
      <c r="F538" s="18"/>
    </row>
    <row r="539" spans="2:6" x14ac:dyDescent="0.2">
      <c r="B539" s="18"/>
      <c r="F539" s="18"/>
    </row>
    <row r="540" spans="2:6" x14ac:dyDescent="0.2">
      <c r="B540" s="18"/>
      <c r="F540" s="18"/>
    </row>
    <row r="541" spans="2:6" x14ac:dyDescent="0.2">
      <c r="B541" s="18"/>
      <c r="F541" s="18"/>
    </row>
    <row r="542" spans="2:6" x14ac:dyDescent="0.2">
      <c r="B542" s="18"/>
      <c r="F542" s="18"/>
    </row>
    <row r="543" spans="2:6" x14ac:dyDescent="0.2">
      <c r="B543" s="18"/>
      <c r="F543" s="18"/>
    </row>
    <row r="544" spans="2:6" x14ac:dyDescent="0.2">
      <c r="B544" s="18"/>
      <c r="F544" s="18"/>
    </row>
    <row r="545" spans="2:6" x14ac:dyDescent="0.2">
      <c r="B545" s="18"/>
      <c r="F545" s="18"/>
    </row>
    <row r="546" spans="2:6" x14ac:dyDescent="0.2">
      <c r="B546" s="18"/>
      <c r="F546" s="18"/>
    </row>
    <row r="547" spans="2:6" x14ac:dyDescent="0.2">
      <c r="B547" s="18"/>
      <c r="F547" s="18"/>
    </row>
    <row r="548" spans="2:6" x14ac:dyDescent="0.2">
      <c r="B548" s="18"/>
      <c r="F548" s="18"/>
    </row>
    <row r="549" spans="2:6" x14ac:dyDescent="0.2">
      <c r="B549" s="18"/>
      <c r="F549" s="18"/>
    </row>
    <row r="550" spans="2:6" x14ac:dyDescent="0.2">
      <c r="B550" s="18"/>
      <c r="F550" s="18"/>
    </row>
    <row r="551" spans="2:6" x14ac:dyDescent="0.2">
      <c r="B551" s="18"/>
      <c r="F551" s="18"/>
    </row>
    <row r="552" spans="2:6" x14ac:dyDescent="0.2">
      <c r="B552" s="18"/>
      <c r="F552" s="18"/>
    </row>
    <row r="553" spans="2:6" x14ac:dyDescent="0.2">
      <c r="B553" s="18"/>
      <c r="F553" s="18"/>
    </row>
    <row r="554" spans="2:6" x14ac:dyDescent="0.2">
      <c r="B554" s="18"/>
      <c r="F554" s="18"/>
    </row>
    <row r="555" spans="2:6" x14ac:dyDescent="0.2">
      <c r="B555" s="18"/>
      <c r="F555" s="18"/>
    </row>
    <row r="556" spans="2:6" x14ac:dyDescent="0.2">
      <c r="B556" s="18"/>
      <c r="F556" s="18"/>
    </row>
    <row r="557" spans="2:6" x14ac:dyDescent="0.2">
      <c r="B557" s="18"/>
      <c r="F557" s="18"/>
    </row>
    <row r="558" spans="2:6" x14ac:dyDescent="0.2">
      <c r="B558" s="18"/>
      <c r="F558" s="18"/>
    </row>
    <row r="559" spans="2:6" x14ac:dyDescent="0.2">
      <c r="B559" s="18"/>
      <c r="F559" s="18"/>
    </row>
    <row r="560" spans="2:6" x14ac:dyDescent="0.2">
      <c r="B560" s="18"/>
      <c r="F560" s="18"/>
    </row>
    <row r="561" spans="2:6" x14ac:dyDescent="0.2">
      <c r="B561" s="18"/>
      <c r="F561" s="18"/>
    </row>
    <row r="562" spans="2:6" x14ac:dyDescent="0.2">
      <c r="B562" s="18"/>
      <c r="F562" s="18"/>
    </row>
    <row r="563" spans="2:6" x14ac:dyDescent="0.2">
      <c r="B563" s="18"/>
      <c r="F563" s="18"/>
    </row>
    <row r="564" spans="2:6" x14ac:dyDescent="0.2">
      <c r="B564" s="18"/>
      <c r="F564" s="18"/>
    </row>
    <row r="565" spans="2:6" x14ac:dyDescent="0.2">
      <c r="B565" s="18"/>
      <c r="F565" s="18"/>
    </row>
    <row r="566" spans="2:6" x14ac:dyDescent="0.2">
      <c r="B566" s="18"/>
      <c r="F566" s="18"/>
    </row>
    <row r="567" spans="2:6" x14ac:dyDescent="0.2">
      <c r="B567" s="18"/>
      <c r="F567" s="18"/>
    </row>
    <row r="568" spans="2:6" x14ac:dyDescent="0.2">
      <c r="B568" s="18"/>
      <c r="F568" s="18"/>
    </row>
    <row r="569" spans="2:6" x14ac:dyDescent="0.2">
      <c r="B569" s="18"/>
      <c r="F569" s="18"/>
    </row>
    <row r="570" spans="2:6" x14ac:dyDescent="0.2">
      <c r="B570" s="18"/>
      <c r="F570" s="18"/>
    </row>
    <row r="571" spans="2:6" x14ac:dyDescent="0.2">
      <c r="B571" s="18"/>
      <c r="F571" s="18"/>
    </row>
    <row r="572" spans="2:6" x14ac:dyDescent="0.2">
      <c r="B572" s="18"/>
      <c r="F572" s="18"/>
    </row>
    <row r="573" spans="2:6" x14ac:dyDescent="0.2">
      <c r="B573" s="18"/>
      <c r="F573" s="18"/>
    </row>
    <row r="574" spans="2:6" x14ac:dyDescent="0.2">
      <c r="B574" s="18"/>
      <c r="F574" s="18"/>
    </row>
    <row r="575" spans="2:6" x14ac:dyDescent="0.2">
      <c r="B575" s="18"/>
      <c r="F575" s="18"/>
    </row>
    <row r="576" spans="2:6" x14ac:dyDescent="0.2">
      <c r="B576" s="18"/>
      <c r="F576" s="18"/>
    </row>
    <row r="577" spans="2:6" x14ac:dyDescent="0.2">
      <c r="B577" s="18"/>
      <c r="F577" s="18"/>
    </row>
    <row r="578" spans="2:6" x14ac:dyDescent="0.2">
      <c r="B578" s="18"/>
      <c r="F578" s="18"/>
    </row>
    <row r="579" spans="2:6" x14ac:dyDescent="0.2">
      <c r="B579" s="18"/>
      <c r="F579" s="18"/>
    </row>
    <row r="580" spans="2:6" x14ac:dyDescent="0.2">
      <c r="B580" s="18"/>
      <c r="F580" s="18"/>
    </row>
    <row r="581" spans="2:6" x14ac:dyDescent="0.2">
      <c r="B581" s="18"/>
      <c r="F581" s="18"/>
    </row>
    <row r="582" spans="2:6" x14ac:dyDescent="0.2">
      <c r="B582" s="18"/>
      <c r="F582" s="18"/>
    </row>
    <row r="583" spans="2:6" x14ac:dyDescent="0.2">
      <c r="B583" s="18"/>
      <c r="F583" s="18"/>
    </row>
    <row r="584" spans="2:6" x14ac:dyDescent="0.2">
      <c r="B584" s="18"/>
      <c r="F584" s="18"/>
    </row>
    <row r="585" spans="2:6" x14ac:dyDescent="0.2">
      <c r="B585" s="18"/>
      <c r="F585" s="18"/>
    </row>
    <row r="586" spans="2:6" x14ac:dyDescent="0.2">
      <c r="B586" s="18"/>
      <c r="F586" s="18"/>
    </row>
    <row r="587" spans="2:6" x14ac:dyDescent="0.2">
      <c r="B587" s="18"/>
      <c r="F587" s="18"/>
    </row>
    <row r="588" spans="2:6" x14ac:dyDescent="0.2">
      <c r="B588" s="18"/>
      <c r="F588" s="18"/>
    </row>
    <row r="589" spans="2:6" x14ac:dyDescent="0.2">
      <c r="B589" s="18"/>
      <c r="F589" s="18"/>
    </row>
    <row r="590" spans="2:6" x14ac:dyDescent="0.2">
      <c r="B590" s="18"/>
      <c r="F590" s="18"/>
    </row>
    <row r="591" spans="2:6" x14ac:dyDescent="0.2">
      <c r="B591" s="18"/>
      <c r="F591" s="18"/>
    </row>
    <row r="592" spans="2:6" x14ac:dyDescent="0.2">
      <c r="B592" s="18"/>
      <c r="F592" s="18"/>
    </row>
    <row r="593" spans="2:6" x14ac:dyDescent="0.2">
      <c r="B593" s="18"/>
      <c r="F593" s="18"/>
    </row>
    <row r="594" spans="2:6" x14ac:dyDescent="0.2">
      <c r="B594" s="18"/>
      <c r="F594" s="18"/>
    </row>
    <row r="595" spans="2:6" x14ac:dyDescent="0.2">
      <c r="B595" s="18"/>
      <c r="F595" s="18"/>
    </row>
    <row r="596" spans="2:6" x14ac:dyDescent="0.2">
      <c r="B596" s="18"/>
      <c r="F596" s="18"/>
    </row>
    <row r="597" spans="2:6" x14ac:dyDescent="0.2">
      <c r="B597" s="18"/>
      <c r="F597" s="18"/>
    </row>
    <row r="598" spans="2:6" x14ac:dyDescent="0.2">
      <c r="B598" s="18"/>
      <c r="F598" s="18"/>
    </row>
    <row r="599" spans="2:6" x14ac:dyDescent="0.2">
      <c r="B599" s="18"/>
      <c r="F599" s="18"/>
    </row>
    <row r="600" spans="2:6" x14ac:dyDescent="0.2">
      <c r="B600" s="18"/>
      <c r="F600" s="18"/>
    </row>
    <row r="601" spans="2:6" x14ac:dyDescent="0.2">
      <c r="B601" s="18"/>
      <c r="F601" s="18"/>
    </row>
    <row r="602" spans="2:6" x14ac:dyDescent="0.2">
      <c r="B602" s="18"/>
      <c r="F602" s="18"/>
    </row>
    <row r="603" spans="2:6" x14ac:dyDescent="0.2">
      <c r="B603" s="18"/>
      <c r="F603" s="18"/>
    </row>
    <row r="604" spans="2:6" x14ac:dyDescent="0.2">
      <c r="B604" s="18"/>
      <c r="F604" s="18"/>
    </row>
    <row r="605" spans="2:6" x14ac:dyDescent="0.2">
      <c r="B605" s="18"/>
      <c r="F605" s="18"/>
    </row>
    <row r="606" spans="2:6" x14ac:dyDescent="0.2">
      <c r="B606" s="18"/>
      <c r="F606" s="18"/>
    </row>
    <row r="607" spans="2:6" x14ac:dyDescent="0.2">
      <c r="B607" s="18"/>
      <c r="F607" s="18"/>
    </row>
    <row r="608" spans="2:6" x14ac:dyDescent="0.2">
      <c r="B608" s="18"/>
      <c r="F608" s="18"/>
    </row>
    <row r="609" spans="2:6" x14ac:dyDescent="0.2">
      <c r="B609" s="18"/>
      <c r="F609" s="18"/>
    </row>
    <row r="610" spans="2:6" x14ac:dyDescent="0.2">
      <c r="B610" s="18"/>
      <c r="F610" s="18"/>
    </row>
    <row r="611" spans="2:6" x14ac:dyDescent="0.2">
      <c r="B611" s="18"/>
      <c r="F611" s="18"/>
    </row>
    <row r="612" spans="2:6" x14ac:dyDescent="0.2">
      <c r="B612" s="18"/>
      <c r="F612" s="18"/>
    </row>
    <row r="613" spans="2:6" x14ac:dyDescent="0.2">
      <c r="B613" s="18"/>
      <c r="F613" s="18"/>
    </row>
    <row r="614" spans="2:6" x14ac:dyDescent="0.2">
      <c r="B614" s="18"/>
      <c r="F614" s="18"/>
    </row>
    <row r="615" spans="2:6" x14ac:dyDescent="0.2">
      <c r="B615" s="18"/>
      <c r="F615" s="18"/>
    </row>
    <row r="616" spans="2:6" x14ac:dyDescent="0.2">
      <c r="B616" s="18"/>
      <c r="F616" s="18"/>
    </row>
    <row r="617" spans="2:6" x14ac:dyDescent="0.2">
      <c r="B617" s="18"/>
      <c r="F617" s="18"/>
    </row>
    <row r="618" spans="2:6" x14ac:dyDescent="0.2">
      <c r="B618" s="18"/>
      <c r="F618" s="18"/>
    </row>
    <row r="619" spans="2:6" x14ac:dyDescent="0.2">
      <c r="B619" s="18"/>
      <c r="F619" s="18"/>
    </row>
    <row r="620" spans="2:6" x14ac:dyDescent="0.2">
      <c r="B620" s="18"/>
      <c r="F620" s="18"/>
    </row>
    <row r="621" spans="2:6" x14ac:dyDescent="0.2">
      <c r="B621" s="18"/>
      <c r="F621" s="18"/>
    </row>
    <row r="622" spans="2:6" x14ac:dyDescent="0.2">
      <c r="B622" s="18"/>
      <c r="F622" s="18"/>
    </row>
    <row r="623" spans="2:6" x14ac:dyDescent="0.2">
      <c r="B623" s="18"/>
      <c r="F623" s="18"/>
    </row>
    <row r="624" spans="2:6" x14ac:dyDescent="0.2">
      <c r="B624" s="18"/>
      <c r="F624" s="18"/>
    </row>
    <row r="625" spans="2:6" x14ac:dyDescent="0.2">
      <c r="B625" s="18"/>
      <c r="F625" s="18"/>
    </row>
    <row r="626" spans="2:6" x14ac:dyDescent="0.2">
      <c r="B626" s="18"/>
      <c r="F626" s="18"/>
    </row>
    <row r="627" spans="2:6" x14ac:dyDescent="0.2">
      <c r="B627" s="18"/>
      <c r="F627" s="18"/>
    </row>
    <row r="628" spans="2:6" x14ac:dyDescent="0.2">
      <c r="B628" s="18"/>
      <c r="F628" s="18"/>
    </row>
    <row r="629" spans="2:6" x14ac:dyDescent="0.2">
      <c r="B629" s="18"/>
      <c r="F629" s="18"/>
    </row>
    <row r="630" spans="2:6" x14ac:dyDescent="0.2">
      <c r="B630" s="18"/>
      <c r="F630" s="18"/>
    </row>
    <row r="631" spans="2:6" x14ac:dyDescent="0.2">
      <c r="B631" s="18"/>
      <c r="F631" s="18"/>
    </row>
    <row r="632" spans="2:6" x14ac:dyDescent="0.2">
      <c r="B632" s="18"/>
      <c r="F632" s="18"/>
    </row>
    <row r="633" spans="2:6" x14ac:dyDescent="0.2">
      <c r="B633" s="18"/>
      <c r="F633" s="18"/>
    </row>
    <row r="634" spans="2:6" x14ac:dyDescent="0.2">
      <c r="B634" s="18"/>
      <c r="F634" s="18"/>
    </row>
    <row r="635" spans="2:6" x14ac:dyDescent="0.2">
      <c r="B635" s="18"/>
      <c r="F635" s="18"/>
    </row>
    <row r="636" spans="2:6" x14ac:dyDescent="0.2">
      <c r="B636" s="18"/>
      <c r="F636" s="18"/>
    </row>
    <row r="637" spans="2:6" x14ac:dyDescent="0.2">
      <c r="B637" s="18"/>
      <c r="F637" s="18"/>
    </row>
    <row r="638" spans="2:6" x14ac:dyDescent="0.2">
      <c r="B638" s="18"/>
      <c r="F638" s="18"/>
    </row>
    <row r="639" spans="2:6" x14ac:dyDescent="0.2">
      <c r="B639" s="18"/>
      <c r="F639" s="18"/>
    </row>
    <row r="640" spans="2:6" x14ac:dyDescent="0.2">
      <c r="B640" s="18"/>
      <c r="F640" s="18"/>
    </row>
    <row r="641" spans="2:6" x14ac:dyDescent="0.2">
      <c r="B641" s="18"/>
      <c r="F641" s="18"/>
    </row>
    <row r="642" spans="2:6" x14ac:dyDescent="0.2">
      <c r="B642" s="18"/>
      <c r="F642" s="18"/>
    </row>
    <row r="643" spans="2:6" x14ac:dyDescent="0.2">
      <c r="B643" s="18"/>
      <c r="F643" s="18"/>
    </row>
    <row r="644" spans="2:6" x14ac:dyDescent="0.2">
      <c r="B644" s="18"/>
      <c r="F644" s="18"/>
    </row>
    <row r="645" spans="2:6" x14ac:dyDescent="0.2">
      <c r="B645" s="18"/>
      <c r="F645" s="18"/>
    </row>
    <row r="646" spans="2:6" x14ac:dyDescent="0.2">
      <c r="B646" s="18"/>
      <c r="F646" s="18"/>
    </row>
    <row r="647" spans="2:6" x14ac:dyDescent="0.2">
      <c r="B647" s="18"/>
      <c r="F647" s="18"/>
    </row>
    <row r="648" spans="2:6" x14ac:dyDescent="0.2">
      <c r="B648" s="18"/>
      <c r="F648" s="18"/>
    </row>
    <row r="649" spans="2:6" x14ac:dyDescent="0.2">
      <c r="B649" s="18"/>
      <c r="F649" s="18"/>
    </row>
    <row r="650" spans="2:6" x14ac:dyDescent="0.2">
      <c r="B650" s="18"/>
      <c r="F650" s="18"/>
    </row>
    <row r="651" spans="2:6" x14ac:dyDescent="0.2">
      <c r="B651" s="18"/>
      <c r="F651" s="18"/>
    </row>
    <row r="652" spans="2:6" x14ac:dyDescent="0.2">
      <c r="B652" s="18"/>
      <c r="F652" s="18"/>
    </row>
    <row r="653" spans="2:6" x14ac:dyDescent="0.2">
      <c r="B653" s="18"/>
      <c r="F653" s="18"/>
    </row>
    <row r="654" spans="2:6" x14ac:dyDescent="0.2">
      <c r="B654" s="18"/>
      <c r="F654" s="18"/>
    </row>
    <row r="655" spans="2:6" x14ac:dyDescent="0.2">
      <c r="B655" s="18"/>
      <c r="F655" s="18"/>
    </row>
    <row r="656" spans="2:6" x14ac:dyDescent="0.2">
      <c r="B656" s="18"/>
      <c r="F656" s="18"/>
    </row>
    <row r="657" spans="2:6" x14ac:dyDescent="0.2">
      <c r="B657" s="18"/>
      <c r="F657" s="18"/>
    </row>
    <row r="658" spans="2:6" x14ac:dyDescent="0.2">
      <c r="B658" s="18"/>
      <c r="F658" s="18"/>
    </row>
    <row r="659" spans="2:6" x14ac:dyDescent="0.2">
      <c r="B659" s="18"/>
      <c r="F659" s="18"/>
    </row>
    <row r="660" spans="2:6" x14ac:dyDescent="0.2">
      <c r="B660" s="18"/>
      <c r="F660" s="18"/>
    </row>
    <row r="661" spans="2:6" x14ac:dyDescent="0.2">
      <c r="B661" s="18"/>
      <c r="F661" s="18"/>
    </row>
    <row r="662" spans="2:6" x14ac:dyDescent="0.2">
      <c r="B662" s="18"/>
      <c r="F662" s="18"/>
    </row>
    <row r="663" spans="2:6" x14ac:dyDescent="0.2">
      <c r="B663" s="18"/>
      <c r="F663" s="18"/>
    </row>
    <row r="664" spans="2:6" x14ac:dyDescent="0.2">
      <c r="B664" s="18"/>
      <c r="F664" s="18"/>
    </row>
    <row r="665" spans="2:6" x14ac:dyDescent="0.2">
      <c r="B665" s="18"/>
      <c r="F665" s="18"/>
    </row>
    <row r="666" spans="2:6" x14ac:dyDescent="0.2">
      <c r="B666" s="18"/>
      <c r="F666" s="18"/>
    </row>
    <row r="667" spans="2:6" x14ac:dyDescent="0.2">
      <c r="B667" s="18"/>
      <c r="F667" s="18"/>
    </row>
    <row r="668" spans="2:6" x14ac:dyDescent="0.2">
      <c r="B668" s="18"/>
      <c r="F668" s="18"/>
    </row>
    <row r="669" spans="2:6" x14ac:dyDescent="0.2">
      <c r="B669" s="18"/>
      <c r="F669" s="18"/>
    </row>
    <row r="670" spans="2:6" x14ac:dyDescent="0.2">
      <c r="B670" s="18"/>
      <c r="F670" s="18"/>
    </row>
    <row r="671" spans="2:6" x14ac:dyDescent="0.2">
      <c r="B671" s="18"/>
      <c r="F671" s="18"/>
    </row>
    <row r="672" spans="2:6" x14ac:dyDescent="0.2">
      <c r="B672" s="18"/>
      <c r="F672" s="18"/>
    </row>
    <row r="673" spans="2:6" x14ac:dyDescent="0.2">
      <c r="B673" s="18"/>
      <c r="F673" s="18"/>
    </row>
    <row r="674" spans="2:6" x14ac:dyDescent="0.2">
      <c r="B674" s="18"/>
      <c r="F674" s="18"/>
    </row>
    <row r="675" spans="2:6" x14ac:dyDescent="0.2">
      <c r="B675" s="18"/>
      <c r="F675" s="18"/>
    </row>
    <row r="676" spans="2:6" x14ac:dyDescent="0.2">
      <c r="B676" s="18"/>
      <c r="F676" s="18"/>
    </row>
    <row r="677" spans="2:6" x14ac:dyDescent="0.2">
      <c r="B677" s="18"/>
      <c r="F677" s="18"/>
    </row>
    <row r="678" spans="2:6" x14ac:dyDescent="0.2">
      <c r="B678" s="18"/>
      <c r="F678" s="18"/>
    </row>
    <row r="679" spans="2:6" x14ac:dyDescent="0.2">
      <c r="B679" s="18"/>
      <c r="F679" s="18"/>
    </row>
    <row r="680" spans="2:6" x14ac:dyDescent="0.2">
      <c r="B680" s="18"/>
      <c r="F680" s="18"/>
    </row>
    <row r="681" spans="2:6" x14ac:dyDescent="0.2">
      <c r="B681" s="18"/>
      <c r="F681" s="18"/>
    </row>
    <row r="682" spans="2:6" x14ac:dyDescent="0.2">
      <c r="B682" s="18"/>
      <c r="F682" s="18"/>
    </row>
    <row r="683" spans="2:6" x14ac:dyDescent="0.2">
      <c r="B683" s="18"/>
      <c r="F683" s="18"/>
    </row>
    <row r="684" spans="2:6" x14ac:dyDescent="0.2">
      <c r="B684" s="18"/>
      <c r="F684" s="18"/>
    </row>
    <row r="685" spans="2:6" x14ac:dyDescent="0.2">
      <c r="B685" s="18"/>
      <c r="F685" s="18"/>
    </row>
    <row r="686" spans="2:6" x14ac:dyDescent="0.2">
      <c r="B686" s="18"/>
      <c r="F686" s="18"/>
    </row>
    <row r="687" spans="2:6" x14ac:dyDescent="0.2">
      <c r="B687" s="18"/>
      <c r="F687" s="18"/>
    </row>
    <row r="688" spans="2:6" x14ac:dyDescent="0.2">
      <c r="B688" s="18"/>
      <c r="F688" s="18"/>
    </row>
    <row r="689" spans="2:6" x14ac:dyDescent="0.2">
      <c r="B689" s="18"/>
      <c r="F689" s="18"/>
    </row>
    <row r="690" spans="2:6" x14ac:dyDescent="0.2">
      <c r="B690" s="18"/>
      <c r="F690" s="18"/>
    </row>
    <row r="691" spans="2:6" x14ac:dyDescent="0.2">
      <c r="B691" s="18"/>
      <c r="F691" s="18"/>
    </row>
    <row r="692" spans="2:6" x14ac:dyDescent="0.2">
      <c r="B692" s="18"/>
      <c r="F692" s="18"/>
    </row>
    <row r="693" spans="2:6" x14ac:dyDescent="0.2">
      <c r="B693" s="18"/>
      <c r="F693" s="18"/>
    </row>
    <row r="694" spans="2:6" x14ac:dyDescent="0.2">
      <c r="B694" s="18"/>
      <c r="F694" s="18"/>
    </row>
    <row r="695" spans="2:6" x14ac:dyDescent="0.2">
      <c r="B695" s="18"/>
      <c r="F695" s="18"/>
    </row>
    <row r="696" spans="2:6" x14ac:dyDescent="0.2">
      <c r="B696" s="18"/>
      <c r="F696" s="18"/>
    </row>
    <row r="697" spans="2:6" x14ac:dyDescent="0.2">
      <c r="B697" s="18"/>
      <c r="F697" s="18"/>
    </row>
    <row r="698" spans="2:6" x14ac:dyDescent="0.2">
      <c r="B698" s="18"/>
      <c r="F698" s="18"/>
    </row>
    <row r="699" spans="2:6" x14ac:dyDescent="0.2">
      <c r="B699" s="18"/>
      <c r="F699" s="18"/>
    </row>
    <row r="700" spans="2:6" x14ac:dyDescent="0.2">
      <c r="B700" s="18"/>
      <c r="F700" s="18"/>
    </row>
    <row r="701" spans="2:6" x14ac:dyDescent="0.2">
      <c r="B701" s="18"/>
      <c r="F701" s="18"/>
    </row>
    <row r="702" spans="2:6" x14ac:dyDescent="0.2">
      <c r="B702" s="18"/>
      <c r="F702" s="18"/>
    </row>
    <row r="703" spans="2:6" x14ac:dyDescent="0.2">
      <c r="B703" s="18"/>
      <c r="F703" s="18"/>
    </row>
    <row r="704" spans="2:6" x14ac:dyDescent="0.2">
      <c r="B704" s="18"/>
      <c r="F704" s="18"/>
    </row>
    <row r="705" spans="2:6" x14ac:dyDescent="0.2">
      <c r="B705" s="18"/>
      <c r="F705" s="18"/>
    </row>
    <row r="706" spans="2:6" x14ac:dyDescent="0.2">
      <c r="B706" s="18"/>
      <c r="F706" s="18"/>
    </row>
    <row r="707" spans="2:6" x14ac:dyDescent="0.2">
      <c r="B707" s="18"/>
      <c r="F707" s="18"/>
    </row>
    <row r="708" spans="2:6" x14ac:dyDescent="0.2">
      <c r="B708" s="18"/>
      <c r="F708" s="18"/>
    </row>
    <row r="709" spans="2:6" x14ac:dyDescent="0.2">
      <c r="B709" s="18"/>
      <c r="F709" s="18"/>
    </row>
    <row r="710" spans="2:6" x14ac:dyDescent="0.2">
      <c r="B710" s="18"/>
      <c r="F710" s="18"/>
    </row>
    <row r="711" spans="2:6" x14ac:dyDescent="0.2">
      <c r="B711" s="18"/>
      <c r="F711" s="18"/>
    </row>
    <row r="712" spans="2:6" x14ac:dyDescent="0.2">
      <c r="B712" s="18"/>
      <c r="F712" s="18"/>
    </row>
    <row r="713" spans="2:6" x14ac:dyDescent="0.2">
      <c r="B713" s="18"/>
      <c r="F713" s="18"/>
    </row>
    <row r="714" spans="2:6" x14ac:dyDescent="0.2">
      <c r="B714" s="18"/>
      <c r="F714" s="18"/>
    </row>
    <row r="715" spans="2:6" x14ac:dyDescent="0.2">
      <c r="B715" s="18"/>
      <c r="F715" s="18"/>
    </row>
    <row r="716" spans="2:6" x14ac:dyDescent="0.2">
      <c r="B716" s="18"/>
      <c r="F716" s="18"/>
    </row>
    <row r="717" spans="2:6" x14ac:dyDescent="0.2">
      <c r="B717" s="18"/>
      <c r="F717" s="18"/>
    </row>
    <row r="718" spans="2:6" x14ac:dyDescent="0.2">
      <c r="B718" s="18"/>
      <c r="F718" s="18"/>
    </row>
    <row r="719" spans="2:6" x14ac:dyDescent="0.2">
      <c r="B719" s="18"/>
      <c r="F719" s="18"/>
    </row>
    <row r="720" spans="2:6" x14ac:dyDescent="0.2">
      <c r="B720" s="18"/>
      <c r="F720" s="18"/>
    </row>
    <row r="721" spans="2:6" x14ac:dyDescent="0.2">
      <c r="B721" s="18"/>
      <c r="F721" s="18"/>
    </row>
    <row r="722" spans="2:6" x14ac:dyDescent="0.2">
      <c r="B722" s="18"/>
      <c r="F722" s="18"/>
    </row>
    <row r="723" spans="2:6" x14ac:dyDescent="0.2">
      <c r="B723" s="18"/>
      <c r="F723" s="18"/>
    </row>
    <row r="724" spans="2:6" x14ac:dyDescent="0.2">
      <c r="B724" s="18"/>
      <c r="F724" s="18"/>
    </row>
    <row r="725" spans="2:6" x14ac:dyDescent="0.2">
      <c r="B725" s="18"/>
      <c r="F725" s="18"/>
    </row>
    <row r="726" spans="2:6" x14ac:dyDescent="0.2">
      <c r="B726" s="18"/>
      <c r="F726" s="18"/>
    </row>
    <row r="727" spans="2:6" x14ac:dyDescent="0.2">
      <c r="B727" s="18"/>
      <c r="F727" s="18"/>
    </row>
    <row r="728" spans="2:6" x14ac:dyDescent="0.2">
      <c r="B728" s="18"/>
      <c r="F728" s="18"/>
    </row>
    <row r="729" spans="2:6" x14ac:dyDescent="0.2">
      <c r="B729" s="18"/>
      <c r="F729" s="18"/>
    </row>
    <row r="730" spans="2:6" x14ac:dyDescent="0.2">
      <c r="B730" s="18"/>
      <c r="F730" s="18"/>
    </row>
    <row r="731" spans="2:6" x14ac:dyDescent="0.2">
      <c r="B731" s="18"/>
      <c r="F731" s="18"/>
    </row>
    <row r="732" spans="2:6" x14ac:dyDescent="0.2">
      <c r="B732" s="18"/>
      <c r="F732" s="18"/>
    </row>
    <row r="733" spans="2:6" x14ac:dyDescent="0.2">
      <c r="B733" s="18"/>
      <c r="F733" s="18"/>
    </row>
    <row r="734" spans="2:6" x14ac:dyDescent="0.2">
      <c r="B734" s="18"/>
      <c r="F734" s="18"/>
    </row>
    <row r="735" spans="2:6" x14ac:dyDescent="0.2">
      <c r="B735" s="18"/>
      <c r="F735" s="18"/>
    </row>
    <row r="736" spans="2:6" x14ac:dyDescent="0.2">
      <c r="B736" s="18"/>
      <c r="F736" s="18"/>
    </row>
    <row r="737" spans="2:6" x14ac:dyDescent="0.2">
      <c r="B737" s="18"/>
      <c r="F737" s="18"/>
    </row>
    <row r="738" spans="2:6" x14ac:dyDescent="0.2">
      <c r="B738" s="18"/>
      <c r="F738" s="18"/>
    </row>
    <row r="739" spans="2:6" x14ac:dyDescent="0.2">
      <c r="B739" s="18"/>
      <c r="F739" s="18"/>
    </row>
    <row r="740" spans="2:6" x14ac:dyDescent="0.2">
      <c r="B740" s="18"/>
      <c r="F740" s="18"/>
    </row>
    <row r="741" spans="2:6" x14ac:dyDescent="0.2">
      <c r="B741" s="18"/>
      <c r="F741" s="18"/>
    </row>
    <row r="742" spans="2:6" x14ac:dyDescent="0.2">
      <c r="B742" s="18"/>
      <c r="F742" s="18"/>
    </row>
    <row r="743" spans="2:6" x14ac:dyDescent="0.2">
      <c r="B743" s="18"/>
      <c r="F743" s="18"/>
    </row>
    <row r="744" spans="2:6" x14ac:dyDescent="0.2">
      <c r="B744" s="18"/>
      <c r="F744" s="18"/>
    </row>
    <row r="745" spans="2:6" x14ac:dyDescent="0.2">
      <c r="B745" s="18"/>
      <c r="F745" s="18"/>
    </row>
    <row r="746" spans="2:6" x14ac:dyDescent="0.2">
      <c r="B746" s="18"/>
      <c r="F746" s="18"/>
    </row>
    <row r="747" spans="2:6" x14ac:dyDescent="0.2">
      <c r="B747" s="18"/>
      <c r="F747" s="18"/>
    </row>
    <row r="748" spans="2:6" x14ac:dyDescent="0.2">
      <c r="B748" s="18"/>
      <c r="F748" s="18"/>
    </row>
    <row r="749" spans="2:6" x14ac:dyDescent="0.2">
      <c r="B749" s="18"/>
      <c r="F749" s="18"/>
    </row>
    <row r="750" spans="2:6" x14ac:dyDescent="0.2">
      <c r="B750" s="18"/>
      <c r="F750" s="18"/>
    </row>
    <row r="751" spans="2:6" x14ac:dyDescent="0.2">
      <c r="B751" s="18"/>
      <c r="F751" s="18"/>
    </row>
    <row r="752" spans="2:6" x14ac:dyDescent="0.2">
      <c r="B752" s="18"/>
      <c r="F752" s="18"/>
    </row>
    <row r="753" spans="2:6" x14ac:dyDescent="0.2">
      <c r="B753" s="18"/>
      <c r="F753" s="18"/>
    </row>
    <row r="754" spans="2:6" x14ac:dyDescent="0.2">
      <c r="B754" s="18"/>
      <c r="F754" s="18"/>
    </row>
    <row r="755" spans="2:6" x14ac:dyDescent="0.2">
      <c r="B755" s="18"/>
      <c r="F755" s="18"/>
    </row>
    <row r="756" spans="2:6" x14ac:dyDescent="0.2">
      <c r="B756" s="18"/>
      <c r="F756" s="18"/>
    </row>
    <row r="757" spans="2:6" x14ac:dyDescent="0.2">
      <c r="B757" s="18"/>
      <c r="F757" s="18"/>
    </row>
    <row r="758" spans="2:6" x14ac:dyDescent="0.2">
      <c r="B758" s="18"/>
      <c r="F758" s="18"/>
    </row>
    <row r="759" spans="2:6" x14ac:dyDescent="0.2">
      <c r="B759" s="18"/>
      <c r="F759" s="18"/>
    </row>
    <row r="760" spans="2:6" x14ac:dyDescent="0.2">
      <c r="B760" s="18"/>
      <c r="F760" s="18"/>
    </row>
    <row r="761" spans="2:6" x14ac:dyDescent="0.2">
      <c r="B761" s="18"/>
      <c r="F761" s="18"/>
    </row>
    <row r="762" spans="2:6" x14ac:dyDescent="0.2">
      <c r="B762" s="18"/>
      <c r="F762" s="18"/>
    </row>
    <row r="763" spans="2:6" x14ac:dyDescent="0.2">
      <c r="B763" s="18"/>
      <c r="F763" s="18"/>
    </row>
    <row r="764" spans="2:6" x14ac:dyDescent="0.2">
      <c r="B764" s="18"/>
      <c r="F764" s="18"/>
    </row>
    <row r="765" spans="2:6" x14ac:dyDescent="0.2">
      <c r="B765" s="18"/>
      <c r="F765" s="18"/>
    </row>
    <row r="766" spans="2:6" x14ac:dyDescent="0.2">
      <c r="B766" s="18"/>
      <c r="F766" s="18"/>
    </row>
    <row r="767" spans="2:6" x14ac:dyDescent="0.2">
      <c r="B767" s="18"/>
      <c r="F767" s="18"/>
    </row>
    <row r="768" spans="2:6" x14ac:dyDescent="0.2">
      <c r="B768" s="18"/>
      <c r="F768" s="18"/>
    </row>
    <row r="769" spans="2:6" x14ac:dyDescent="0.2">
      <c r="B769" s="18"/>
      <c r="F769" s="18"/>
    </row>
    <row r="770" spans="2:6" x14ac:dyDescent="0.2">
      <c r="B770" s="18"/>
      <c r="F770" s="18"/>
    </row>
    <row r="771" spans="2:6" x14ac:dyDescent="0.2">
      <c r="B771" s="18"/>
      <c r="F771" s="18"/>
    </row>
    <row r="772" spans="2:6" x14ac:dyDescent="0.2">
      <c r="B772" s="18"/>
      <c r="F772" s="18"/>
    </row>
    <row r="773" spans="2:6" x14ac:dyDescent="0.2">
      <c r="B773" s="18"/>
      <c r="F773" s="18"/>
    </row>
    <row r="774" spans="2:6" x14ac:dyDescent="0.2">
      <c r="B774" s="18"/>
      <c r="F774" s="18"/>
    </row>
    <row r="775" spans="2:6" x14ac:dyDescent="0.2">
      <c r="B775" s="18"/>
      <c r="F775" s="18"/>
    </row>
    <row r="776" spans="2:6" x14ac:dyDescent="0.2">
      <c r="B776" s="18"/>
      <c r="F776" s="18"/>
    </row>
    <row r="777" spans="2:6" x14ac:dyDescent="0.2">
      <c r="B777" s="18"/>
      <c r="F777" s="18"/>
    </row>
    <row r="778" spans="2:6" x14ac:dyDescent="0.2">
      <c r="B778" s="18"/>
      <c r="F778" s="18"/>
    </row>
    <row r="779" spans="2:6" x14ac:dyDescent="0.2">
      <c r="B779" s="18"/>
      <c r="F779" s="18"/>
    </row>
    <row r="780" spans="2:6" x14ac:dyDescent="0.2">
      <c r="B780" s="18"/>
      <c r="F780" s="18"/>
    </row>
    <row r="781" spans="2:6" x14ac:dyDescent="0.2">
      <c r="B781" s="18"/>
      <c r="F781" s="18"/>
    </row>
    <row r="782" spans="2:6" x14ac:dyDescent="0.2">
      <c r="B782" s="18"/>
      <c r="F782" s="18"/>
    </row>
    <row r="783" spans="2:6" x14ac:dyDescent="0.2">
      <c r="B783" s="18"/>
      <c r="F783" s="18"/>
    </row>
    <row r="784" spans="2:6" x14ac:dyDescent="0.2">
      <c r="B784" s="18"/>
      <c r="F784" s="18"/>
    </row>
    <row r="785" spans="2:6" x14ac:dyDescent="0.2">
      <c r="B785" s="18"/>
      <c r="F785" s="18"/>
    </row>
    <row r="786" spans="2:6" x14ac:dyDescent="0.2">
      <c r="B786" s="18"/>
      <c r="F786" s="18"/>
    </row>
    <row r="787" spans="2:6" x14ac:dyDescent="0.2">
      <c r="B787" s="18"/>
      <c r="F787" s="18"/>
    </row>
    <row r="788" spans="2:6" x14ac:dyDescent="0.2">
      <c r="B788" s="18"/>
      <c r="F788" s="18"/>
    </row>
    <row r="789" spans="2:6" x14ac:dyDescent="0.2">
      <c r="B789" s="18"/>
      <c r="F789" s="18"/>
    </row>
    <row r="790" spans="2:6" x14ac:dyDescent="0.2">
      <c r="B790" s="18"/>
      <c r="F790" s="18"/>
    </row>
    <row r="791" spans="2:6" x14ac:dyDescent="0.2">
      <c r="B791" s="18"/>
      <c r="F791" s="18"/>
    </row>
    <row r="792" spans="2:6" x14ac:dyDescent="0.2">
      <c r="B792" s="18"/>
      <c r="F792" s="18"/>
    </row>
    <row r="793" spans="2:6" x14ac:dyDescent="0.2">
      <c r="B793" s="18"/>
      <c r="F793" s="18"/>
    </row>
    <row r="794" spans="2:6" x14ac:dyDescent="0.2">
      <c r="B794" s="18"/>
      <c r="F794" s="18"/>
    </row>
    <row r="795" spans="2:6" x14ac:dyDescent="0.2">
      <c r="B795" s="18"/>
      <c r="F795" s="18"/>
    </row>
    <row r="796" spans="2:6" x14ac:dyDescent="0.2">
      <c r="B796" s="18"/>
      <c r="F796" s="18"/>
    </row>
    <row r="797" spans="2:6" x14ac:dyDescent="0.2">
      <c r="B797" s="18"/>
      <c r="F797" s="18"/>
    </row>
    <row r="798" spans="2:6" x14ac:dyDescent="0.2">
      <c r="B798" s="18"/>
      <c r="F798" s="18"/>
    </row>
    <row r="799" spans="2:6" x14ac:dyDescent="0.2">
      <c r="B799" s="18"/>
      <c r="F799" s="18"/>
    </row>
    <row r="800" spans="2:6" x14ac:dyDescent="0.2">
      <c r="B800" s="18"/>
      <c r="F800" s="18"/>
    </row>
    <row r="801" spans="2:6" x14ac:dyDescent="0.2">
      <c r="B801" s="18"/>
      <c r="F801" s="18"/>
    </row>
    <row r="802" spans="2:6" x14ac:dyDescent="0.2">
      <c r="B802" s="18"/>
      <c r="F802" s="18"/>
    </row>
    <row r="803" spans="2:6" x14ac:dyDescent="0.2">
      <c r="B803" s="18"/>
      <c r="F803" s="18"/>
    </row>
    <row r="804" spans="2:6" x14ac:dyDescent="0.2">
      <c r="B804" s="18"/>
      <c r="F804" s="18"/>
    </row>
    <row r="805" spans="2:6" x14ac:dyDescent="0.2">
      <c r="B805" s="18"/>
      <c r="F805" s="18"/>
    </row>
    <row r="806" spans="2:6" x14ac:dyDescent="0.2">
      <c r="B806" s="18"/>
      <c r="F806" s="18"/>
    </row>
    <row r="807" spans="2:6" x14ac:dyDescent="0.2">
      <c r="B807" s="18"/>
      <c r="F807" s="18"/>
    </row>
    <row r="808" spans="2:6" x14ac:dyDescent="0.2">
      <c r="B808" s="18"/>
      <c r="F808" s="18"/>
    </row>
    <row r="809" spans="2:6" x14ac:dyDescent="0.2">
      <c r="B809" s="18"/>
      <c r="F809" s="18"/>
    </row>
    <row r="810" spans="2:6" x14ac:dyDescent="0.2">
      <c r="B810" s="18"/>
      <c r="F810" s="18"/>
    </row>
    <row r="811" spans="2:6" x14ac:dyDescent="0.2">
      <c r="B811" s="18"/>
      <c r="F811" s="18"/>
    </row>
    <row r="812" spans="2:6" x14ac:dyDescent="0.2">
      <c r="B812" s="18"/>
      <c r="F812" s="18"/>
    </row>
    <row r="813" spans="2:6" x14ac:dyDescent="0.2">
      <c r="B813" s="18"/>
      <c r="F813" s="18"/>
    </row>
    <row r="814" spans="2:6" x14ac:dyDescent="0.2">
      <c r="B814" s="18"/>
      <c r="F814" s="18"/>
    </row>
    <row r="815" spans="2:6" x14ac:dyDescent="0.2">
      <c r="B815" s="18"/>
      <c r="F815" s="18"/>
    </row>
    <row r="816" spans="2:6" x14ac:dyDescent="0.2">
      <c r="B816" s="18"/>
      <c r="F816" s="18"/>
    </row>
    <row r="817" spans="2:6" x14ac:dyDescent="0.2">
      <c r="B817" s="18"/>
      <c r="F817" s="18"/>
    </row>
    <row r="818" spans="2:6" x14ac:dyDescent="0.2">
      <c r="B818" s="18"/>
      <c r="F818" s="18"/>
    </row>
    <row r="819" spans="2:6" x14ac:dyDescent="0.2">
      <c r="B819" s="18"/>
      <c r="F819" s="18"/>
    </row>
    <row r="820" spans="2:6" x14ac:dyDescent="0.2">
      <c r="B820" s="18"/>
      <c r="F820" s="18"/>
    </row>
    <row r="821" spans="2:6" x14ac:dyDescent="0.2">
      <c r="B821" s="18"/>
      <c r="F821" s="18"/>
    </row>
    <row r="822" spans="2:6" x14ac:dyDescent="0.2">
      <c r="B822" s="18"/>
      <c r="F822" s="18"/>
    </row>
    <row r="823" spans="2:6" x14ac:dyDescent="0.2">
      <c r="B823" s="18"/>
      <c r="F823" s="18"/>
    </row>
    <row r="824" spans="2:6" x14ac:dyDescent="0.2">
      <c r="B824" s="18"/>
      <c r="F824" s="18"/>
    </row>
    <row r="825" spans="2:6" x14ac:dyDescent="0.2">
      <c r="B825" s="18"/>
      <c r="F825" s="18"/>
    </row>
    <row r="826" spans="2:6" x14ac:dyDescent="0.2">
      <c r="B826" s="18"/>
      <c r="F826" s="18"/>
    </row>
    <row r="827" spans="2:6" x14ac:dyDescent="0.2">
      <c r="B827" s="18"/>
      <c r="F827" s="18"/>
    </row>
    <row r="828" spans="2:6" x14ac:dyDescent="0.2">
      <c r="B828" s="18"/>
      <c r="F828" s="18"/>
    </row>
    <row r="829" spans="2:6" x14ac:dyDescent="0.2">
      <c r="B829" s="18"/>
      <c r="F829" s="18"/>
    </row>
    <row r="830" spans="2:6" x14ac:dyDescent="0.2">
      <c r="B830" s="18"/>
      <c r="F830" s="18"/>
    </row>
    <row r="831" spans="2:6" x14ac:dyDescent="0.2">
      <c r="B831" s="18"/>
      <c r="F831" s="18"/>
    </row>
    <row r="832" spans="2:6" x14ac:dyDescent="0.2">
      <c r="B832" s="18"/>
      <c r="F832" s="18"/>
    </row>
    <row r="833" spans="2:6" x14ac:dyDescent="0.2">
      <c r="B833" s="18"/>
      <c r="F833" s="18"/>
    </row>
    <row r="834" spans="2:6" x14ac:dyDescent="0.2">
      <c r="B834" s="18"/>
      <c r="F834" s="18"/>
    </row>
    <row r="835" spans="2:6" x14ac:dyDescent="0.2">
      <c r="B835" s="18"/>
      <c r="F835" s="18"/>
    </row>
    <row r="836" spans="2:6" x14ac:dyDescent="0.2">
      <c r="B836" s="18"/>
      <c r="F836" s="18"/>
    </row>
    <row r="837" spans="2:6" x14ac:dyDescent="0.2">
      <c r="B837" s="18"/>
      <c r="F837" s="18"/>
    </row>
    <row r="838" spans="2:6" x14ac:dyDescent="0.2">
      <c r="B838" s="18"/>
      <c r="F838" s="18"/>
    </row>
  </sheetData>
  <phoneticPr fontId="18" type="noConversion"/>
  <hyperlinks>
    <hyperlink ref="P25" r:id="rId1" display="http://www.konkoly.hu/cgi-bin/IBVS?5583" xr:uid="{00000000-0004-0000-0100-000000000000}"/>
    <hyperlink ref="P61" r:id="rId2" display="http://vsolj.cetus-net.org/no44.pdf" xr:uid="{00000000-0004-0000-0100-000001000000}"/>
    <hyperlink ref="P26" r:id="rId3" display="http://www.bav-astro.de/sfs/BAVM_link.php?BAVMnr=173" xr:uid="{00000000-0004-0000-0100-000002000000}"/>
    <hyperlink ref="P27" r:id="rId4" display="http://www.bav-astro.de/sfs/BAVM_link.php?BAVMnr=178" xr:uid="{00000000-0004-0000-0100-000003000000}"/>
    <hyperlink ref="P62" r:id="rId5" display="http://vsolj.cetus-net.org/no45.pdf" xr:uid="{00000000-0004-0000-0100-000004000000}"/>
    <hyperlink ref="P28" r:id="rId6" display="http://www.bav-astro.de/sfs/BAVM_link.php?BAVMnr=186" xr:uid="{00000000-0004-0000-0100-000005000000}"/>
    <hyperlink ref="P29" r:id="rId7" display="http://www.bav-astro.de/sfs/BAVM_link.php?BAVMnr=186" xr:uid="{00000000-0004-0000-0100-000006000000}"/>
    <hyperlink ref="P30" r:id="rId8" display="http://www.bav-astro.de/sfs/BAVM_link.php?BAVMnr=186" xr:uid="{00000000-0004-0000-0100-000007000000}"/>
    <hyperlink ref="P31" r:id="rId9" display="http://www.bav-astro.de/sfs/BAVM_link.php?BAVMnr=201" xr:uid="{00000000-0004-0000-0100-000008000000}"/>
    <hyperlink ref="P63" r:id="rId10" display="http://www.bav-astro.de/sfs/BAVM_link.php?BAVMnr=203" xr:uid="{00000000-0004-0000-0100-000009000000}"/>
    <hyperlink ref="P64" r:id="rId11" display="http://vsolj.cetus-net.org/vsoljno53.pdf" xr:uid="{00000000-0004-0000-0100-00000A000000}"/>
    <hyperlink ref="P32" r:id="rId12" display="http://www.konkoly.hu/cgi-bin/IBVS?5992" xr:uid="{00000000-0004-0000-0100-00000B000000}"/>
    <hyperlink ref="P65" r:id="rId13" display="http://vsolj.cetus-net.org/vsoljno55.pdf" xr:uid="{00000000-0004-0000-0100-00000C000000}"/>
    <hyperlink ref="P33" r:id="rId14" display="http://www.bav-astro.de/sfs/BAVM_link.php?BAVMnr=239" xr:uid="{00000000-0004-0000-0100-00000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2024-02-11T04:44:45Z</dcterms:modified>
</cp:coreProperties>
</file>