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F649AED-0C8E-4A5C-A100-B0FA18D8311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E22" i="1"/>
  <c r="F22" i="1"/>
  <c r="E25" i="1"/>
  <c r="F25" i="1"/>
  <c r="C21" i="1"/>
  <c r="E21" i="1"/>
  <c r="F21" i="1"/>
  <c r="Q23" i="1"/>
  <c r="Q22" i="1"/>
  <c r="Q24" i="1"/>
  <c r="Q25" i="1"/>
  <c r="G11" i="1"/>
  <c r="F11" i="1"/>
  <c r="C7" i="1"/>
  <c r="G23" i="1"/>
  <c r="I23" i="1"/>
  <c r="C8" i="1"/>
  <c r="E15" i="1"/>
  <c r="C17" i="1"/>
  <c r="Q21" i="1"/>
  <c r="G21" i="1"/>
  <c r="E24" i="1"/>
  <c r="F24" i="1"/>
  <c r="G24" i="1"/>
  <c r="I24" i="1"/>
  <c r="G25" i="1"/>
  <c r="I25" i="1"/>
  <c r="H21" i="1"/>
  <c r="C11" i="1"/>
  <c r="C12" i="1"/>
  <c r="C16" i="1" l="1"/>
  <c r="D18" i="1" s="1"/>
  <c r="O21" i="1"/>
  <c r="O23" i="1"/>
  <c r="O25" i="1"/>
  <c r="O22" i="1"/>
  <c r="O24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<sst xmlns="http://schemas.openxmlformats.org/spreadsheetml/2006/main" count="51" uniqueCount="47">
  <si>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</si>
  <si>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</si>
  <si>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</si>
  <si>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</si>
  <si>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</si>
  <si>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</si>
  <si>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</si>
  <si>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</si>
  <si>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</si>
  <si>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</si>
  <si>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</si>
  <si>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</si>
  <si>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</si>
  <si>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</si>
  <si>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</si>
  <si>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</si>
  <si>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</si>
  <si>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</si>
  <si>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</si>
  <si>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</si>
  <si>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</si>
  <si>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</si>
  <si>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</si>
  <si>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</si>
  <si>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</si>
  <si>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</si>
  <si>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</si>
  <si>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</si>
  <si>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</si>
  <si>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</si>
  <si>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</si>
  <si>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</si>
  <si>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</si>
  <si>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</si>
  <si>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</si>
  <si>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</si>
  <si>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</si>
  <si>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</si>
  <si>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CU Gem / na</t>
  </si>
  <si>
    <t xml:space="preserve">EA        </t>
  </si>
  <si>
    <t>OEJV 0074</t>
  </si>
  <si>
    <t>II</t>
  </si>
  <si>
    <t>I</t>
  </si>
  <si>
    <t>OEJV 0107</t>
  </si>
  <si>
    <t>OEJV 0094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</si>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</sst>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Gem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6D-46C5-B5C2-2F79C5CCECD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-0.14210400000592927</c:v>
                </c:pt>
                <c:pt idx="2">
                  <c:v>0.35453400000551483</c:v>
                </c:pt>
                <c:pt idx="3">
                  <c:v>0.38426599999365862</c:v>
                </c:pt>
                <c:pt idx="4">
                  <c:v>0.39333600000827573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6D-46C5-B5C2-2F79C5CCECD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6D-46C5-B5C2-2F79C5CCECD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6D-46C5-B5C2-2F79C5CCECD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6D-46C5-B5C2-2F79C5CCECD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6D-46C5-B5C2-2F79C5CCECD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6D-46C5-B5C2-2F79C5CCECD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3.1296327349211728E-4</c:v>
                </c:pt>
                <c:pt idx="1">
                  <c:v>0.34721308446081722</c:v>
                </c:pt>
                <c:pt idx="2">
                  <c:v>0.3511786757247915</c:v>
                </c:pt>
                <c:pt idx="3">
                  <c:v>0.38876267832212102</c:v>
                </c:pt>
                <c:pt idx="4">
                  <c:v>0.3918816826870446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6D-46C5-B5C2-2F79C5CC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94560"/>
        <c:axId val="1"/>
      </c:scatterChart>
      <c:valAx>
        <c:axId val="874294560"/>
        <c:scaling>
          <c:orientation val="minMax"/>
          <c:max val="9500"/>
          <c:min val="7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94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Gem - O-C Diagr.</a:t>
            </a:r>
          </a:p>
        </c:rich>
      </c:tx>
      <c:layout>
        <c:manualLayout>
          <c:xMode val="edge"/>
          <c:yMode val="edge"/>
          <c:x val="0.3798805104316915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1E-4B6B-990E-FA75E4FA85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-0.14210400000592927</c:v>
                </c:pt>
                <c:pt idx="2">
                  <c:v>0.35453400000551483</c:v>
                </c:pt>
                <c:pt idx="3">
                  <c:v>0.38426599999365862</c:v>
                </c:pt>
                <c:pt idx="4">
                  <c:v>0.39333600000827573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1E-4B6B-990E-FA75E4FA85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1E-4B6B-990E-FA75E4FA85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1E-4B6B-990E-FA75E4FA85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1E-4B6B-990E-FA75E4FA85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1E-4B6B-990E-FA75E4FA85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1.5E-3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1E-4B6B-990E-FA75E4FA85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7785.5</c:v>
                </c:pt>
                <c:pt idx="2">
                  <c:v>7874.5</c:v>
                </c:pt>
                <c:pt idx="3">
                  <c:v>8718</c:v>
                </c:pt>
                <c:pt idx="4">
                  <c:v>8788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3.1296327349211728E-4</c:v>
                </c:pt>
                <c:pt idx="1">
                  <c:v>0.34721308446081722</c:v>
                </c:pt>
                <c:pt idx="2">
                  <c:v>0.3511786757247915</c:v>
                </c:pt>
                <c:pt idx="3">
                  <c:v>0.38876267832212102</c:v>
                </c:pt>
                <c:pt idx="4">
                  <c:v>0.3918816826870446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1E-4B6B-990E-FA75E4FA8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298520"/>
        <c:axId val="1"/>
      </c:scatterChart>
      <c:valAx>
        <c:axId val="874298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298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23454951014006"/>
          <c:y val="0.92397937099967764"/>
          <c:w val="0.6546556004823720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0</xdr:rowOff>
    </xdr:from>
    <xdr:to>
      <xdr:col>16</xdr:col>
      <xdr:colOff>361950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92AFA00-8BA8-AB3B-AB64-D76988028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266700</xdr:colOff>
      <xdr:row>0</xdr:row>
      <xdr:rowOff>0</xdr:rowOff>
    </xdr:from>
    <xdr:to>
      <xdr:col>26</xdr:col>
      <xdr:colOff>438150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01E1722-B503-7EB7-8343-FE901CC4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s="29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28108.44</v>
      </c>
      <c r="D4" s="9">
        <v>3.030008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28108.44</v>
      </c>
    </row>
    <row r="8" spans="1:7" x14ac:dyDescent="0.2">
      <c r="A8" t="s">
        <v>3</v>
      </c>
      <c r="C8">
        <f>+D4</f>
        <v>3.030008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3.1296327349211728E-4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4.4557205213194413E-5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54736.542185682687</v>
      </c>
      <c r="D15" s="16" t="s">
        <v>33</v>
      </c>
      <c r="E15" s="17">
        <f ca="1">TODAY()+15018.5-B9/24</f>
        <v>60351.5</v>
      </c>
    </row>
    <row r="16" spans="1:7" x14ac:dyDescent="0.2">
      <c r="A16" s="18" t="s">
        <v>4</v>
      </c>
      <c r="B16" s="12"/>
      <c r="C16" s="19">
        <f ca="1">+C8+C12</f>
        <v>3.030052557205213</v>
      </c>
      <c r="D16" s="16" t="s">
        <v>34</v>
      </c>
      <c r="E16" s="17">
        <f ca="1">ROUND(2*(E15-C15)/C16,0)/2+1</f>
        <v>1854</v>
      </c>
    </row>
    <row r="17" spans="1:17" ht="13.5" thickBot="1" x14ac:dyDescent="0.25">
      <c r="A17" s="16" t="s">
        <v>30</v>
      </c>
      <c r="B17" s="12"/>
      <c r="C17" s="12">
        <f>COUNT(C21:C2191)</f>
        <v>5</v>
      </c>
      <c r="D17" s="16" t="s">
        <v>35</v>
      </c>
      <c r="E17" s="20">
        <f ca="1">+C15+C16*E16-15018.5-C9/24</f>
        <v>45336.155460074486</v>
      </c>
    </row>
    <row r="18" spans="1:17" ht="14.25" thickTop="1" thickBot="1" x14ac:dyDescent="0.25">
      <c r="A18" s="18" t="s">
        <v>5</v>
      </c>
      <c r="B18" s="12"/>
      <c r="C18" s="21">
        <f ca="1">+C15</f>
        <v>54736.542185682687</v>
      </c>
      <c r="D18" s="22">
        <f ca="1">+C16</f>
        <v>3.030052557205213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29</v>
      </c>
      <c r="I20" s="7" t="s">
        <v>45</v>
      </c>
      <c r="J20" s="7" t="s">
        <v>46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28108.44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3.1296327349211728E-4</v>
      </c>
      <c r="Q21" s="2">
        <f>+C21-15018.5</f>
        <v>13089.939999999999</v>
      </c>
    </row>
    <row r="22" spans="1:17" x14ac:dyDescent="0.2">
      <c r="A22" s="30" t="s">
        <v>40</v>
      </c>
      <c r="B22" s="31" t="s">
        <v>42</v>
      </c>
      <c r="C22" s="30">
        <v>51698.425179999998</v>
      </c>
      <c r="D22" s="30">
        <v>2.5000000000000001E-3</v>
      </c>
      <c r="E22">
        <f>+(C22-C$7)/C$8</f>
        <v>7785.4531011139243</v>
      </c>
      <c r="F22">
        <f>ROUND(2*E22,0)/2</f>
        <v>7785.5</v>
      </c>
      <c r="I22" s="26">
        <v>-0.14210400000592927</v>
      </c>
      <c r="O22">
        <f ca="1">+C$11+C$12*$F22</f>
        <v>0.34721308446081722</v>
      </c>
      <c r="Q22" s="2">
        <f>+C22-15018.5</f>
        <v>36679.925179999998</v>
      </c>
    </row>
    <row r="23" spans="1:17" x14ac:dyDescent="0.2">
      <c r="A23" s="30" t="s">
        <v>40</v>
      </c>
      <c r="B23" s="31" t="s">
        <v>41</v>
      </c>
      <c r="C23" s="30">
        <v>51968.592530000002</v>
      </c>
      <c r="D23" s="30">
        <v>1.5E-3</v>
      </c>
      <c r="E23">
        <f>+(C23-C$7)/C$8</f>
        <v>7874.6170076118624</v>
      </c>
      <c r="F23">
        <f>ROUND(2*E23,0)/2</f>
        <v>7874.5</v>
      </c>
      <c r="G23">
        <f>+C23-(C$7+F23*C$8)</f>
        <v>0.35453400000551483</v>
      </c>
      <c r="I23">
        <f>+G23</f>
        <v>0.35453400000551483</v>
      </c>
      <c r="O23">
        <f ca="1">+C$11+C$12*$F23</f>
        <v>0.3511786757247915</v>
      </c>
      <c r="Q23" s="2">
        <f>+C23-15018.5</f>
        <v>36950.092530000002</v>
      </c>
    </row>
    <row r="24" spans="1:17" x14ac:dyDescent="0.2">
      <c r="A24" s="32" t="s">
        <v>43</v>
      </c>
      <c r="B24" s="33" t="s">
        <v>42</v>
      </c>
      <c r="C24" s="34">
        <v>54524.434009999997</v>
      </c>
      <c r="D24" s="34">
        <v>1E-3</v>
      </c>
      <c r="E24">
        <f>+(C24-C$7)/C$8</f>
        <v>8718.1268201272069</v>
      </c>
      <c r="F24">
        <f>ROUND(2*E24,0)/2</f>
        <v>8718</v>
      </c>
      <c r="G24">
        <f>+C24-(C$7+F24*C$8)</f>
        <v>0.38426599999365862</v>
      </c>
      <c r="I24">
        <f>+G24</f>
        <v>0.38426599999365862</v>
      </c>
      <c r="O24">
        <f ca="1">+C$11+C$12*$F24</f>
        <v>0.38876267832212102</v>
      </c>
      <c r="Q24" s="2">
        <f>+C24-15018.5</f>
        <v>39505.934009999997</v>
      </c>
    </row>
    <row r="25" spans="1:17" x14ac:dyDescent="0.2">
      <c r="A25" s="35" t="s">
        <v>44</v>
      </c>
      <c r="B25" s="36" t="s">
        <v>42</v>
      </c>
      <c r="C25" s="35">
        <v>54736.543640000004</v>
      </c>
      <c r="D25" s="35">
        <v>4.0000000000000002E-4</v>
      </c>
      <c r="E25">
        <f>+(C25-C$7)/C$8</f>
        <v>8788.1298135186462</v>
      </c>
      <c r="F25">
        <f>ROUND(2*E25,0)/2</f>
        <v>8788</v>
      </c>
      <c r="G25">
        <f>+C25-(C$7+F25*C$8)</f>
        <v>0.39333600000827573</v>
      </c>
      <c r="I25">
        <f>+G25</f>
        <v>0.39333600000827573</v>
      </c>
      <c r="O25">
        <f ca="1">+C$11+C$12*$F25</f>
        <v>0.3918816826870446</v>
      </c>
      <c r="Q25" s="2">
        <f>+C25-15018.5</f>
        <v>39718.043640000004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2024-02-11T04:55:18Z</dcterms:modified>
</cp:coreProperties>
</file>