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053CCD8-1CEB-4A25-824A-2F6E45DED3B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3" i="1" l="1"/>
  <c r="F14" i="1" s="1"/>
  <c r="Q22" i="1"/>
  <c r="E22" i="1"/>
  <c r="F22" i="1"/>
  <c r="G22" i="1"/>
  <c r="I22" i="1"/>
  <c r="C21" i="1"/>
  <c r="C17" i="1"/>
  <c r="C7" i="1"/>
  <c r="C8" i="1"/>
  <c r="E21" i="1"/>
  <c r="F21" i="1"/>
  <c r="G21" i="1"/>
  <c r="Q21" i="1"/>
  <c r="C12" i="1"/>
  <c r="C16" i="1"/>
  <c r="D18" i="1"/>
  <c r="C11" i="1"/>
  <c r="C15" i="1"/>
  <c r="C18" i="1"/>
  <c r="H21" i="1"/>
  <c r="O21" i="1"/>
  <c r="O22" i="1"/>
  <c r="F15" i="1" l="1"/>
  <c r="F16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<sst xmlns="http://schemas.openxmlformats.org/spreadsheetml/2006/main" count="47" uniqueCount="45">
  <si>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</si>
  <si>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</si>
  <si>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</si>
  <si>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</si>
  <si>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</si>
  <si>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</si>
  <si>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</si>
  <si>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</si>
  <si>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</si>
  <si>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</si>
  <si>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</si>
  <si>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</si>
  <si>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</si>
  <si>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</si>
  <si>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</si>
  <si>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</si>
  <si>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</si>
  <si>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</si>
  <si>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</si>
  <si>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</si>
  <si>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</si>
  <si>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</si>
  <si>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</si>
  <si>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</si>
  <si>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</si>
  <si>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</si>
  <si>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</si>
  <si>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</si>
  <si>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</si>
  <si>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</si>
  <si>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EW:</t>
  </si>
  <si>
    <t>Krajci estimate</t>
  </si>
  <si>
    <t>eyeball</t>
  </si>
  <si>
    <t>Krajci</t>
  </si>
  <si>
    <t># of data points:</t>
  </si>
  <si>
    <t>DR Gem / na</t>
  </si>
  <si>
    <t>06 03 23.05 +24 03 03.0</t>
  </si>
  <si>
    <t>Add cycle</t>
  </si>
  <si>
    <t>JD today</t>
  </si>
  <si>
    <t>Old Cycle</t>
  </si>
  <si>
    <t>New Cycle</t>
  </si>
  <si>
    <t>Next ToM</t>
  </si>
  <si>
    <t>Local time</t>
  </si>
  <si>
    <t>My time zonr 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</si>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</sst>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2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0" fillId="0" borderId="0" xfId="0" applyFont="1">
      <alignment vertical="top"/>
    </xf>
    <xf numFmtId="0" fontId="1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5" fillId="0" borderId="0" xfId="0" applyFont="1" applyAlignment="1">
      <alignment horizontal="right"/>
    </xf>
    <xf numFmtId="0" fontId="14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Gem - O-C Diagr.</a:t>
            </a:r>
          </a:p>
        </c:rich>
      </c:tx>
      <c:layout>
        <c:manualLayout>
          <c:xMode val="edge"/>
          <c:yMode val="edge"/>
          <c:x val="0.3715673828332040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D9-4D9D-8933-D148335D66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-0.14370000000053551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D9-4D9D-8933-D148335D66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D9-4D9D-8933-D148335D66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D9-4D9D-8933-D148335D66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D9-4D9D-8933-D148335D66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D9-4D9D-8933-D148335D66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D9-4D9D-8933-D148335D66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-0.14370000000053551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D9-4D9D-8933-D148335D6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191864"/>
        <c:axId val="1"/>
      </c:scatterChart>
      <c:valAx>
        <c:axId val="74819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191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2024539877300615"/>
          <c:w val="0.728595016091486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0</xdr:row>
      <xdr:rowOff>47625</xdr:rowOff>
    </xdr:from>
    <xdr:to>
      <xdr:col>17</xdr:col>
      <xdr:colOff>161925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DE7992-BB62-5924-FCAB-8E87AD6D1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1"/>
  <sheetViews>
    <sheetView tabSelected="1" workbookViewId="0">
      <selection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  <c r="B1" s="1"/>
      <c r="C1" s="16" t="s">
        <v>36</v>
      </c>
    </row>
    <row r="2" spans="1:6">
      <c r="A2" t="s">
        <v>25</v>
      </c>
      <c r="B2" t="s">
        <v>30</v>
      </c>
    </row>
    <row r="3" spans="1:6" ht="13.5" thickBot="1"/>
    <row r="4" spans="1:6" ht="14.25" thickTop="1" thickBot="1">
      <c r="A4" s="8" t="s">
        <v>0</v>
      </c>
      <c r="B4" s="8"/>
      <c r="C4" s="3">
        <v>31446.52</v>
      </c>
      <c r="D4" s="4">
        <v>0.71330000000000005</v>
      </c>
    </row>
    <row r="5" spans="1:6" ht="13.5" thickTop="1">
      <c r="A5" s="5" t="s">
        <v>43</v>
      </c>
      <c r="C5" s="24">
        <v>-9.5</v>
      </c>
    </row>
    <row r="6" spans="1:6">
      <c r="A6" s="8" t="s">
        <v>1</v>
      </c>
    </row>
    <row r="7" spans="1:6">
      <c r="A7" t="s">
        <v>2</v>
      </c>
      <c r="C7">
        <f>+C4</f>
        <v>31446.52</v>
      </c>
    </row>
    <row r="8" spans="1:6">
      <c r="A8" t="s">
        <v>3</v>
      </c>
      <c r="C8">
        <f>+D4</f>
        <v>0.71330000000000005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>
        <f>INTERCEPT(G21:G999,$F21:$F999)</f>
        <v>0</v>
      </c>
      <c r="D11" s="6"/>
    </row>
    <row r="12" spans="1:6">
      <c r="A12" t="s">
        <v>17</v>
      </c>
      <c r="C12">
        <f>SLOPE(G21:G999,$F21:$F999)</f>
        <v>-4.6824595131980681E-6</v>
      </c>
      <c r="D12" s="6"/>
      <c r="E12" s="17" t="s">
        <v>37</v>
      </c>
      <c r="F12" s="18">
        <v>1</v>
      </c>
    </row>
    <row r="13" spans="1:6">
      <c r="A13" t="s">
        <v>19</v>
      </c>
      <c r="C13" s="6" t="s">
        <v>14</v>
      </c>
      <c r="D13" s="6"/>
      <c r="E13" s="17" t="s">
        <v>38</v>
      </c>
      <c r="F13" s="19">
        <f ca="1">NOW()+15018.5+$C$5/24</f>
        <v>60351.750605324072</v>
      </c>
    </row>
    <row r="14" spans="1:6">
      <c r="A14" t="s">
        <v>24</v>
      </c>
      <c r="E14" s="17" t="s">
        <v>39</v>
      </c>
      <c r="F14" s="20">
        <f ca="1">ROUND(2*(F13-$C$7)/$C$8,0)/2+F12</f>
        <v>40524</v>
      </c>
    </row>
    <row r="15" spans="1:6">
      <c r="A15" s="5" t="s">
        <v>18</v>
      </c>
      <c r="C15" s="11">
        <f>(C7+C11)+(C8+C12)*INT(MAX(F21:F3533))</f>
        <v>53336.84</v>
      </c>
      <c r="E15" s="17" t="s">
        <v>40</v>
      </c>
      <c r="F15" s="21">
        <f ca="1">ROUND(2*(F13-$C$15)/$C$16,0)/2+F12</f>
        <v>9835.5</v>
      </c>
    </row>
    <row r="16" spans="1:6">
      <c r="A16" s="8" t="s">
        <v>4</v>
      </c>
      <c r="C16" s="12">
        <f>+C8+C12</f>
        <v>0.71329531754048681</v>
      </c>
      <c r="E16" s="17" t="s">
        <v>41</v>
      </c>
      <c r="F16" s="22">
        <f ca="1">+$C$15+$C$16*F15-15018.5-$C$5/24</f>
        <v>45334.351929002791</v>
      </c>
    </row>
    <row r="17" spans="1:17" ht="13.5" thickBot="1">
      <c r="A17" s="13" t="s">
        <v>34</v>
      </c>
      <c r="C17">
        <f>COUNT(C21:C2191)</f>
        <v>2</v>
      </c>
      <c r="F17" s="23" t="s">
        <v>42</v>
      </c>
    </row>
    <row r="18" spans="1:17">
      <c r="A18" s="8" t="s">
        <v>5</v>
      </c>
      <c r="C18" s="3">
        <f>+C15</f>
        <v>53336.84</v>
      </c>
      <c r="D18" s="4">
        <f>+C16</f>
        <v>0.71329531754048681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44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</row>
    <row r="21" spans="1:17">
      <c r="A21" t="s">
        <v>12</v>
      </c>
      <c r="C21" s="14">
        <f>+C4</f>
        <v>31446.52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0</v>
      </c>
      <c r="Q21" s="2">
        <f>+C21-15018.5</f>
        <v>16428.02</v>
      </c>
    </row>
    <row r="22" spans="1:17">
      <c r="A22" t="s">
        <v>31</v>
      </c>
      <c r="C22" s="14">
        <v>53336.84</v>
      </c>
      <c r="D22" s="14" t="s">
        <v>32</v>
      </c>
      <c r="E22">
        <f>+(C22-C$7)/C$8</f>
        <v>30688.798541987937</v>
      </c>
      <c r="F22">
        <f>ROUND(2*E22,0)/2</f>
        <v>30689</v>
      </c>
      <c r="G22">
        <f>+C22-(C$7+F22*C$8)</f>
        <v>-0.14370000000053551</v>
      </c>
      <c r="I22">
        <f>+G22</f>
        <v>-0.14370000000053551</v>
      </c>
      <c r="O22">
        <f>+C$11+C$12*$F22</f>
        <v>-0.14370000000053551</v>
      </c>
      <c r="Q22" s="2">
        <f>+C22-15018.5</f>
        <v>38318.339999999997</v>
      </c>
    </row>
    <row r="23" spans="1:17">
      <c r="C23" s="15"/>
      <c r="D23" s="15"/>
      <c r="Q23" s="2"/>
    </row>
    <row r="24" spans="1:17">
      <c r="C24" s="15"/>
      <c r="D24" s="15"/>
      <c r="Q24" s="2"/>
    </row>
    <row r="25" spans="1:17">
      <c r="C25" s="15"/>
      <c r="D25" s="15"/>
      <c r="Q25" s="2"/>
    </row>
    <row r="26" spans="1:17">
      <c r="C26" s="15"/>
      <c r="D26" s="15"/>
      <c r="Q26" s="2"/>
    </row>
    <row r="27" spans="1:17">
      <c r="C27" s="15"/>
      <c r="D27" s="15"/>
      <c r="Q27" s="2"/>
    </row>
    <row r="28" spans="1:17">
      <c r="C28" s="15"/>
      <c r="D28" s="15"/>
      <c r="Q28" s="2"/>
    </row>
    <row r="29" spans="1:17">
      <c r="C29" s="15"/>
      <c r="D29" s="15"/>
      <c r="Q29" s="2"/>
    </row>
    <row r="30" spans="1:17">
      <c r="C30" s="15"/>
      <c r="D30" s="15"/>
      <c r="Q30" s="2"/>
    </row>
    <row r="31" spans="1:17">
      <c r="C31" s="15"/>
      <c r="D31" s="15"/>
      <c r="Q31" s="2"/>
    </row>
    <row r="32" spans="1:17">
      <c r="C32" s="15"/>
      <c r="D32" s="15"/>
      <c r="Q32" s="2"/>
    </row>
    <row r="33" spans="3:17">
      <c r="C33" s="15"/>
      <c r="D33" s="15"/>
      <c r="Q33" s="2"/>
    </row>
    <row r="34" spans="3:17">
      <c r="C34" s="15"/>
      <c r="D34" s="15"/>
    </row>
    <row r="35" spans="3:17">
      <c r="C35" s="15"/>
      <c r="D35" s="15"/>
    </row>
    <row r="36" spans="3:17">
      <c r="C36" s="15"/>
      <c r="D36" s="15"/>
    </row>
    <row r="37" spans="3:17">
      <c r="C37" s="15"/>
      <c r="D37" s="15"/>
    </row>
    <row r="38" spans="3:17">
      <c r="C38" s="15"/>
      <c r="D38" s="15"/>
    </row>
    <row r="39" spans="3:17">
      <c r="C39" s="15"/>
      <c r="D39" s="15"/>
    </row>
    <row r="40" spans="3:17">
      <c r="C40" s="15"/>
      <c r="D40" s="15"/>
    </row>
    <row r="41" spans="3:17">
      <c r="C41" s="15"/>
      <c r="D41" s="15"/>
    </row>
    <row r="42" spans="3:17">
      <c r="C42" s="15"/>
      <c r="D42" s="15"/>
    </row>
    <row r="43" spans="3:17">
      <c r="C43" s="15"/>
      <c r="D43" s="15"/>
    </row>
    <row r="44" spans="3:17">
      <c r="C44" s="15"/>
      <c r="D44" s="15"/>
    </row>
    <row r="45" spans="3:17">
      <c r="C45" s="15"/>
      <c r="D45" s="15"/>
    </row>
    <row r="46" spans="3:17">
      <c r="C46" s="15"/>
      <c r="D46" s="15"/>
    </row>
    <row r="47" spans="3:17">
      <c r="C47" s="15"/>
      <c r="D47" s="15"/>
    </row>
    <row r="48" spans="3:17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2024-02-11T05:00:52Z</dcterms:modified>
</cp:coreProperties>
</file>