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6E54817-4B14-4589-9E4F-3192CD0DE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C24" i="1"/>
  <c r="A24" i="1"/>
  <c r="D9" i="1"/>
  <c r="C9" i="1"/>
  <c r="F14" i="1"/>
  <c r="F15" i="1" s="1"/>
  <c r="E24" i="1" l="1"/>
  <c r="F24" i="1" s="1"/>
  <c r="G24" i="1" s="1"/>
  <c r="C17" i="1"/>
  <c r="Q24" i="1"/>
  <c r="C12" i="1"/>
  <c r="C11" i="1"/>
  <c r="O22" i="1" l="1"/>
  <c r="O23" i="1"/>
  <c r="O21" i="1"/>
  <c r="C16" i="1"/>
  <c r="D18" i="1" s="1"/>
  <c r="C15" i="1"/>
  <c r="O24" i="1"/>
  <c r="K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<sst xmlns="http://schemas.openxmlformats.org/spreadsheetml/2006/main" count="59" uniqueCount="53">
  <si>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</si>
  <si>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</si>
  <si>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</si>
  <si>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</si>
  <si>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</si>
  <si>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</si>
  <si>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</si>
  <si>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</si>
  <si>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</si>
  <si>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</si>
  <si>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</si>
  <si>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</si>
  <si>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</si>
  <si>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</si>
  <si>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</si>
  <si>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</si>
  <si>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</si>
  <si>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</si>
  <si>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</si>
  <si>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</si>
  <si>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</si>
  <si>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</si>
  <si>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</si>
  <si>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</si>
  <si>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</si>
  <si>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</si>
  <si>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</si>
  <si>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</si>
  <si>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</si>
  <si>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</si>
  <si>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</si>
  <si>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</si>
  <si>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</si>
  <si>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</si>
  <si>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</si>
  <si>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</si>
  <si>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</si>
  <si>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</si>
  <si>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</si>
  <si>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</si>
  <si>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</si>
  <si>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</si>
  <si>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</si>
  <si>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</si>
  <si>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</si>
  <si>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</si>
  <si>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01347-00934 Gem</t>
  </si>
  <si>
    <t>BAV 91 Feb 2024</t>
  </si>
  <si>
    <t>I</t>
  </si>
  <si>
    <t>II</t>
  </si>
  <si>
    <t>EQW</t>
  </si>
  <si>
    <t>VSX</t>
  </si>
  <si>
    <t>13.70-13.82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</si>
</sst>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" fillId="0" borderId="0" xfId="0" applyFont="1" applyAlignme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01347-00934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-1.1452999999164604E-2</c:v>
                </c:pt>
                <c:pt idx="1">
                  <c:v>-2.4948500002210494E-2</c:v>
                </c:pt>
                <c:pt idx="2">
                  <c:v>-2.7478000003611669E-2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-2.1397585486828741E-2</c:v>
                </c:pt>
                <c:pt idx="1">
                  <c:v>-2.1280229584437781E-2</c:v>
                </c:pt>
                <c:pt idx="2">
                  <c:v>-2.1088754164747259E-2</c:v>
                </c:pt>
                <c:pt idx="3">
                  <c:v>-1.1293076897298318E-4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-5169</c:v>
                      </c:pt>
                      <c:pt idx="1">
                        <c:v>-5140.5</c:v>
                      </c:pt>
                      <c:pt idx="2">
                        <c:v>-5094</c:v>
                      </c:pt>
                      <c:pt idx="3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-1.1452999999164604E-2</c:v>
                </c:pt>
                <c:pt idx="1">
                  <c:v>-2.4948500002210494E-2</c:v>
                </c:pt>
                <c:pt idx="2">
                  <c:v>-2.7478000003611669E-2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-2.1397585486828741E-2</c:v>
                </c:pt>
                <c:pt idx="1">
                  <c:v>-2.1280229584437781E-2</c:v>
                </c:pt>
                <c:pt idx="2">
                  <c:v>-2.1088754164747259E-2</c:v>
                </c:pt>
                <c:pt idx="3">
                  <c:v>-1.1293076897298318E-4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-5169</c:v>
                </c:pt>
                <c:pt idx="1">
                  <c:v>-5140.5</c:v>
                </c:pt>
                <c:pt idx="2">
                  <c:v>-5094</c:v>
                </c:pt>
                <c:pt idx="3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5.75" x14ac:dyDescent="0.25">
      <c r="A1" s="43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58488.950900000003</v>
      </c>
      <c r="D7" s="13" t="s">
        <v>51</v>
      </c>
    </row>
    <row r="8" spans="1:15" ht="12.95" customHeight="1" x14ac:dyDescent="0.2">
      <c r="A8" s="20" t="s">
        <v>3</v>
      </c>
      <c r="C8" s="28">
        <v>0.49246299999999998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-1.1293076897298318E-4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4.1177509610864305E-6</v>
      </c>
      <c r="D12" s="21"/>
      <c r="E12" s="35" t="s">
        <v>45</v>
      </c>
      <c r="F12" s="36" t="s">
        <v>52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60546.724281481482</v>
      </c>
    </row>
    <row r="15" spans="1:15" ht="12.95" customHeight="1" x14ac:dyDescent="0.2">
      <c r="A15" s="17" t="s">
        <v>17</v>
      </c>
      <c r="C15" s="18">
        <f ca="1">(C7+C11)+(C8+C12)*INT(MAX(F21:F3533))</f>
        <v>58488.950787069232</v>
      </c>
      <c r="E15" s="37" t="s">
        <v>33</v>
      </c>
      <c r="F15" s="39">
        <f ca="1">ROUND(2*(F14-$C$7)/$C$8,0)/2+F13</f>
        <v>4179.5</v>
      </c>
    </row>
    <row r="16" spans="1:15" ht="12.95" customHeight="1" x14ac:dyDescent="0.2">
      <c r="A16" s="17" t="s">
        <v>4</v>
      </c>
      <c r="C16" s="18">
        <f ca="1">+C8+C12</f>
        <v>0.49246711775096108</v>
      </c>
      <c r="E16" s="37" t="s">
        <v>34</v>
      </c>
      <c r="F16" s="39">
        <f ca="1">ROUND(2*(F14-$C$15)/$C$16,0)/2+F13</f>
        <v>4179.5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45529.112939042709</v>
      </c>
    </row>
    <row r="18" spans="1:21" ht="12.95" customHeight="1" thickTop="1" thickBot="1" x14ac:dyDescent="0.25">
      <c r="A18" s="17" t="s">
        <v>5</v>
      </c>
      <c r="C18" s="24">
        <f ca="1">+C15</f>
        <v>58488.950787069232</v>
      </c>
      <c r="D18" s="25">
        <f ca="1">+C16</f>
        <v>0.49246711775096108</v>
      </c>
      <c r="E18" s="42" t="s">
        <v>44</v>
      </c>
      <c r="F18" s="41">
        <f ca="1">+($C$15+$C$16*$F$16)-($C$16/2)-15018.5-$C$5/24</f>
        <v>45528.86670548383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4" t="s">
        <v>47</v>
      </c>
      <c r="B21" s="45" t="s">
        <v>48</v>
      </c>
      <c r="C21" s="44">
        <v>55943.398200000003</v>
      </c>
      <c r="D21" s="44">
        <v>3.5000000000000001E-3</v>
      </c>
      <c r="E21" s="20">
        <f>+(C21-C$7)/C$8</f>
        <v>-5169.0232565695296</v>
      </c>
      <c r="F21" s="20">
        <f>ROUND(2*E21,0)/2</f>
        <v>-5169</v>
      </c>
      <c r="G21" s="20">
        <f>+C21-(C$7+F21*C$8)</f>
        <v>-1.1452999999164604E-2</v>
      </c>
      <c r="K21" s="20">
        <f>+G21</f>
        <v>-1.1452999999164604E-2</v>
      </c>
      <c r="O21" s="20">
        <f ca="1">+C$11+C$12*$F21</f>
        <v>-2.1397585486828741E-2</v>
      </c>
      <c r="Q21" s="26">
        <f>+C21-15018.5</f>
        <v>40924.898200000003</v>
      </c>
    </row>
    <row r="22" spans="1:21" ht="12.95" customHeight="1" x14ac:dyDescent="0.2">
      <c r="A22" s="44" t="s">
        <v>47</v>
      </c>
      <c r="B22" s="45" t="s">
        <v>49</v>
      </c>
      <c r="C22" s="44">
        <v>55957.419900000001</v>
      </c>
      <c r="D22" s="44">
        <v>3.5000000000000001E-3</v>
      </c>
      <c r="E22" s="20">
        <f>+(C22-C$7)/C$8</f>
        <v>-5140.550660658776</v>
      </c>
      <c r="F22" s="20">
        <f>ROUND(2*E22,0)/2</f>
        <v>-5140.5</v>
      </c>
      <c r="G22" s="20">
        <f>+C22-(C$7+F22*C$8)</f>
        <v>-2.4948500002210494E-2</v>
      </c>
      <c r="K22" s="20">
        <f>+G22</f>
        <v>-2.4948500002210494E-2</v>
      </c>
      <c r="O22" s="20">
        <f ca="1">+C$11+C$12*$F22</f>
        <v>-2.1280229584437781E-2</v>
      </c>
      <c r="Q22" s="26">
        <f>+C22-15018.5</f>
        <v>40938.919900000001</v>
      </c>
    </row>
    <row r="23" spans="1:21" ht="12.95" customHeight="1" x14ac:dyDescent="0.2">
      <c r="A23" s="44" t="s">
        <v>47</v>
      </c>
      <c r="B23" s="45" t="s">
        <v>48</v>
      </c>
      <c r="C23" s="44">
        <v>55980.316899999998</v>
      </c>
      <c r="D23" s="44">
        <v>4.1999999999999997E-3</v>
      </c>
      <c r="E23" s="20">
        <f>+(C23-C$7)/C$8</f>
        <v>-5094.0557970852742</v>
      </c>
      <c r="F23" s="20">
        <f>ROUND(2*E23,0)/2</f>
        <v>-5094</v>
      </c>
      <c r="G23" s="20">
        <f>+C23-(C$7+F23*C$8)</f>
        <v>-2.7478000003611669E-2</v>
      </c>
      <c r="K23" s="20">
        <f>+G23</f>
        <v>-2.7478000003611669E-2</v>
      </c>
      <c r="O23" s="20">
        <f ca="1">+C$11+C$12*$F23</f>
        <v>-2.1088754164747259E-2</v>
      </c>
      <c r="Q23" s="26">
        <f>+C23-15018.5</f>
        <v>40961.816899999998</v>
      </c>
    </row>
    <row r="24" spans="1:21" ht="12.95" customHeight="1" x14ac:dyDescent="0.2">
      <c r="A24" s="22" t="str">
        <f>$D$7</f>
        <v>VSX</v>
      </c>
      <c r="B24" s="21"/>
      <c r="C24" s="22">
        <f>$C$7</f>
        <v>58488.950900000003</v>
      </c>
      <c r="D24" s="22" t="s">
        <v>13</v>
      </c>
      <c r="E24" s="20">
        <f>+(C24-C$7)/C$8</f>
        <v>0</v>
      </c>
      <c r="F24" s="20">
        <f>ROUND(2*E24,0)/2</f>
        <v>0</v>
      </c>
      <c r="G24" s="20">
        <f>+C24-(C$7+F24*C$8)</f>
        <v>0</v>
      </c>
      <c r="K24" s="20">
        <f>+G24</f>
        <v>0</v>
      </c>
      <c r="O24" s="20">
        <f ca="1">+C$11+C$12*$F24</f>
        <v>-1.1293076897298318E-4</v>
      </c>
      <c r="Q24" s="26">
        <f>+C24-15018.5</f>
        <v>43470.450900000003</v>
      </c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Y28">
    <sortCondition ref="C21:C28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2024-08-24T05:22:57Z</dcterms:modified>
</cp:coreProperties>
</file>