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B1DFC5-8119-42E3-8DA5-92237B163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8" i="1" l="1"/>
  <c r="F228" i="1" s="1"/>
  <c r="G228" i="1" s="1"/>
  <c r="K228" i="1" s="1"/>
  <c r="Q228" i="1"/>
  <c r="E227" i="1"/>
  <c r="F227" i="1" s="1"/>
  <c r="G227" i="1" s="1"/>
  <c r="K227" i="1" s="1"/>
  <c r="Q227" i="1"/>
  <c r="E225" i="1"/>
  <c r="F225" i="1" s="1"/>
  <c r="G225" i="1" s="1"/>
  <c r="K225" i="1" s="1"/>
  <c r="Q225" i="1"/>
  <c r="E226" i="1"/>
  <c r="F226" i="1" s="1"/>
  <c r="G226" i="1" s="1"/>
  <c r="K226" i="1" s="1"/>
  <c r="Q226" i="1"/>
  <c r="E224" i="1"/>
  <c r="F224" i="1" s="1"/>
  <c r="G224" i="1" s="1"/>
  <c r="K224" i="1" s="1"/>
  <c r="Q224" i="1"/>
  <c r="E222" i="1"/>
  <c r="F222" i="1" s="1"/>
  <c r="G222" i="1" s="1"/>
  <c r="K222" i="1" s="1"/>
  <c r="Q222" i="1"/>
  <c r="Q223" i="1"/>
  <c r="E223" i="1"/>
  <c r="F223" i="1" s="1"/>
  <c r="G223" i="1" s="1"/>
  <c r="K223" i="1" s="1"/>
  <c r="D9" i="1"/>
  <c r="C9" i="1"/>
  <c r="E178" i="1"/>
  <c r="F178" i="1" s="1"/>
  <c r="G178" i="1" s="1"/>
  <c r="K178" i="1" s="1"/>
  <c r="E184" i="1"/>
  <c r="F184" i="1" s="1"/>
  <c r="G184" i="1" s="1"/>
  <c r="K184" i="1" s="1"/>
  <c r="E193" i="1"/>
  <c r="F193" i="1"/>
  <c r="G193" i="1" s="1"/>
  <c r="J193" i="1" s="1"/>
  <c r="E196" i="1"/>
  <c r="F196" i="1" s="1"/>
  <c r="G196" i="1" s="1"/>
  <c r="K196" i="1" s="1"/>
  <c r="E194" i="1"/>
  <c r="F194" i="1"/>
  <c r="G194" i="1" s="1"/>
  <c r="J194" i="1" s="1"/>
  <c r="E200" i="1"/>
  <c r="F200" i="1" s="1"/>
  <c r="G200" i="1" s="1"/>
  <c r="J200" i="1" s="1"/>
  <c r="E195" i="1"/>
  <c r="F195" i="1"/>
  <c r="G195" i="1" s="1"/>
  <c r="J195" i="1" s="1"/>
  <c r="E208" i="1"/>
  <c r="F208" i="1" s="1"/>
  <c r="G208" i="1" s="1"/>
  <c r="K208" i="1" s="1"/>
  <c r="E213" i="1"/>
  <c r="F213" i="1" s="1"/>
  <c r="G213" i="1" s="1"/>
  <c r="K213" i="1" s="1"/>
  <c r="E217" i="1"/>
  <c r="F217" i="1" s="1"/>
  <c r="G217" i="1" s="1"/>
  <c r="J217" i="1" s="1"/>
  <c r="E218" i="1"/>
  <c r="F218" i="1"/>
  <c r="G218" i="1" s="1"/>
  <c r="J218" i="1" s="1"/>
  <c r="E219" i="1"/>
  <c r="F219" i="1" s="1"/>
  <c r="G219" i="1" s="1"/>
  <c r="J219" i="1" s="1"/>
  <c r="E220" i="1"/>
  <c r="F220" i="1" s="1"/>
  <c r="G220" i="1" s="1"/>
  <c r="J220" i="1" s="1"/>
  <c r="E82" i="1"/>
  <c r="F82" i="1" s="1"/>
  <c r="G82" i="1" s="1"/>
  <c r="I82" i="1" s="1"/>
  <c r="E116" i="1"/>
  <c r="F116" i="1"/>
  <c r="G116" i="1" s="1"/>
  <c r="I116" i="1" s="1"/>
  <c r="E118" i="1"/>
  <c r="F118" i="1" s="1"/>
  <c r="G118" i="1" s="1"/>
  <c r="I118" i="1" s="1"/>
  <c r="E120" i="1"/>
  <c r="F120" i="1" s="1"/>
  <c r="G120" i="1" s="1"/>
  <c r="I120" i="1" s="1"/>
  <c r="E131" i="1"/>
  <c r="F131" i="1" s="1"/>
  <c r="G131" i="1" s="1"/>
  <c r="I131" i="1" s="1"/>
  <c r="E136" i="1"/>
  <c r="F136" i="1"/>
  <c r="G136" i="1" s="1"/>
  <c r="I136" i="1" s="1"/>
  <c r="E181" i="1"/>
  <c r="F181" i="1" s="1"/>
  <c r="G181" i="1" s="1"/>
  <c r="I181" i="1" s="1"/>
  <c r="E182" i="1"/>
  <c r="F182" i="1"/>
  <c r="G182" i="1" s="1"/>
  <c r="I182" i="1" s="1"/>
  <c r="E114" i="1"/>
  <c r="F114" i="1" s="1"/>
  <c r="G114" i="1" s="1"/>
  <c r="I114" i="1" s="1"/>
  <c r="E115" i="1"/>
  <c r="F115" i="1"/>
  <c r="G115" i="1" s="1"/>
  <c r="I115" i="1" s="1"/>
  <c r="E122" i="1"/>
  <c r="F122" i="1" s="1"/>
  <c r="G122" i="1" s="1"/>
  <c r="I122" i="1" s="1"/>
  <c r="E125" i="1"/>
  <c r="F125" i="1" s="1"/>
  <c r="G125" i="1" s="1"/>
  <c r="I125" i="1" s="1"/>
  <c r="E143" i="1"/>
  <c r="F143" i="1" s="1"/>
  <c r="G143" i="1" s="1"/>
  <c r="I143" i="1" s="1"/>
  <c r="Q216" i="1"/>
  <c r="E221" i="1"/>
  <c r="F221" i="1" s="1"/>
  <c r="G221" i="1" s="1"/>
  <c r="I221" i="1" s="1"/>
  <c r="E21" i="1"/>
  <c r="F21" i="1" s="1"/>
  <c r="G21" i="1" s="1"/>
  <c r="I21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/>
  <c r="I25" i="1" s="1"/>
  <c r="E26" i="1"/>
  <c r="F26" i="1" s="1"/>
  <c r="G26" i="1" s="1"/>
  <c r="H26" i="1" s="1"/>
  <c r="E28" i="1"/>
  <c r="F28" i="1" s="1"/>
  <c r="G28" i="1" s="1"/>
  <c r="H28" i="1" s="1"/>
  <c r="E36" i="1"/>
  <c r="F36" i="1"/>
  <c r="G36" i="1" s="1"/>
  <c r="I36" i="1" s="1"/>
  <c r="E39" i="1"/>
  <c r="F39" i="1"/>
  <c r="G39" i="1" s="1"/>
  <c r="I39" i="1" s="1"/>
  <c r="E41" i="1"/>
  <c r="F41" i="1"/>
  <c r="G41" i="1" s="1"/>
  <c r="I41" i="1" s="1"/>
  <c r="E42" i="1"/>
  <c r="F42" i="1" s="1"/>
  <c r="G42" i="1" s="1"/>
  <c r="I42" i="1" s="1"/>
  <c r="E43" i="1"/>
  <c r="F43" i="1"/>
  <c r="G43" i="1" s="1"/>
  <c r="H43" i="1" s="1"/>
  <c r="E46" i="1"/>
  <c r="E50" i="1"/>
  <c r="F50" i="1" s="1"/>
  <c r="G50" i="1" s="1"/>
  <c r="I50" i="1"/>
  <c r="E52" i="1"/>
  <c r="F52" i="1" s="1"/>
  <c r="G52" i="1" s="1"/>
  <c r="I52" i="1" s="1"/>
  <c r="E54" i="1"/>
  <c r="F54" i="1" s="1"/>
  <c r="G54" i="1" s="1"/>
  <c r="I54" i="1" s="1"/>
  <c r="E55" i="1"/>
  <c r="E56" i="1"/>
  <c r="F56" i="1" s="1"/>
  <c r="G56" i="1" s="1"/>
  <c r="I56" i="1" s="1"/>
  <c r="E57" i="1"/>
  <c r="F57" i="1"/>
  <c r="G57" i="1" s="1"/>
  <c r="I57" i="1" s="1"/>
  <c r="E58" i="1"/>
  <c r="F58" i="1" s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/>
  <c r="G61" i="1" s="1"/>
  <c r="I61" i="1" s="1"/>
  <c r="E62" i="1"/>
  <c r="E63" i="1"/>
  <c r="F63" i="1"/>
  <c r="G63" i="1" s="1"/>
  <c r="I63" i="1" s="1"/>
  <c r="E64" i="1"/>
  <c r="E65" i="1"/>
  <c r="F65" i="1"/>
  <c r="G65" i="1" s="1"/>
  <c r="I65" i="1" s="1"/>
  <c r="E66" i="1"/>
  <c r="F66" i="1" s="1"/>
  <c r="G66" i="1" s="1"/>
  <c r="I66" i="1" s="1"/>
  <c r="E67" i="1"/>
  <c r="F67" i="1"/>
  <c r="G67" i="1" s="1"/>
  <c r="I67" i="1" s="1"/>
  <c r="E68" i="1"/>
  <c r="F68" i="1" s="1"/>
  <c r="G68" i="1" s="1"/>
  <c r="I68" i="1" s="1"/>
  <c r="E69" i="1"/>
  <c r="F69" i="1"/>
  <c r="G69" i="1" s="1"/>
  <c r="I69" i="1" s="1"/>
  <c r="E70" i="1"/>
  <c r="F70" i="1"/>
  <c r="G70" i="1" s="1"/>
  <c r="I70" i="1" s="1"/>
  <c r="E98" i="1"/>
  <c r="F98" i="1" s="1"/>
  <c r="G98" i="1" s="1"/>
  <c r="J98" i="1" s="1"/>
  <c r="E99" i="1"/>
  <c r="F99" i="1" s="1"/>
  <c r="G99" i="1" s="1"/>
  <c r="J99" i="1" s="1"/>
  <c r="E100" i="1"/>
  <c r="F100" i="1" s="1"/>
  <c r="G100" i="1" s="1"/>
  <c r="J100" i="1" s="1"/>
  <c r="E101" i="1"/>
  <c r="F101" i="1"/>
  <c r="G101" i="1" s="1"/>
  <c r="J101" i="1" s="1"/>
  <c r="E102" i="1"/>
  <c r="E103" i="1"/>
  <c r="F103" i="1"/>
  <c r="G103" i="1" s="1"/>
  <c r="J103" i="1" s="1"/>
  <c r="E104" i="1"/>
  <c r="E105" i="1"/>
  <c r="F105" i="1"/>
  <c r="G105" i="1"/>
  <c r="J105" i="1" s="1"/>
  <c r="E106" i="1"/>
  <c r="E137" i="1"/>
  <c r="F137" i="1"/>
  <c r="G137" i="1" s="1"/>
  <c r="I137" i="1" s="1"/>
  <c r="E153" i="1"/>
  <c r="E154" i="1"/>
  <c r="F154" i="1"/>
  <c r="G154" i="1"/>
  <c r="I154" i="1" s="1"/>
  <c r="E155" i="1"/>
  <c r="E156" i="1"/>
  <c r="F156" i="1" s="1"/>
  <c r="G156" i="1" s="1"/>
  <c r="I156" i="1"/>
  <c r="E157" i="1"/>
  <c r="F157" i="1"/>
  <c r="G157" i="1" s="1"/>
  <c r="I157" i="1" s="1"/>
  <c r="E158" i="1"/>
  <c r="F158" i="1"/>
  <c r="G158" i="1" s="1"/>
  <c r="I158" i="1" s="1"/>
  <c r="E159" i="1"/>
  <c r="E160" i="1"/>
  <c r="F160" i="1" s="1"/>
  <c r="G160" i="1" s="1"/>
  <c r="I160" i="1" s="1"/>
  <c r="E161" i="1"/>
  <c r="F161" i="1" s="1"/>
  <c r="G161" i="1" s="1"/>
  <c r="I161" i="1" s="1"/>
  <c r="E162" i="1"/>
  <c r="F162" i="1" s="1"/>
  <c r="G162" i="1" s="1"/>
  <c r="I162" i="1" s="1"/>
  <c r="E163" i="1"/>
  <c r="F163" i="1"/>
  <c r="G163" i="1" s="1"/>
  <c r="J163" i="1"/>
  <c r="E164" i="1"/>
  <c r="F164" i="1" s="1"/>
  <c r="G164" i="1" s="1"/>
  <c r="J164" i="1" s="1"/>
  <c r="E165" i="1"/>
  <c r="F165" i="1" s="1"/>
  <c r="G165" i="1" s="1"/>
  <c r="I165" i="1" s="1"/>
  <c r="E166" i="1"/>
  <c r="E167" i="1"/>
  <c r="F167" i="1"/>
  <c r="G167" i="1"/>
  <c r="K167" i="1" s="1"/>
  <c r="E168" i="1"/>
  <c r="E169" i="1"/>
  <c r="F169" i="1"/>
  <c r="G169" i="1" s="1"/>
  <c r="I169" i="1" s="1"/>
  <c r="E170" i="1"/>
  <c r="E171" i="1"/>
  <c r="F171" i="1"/>
  <c r="G171" i="1"/>
  <c r="I171" i="1" s="1"/>
  <c r="E172" i="1"/>
  <c r="E175" i="1"/>
  <c r="F175" i="1"/>
  <c r="G175" i="1" s="1"/>
  <c r="K175" i="1" s="1"/>
  <c r="E177" i="1"/>
  <c r="F177" i="1" s="1"/>
  <c r="G177" i="1" s="1"/>
  <c r="K177" i="1" s="1"/>
  <c r="E179" i="1"/>
  <c r="F179" i="1" s="1"/>
  <c r="G179" i="1" s="1"/>
  <c r="K179" i="1" s="1"/>
  <c r="E180" i="1"/>
  <c r="F180" i="1"/>
  <c r="G180" i="1" s="1"/>
  <c r="K180" i="1" s="1"/>
  <c r="E185" i="1"/>
  <c r="F185" i="1" s="1"/>
  <c r="G185" i="1" s="1"/>
  <c r="K185" i="1" s="1"/>
  <c r="E186" i="1"/>
  <c r="F186" i="1" s="1"/>
  <c r="G186" i="1" s="1"/>
  <c r="K186" i="1" s="1"/>
  <c r="E187" i="1"/>
  <c r="F187" i="1" s="1"/>
  <c r="G187" i="1" s="1"/>
  <c r="K187" i="1" s="1"/>
  <c r="E188" i="1"/>
  <c r="F188" i="1" s="1"/>
  <c r="G188" i="1"/>
  <c r="K188" i="1" s="1"/>
  <c r="E210" i="1"/>
  <c r="F210" i="1" s="1"/>
  <c r="G210" i="1" s="1"/>
  <c r="K210" i="1" s="1"/>
  <c r="E211" i="1"/>
  <c r="F211" i="1"/>
  <c r="G211" i="1" s="1"/>
  <c r="K211" i="1" s="1"/>
  <c r="E214" i="1"/>
  <c r="F214" i="1" s="1"/>
  <c r="G214" i="1" s="1"/>
  <c r="K214" i="1" s="1"/>
  <c r="E215" i="1"/>
  <c r="F215" i="1"/>
  <c r="G215" i="1" s="1"/>
  <c r="K215" i="1"/>
  <c r="E216" i="1"/>
  <c r="F216" i="1" s="1"/>
  <c r="G216" i="1" s="1"/>
  <c r="K216" i="1" s="1"/>
  <c r="E173" i="1"/>
  <c r="F173" i="1"/>
  <c r="G173" i="1" s="1"/>
  <c r="K173" i="1" s="1"/>
  <c r="E176" i="1"/>
  <c r="F176" i="1" s="1"/>
  <c r="G176" i="1" s="1"/>
  <c r="K176" i="1" s="1"/>
  <c r="E197" i="1"/>
  <c r="F197" i="1"/>
  <c r="G197" i="1" s="1"/>
  <c r="E201" i="1"/>
  <c r="F201" i="1" s="1"/>
  <c r="G201" i="1" s="1"/>
  <c r="K201" i="1" s="1"/>
  <c r="E202" i="1"/>
  <c r="F202" i="1" s="1"/>
  <c r="G202" i="1" s="1"/>
  <c r="E203" i="1"/>
  <c r="F203" i="1" s="1"/>
  <c r="G203" i="1" s="1"/>
  <c r="K203" i="1" s="1"/>
  <c r="E212" i="1"/>
  <c r="F212" i="1" s="1"/>
  <c r="G212" i="1" s="1"/>
  <c r="K212" i="1" s="1"/>
  <c r="E174" i="1"/>
  <c r="F174" i="1" s="1"/>
  <c r="E183" i="1"/>
  <c r="F183" i="1" s="1"/>
  <c r="E189" i="1"/>
  <c r="F189" i="1" s="1"/>
  <c r="E190" i="1"/>
  <c r="F190" i="1" s="1"/>
  <c r="E191" i="1"/>
  <c r="F191" i="1" s="1"/>
  <c r="E192" i="1"/>
  <c r="F192" i="1" s="1"/>
  <c r="E198" i="1"/>
  <c r="F198" i="1"/>
  <c r="E199" i="1"/>
  <c r="F199" i="1" s="1"/>
  <c r="G199" i="1" s="1"/>
  <c r="K199" i="1" s="1"/>
  <c r="E204" i="1"/>
  <c r="F204" i="1" s="1"/>
  <c r="G204" i="1" s="1"/>
  <c r="K204" i="1" s="1"/>
  <c r="E205" i="1"/>
  <c r="F205" i="1" s="1"/>
  <c r="G205" i="1" s="1"/>
  <c r="K205" i="1" s="1"/>
  <c r="E206" i="1"/>
  <c r="F206" i="1"/>
  <c r="G206" i="1" s="1"/>
  <c r="K206" i="1" s="1"/>
  <c r="E207" i="1"/>
  <c r="F207" i="1" s="1"/>
  <c r="G207" i="1" s="1"/>
  <c r="K207" i="1" s="1"/>
  <c r="E209" i="1"/>
  <c r="F209" i="1" s="1"/>
  <c r="G209" i="1" s="1"/>
  <c r="K209" i="1" s="1"/>
  <c r="E94" i="1"/>
  <c r="E95" i="1"/>
  <c r="F95" i="1" s="1"/>
  <c r="G95" i="1" s="1"/>
  <c r="I95" i="1" s="1"/>
  <c r="E96" i="1"/>
  <c r="F96" i="1"/>
  <c r="G96" i="1"/>
  <c r="I96" i="1" s="1"/>
  <c r="E97" i="1"/>
  <c r="F97" i="1"/>
  <c r="G97" i="1" s="1"/>
  <c r="I97" i="1" s="1"/>
  <c r="E107" i="1"/>
  <c r="F107" i="1"/>
  <c r="G107" i="1" s="1"/>
  <c r="I107" i="1" s="1"/>
  <c r="E108" i="1"/>
  <c r="E109" i="1"/>
  <c r="F109" i="1" s="1"/>
  <c r="G109" i="1" s="1"/>
  <c r="I109" i="1" s="1"/>
  <c r="E110" i="1"/>
  <c r="F110" i="1"/>
  <c r="G110" i="1" s="1"/>
  <c r="I110" i="1" s="1"/>
  <c r="E112" i="1"/>
  <c r="F112" i="1" s="1"/>
  <c r="G112" i="1" s="1"/>
  <c r="I112" i="1" s="1"/>
  <c r="E113" i="1"/>
  <c r="F113" i="1" s="1"/>
  <c r="G113" i="1" s="1"/>
  <c r="E117" i="1"/>
  <c r="E119" i="1"/>
  <c r="F119" i="1" s="1"/>
  <c r="G119" i="1" s="1"/>
  <c r="I119" i="1" s="1"/>
  <c r="E121" i="1"/>
  <c r="F121" i="1"/>
  <c r="G121" i="1" s="1"/>
  <c r="I121" i="1" s="1"/>
  <c r="E123" i="1"/>
  <c r="F123" i="1" s="1"/>
  <c r="G123" i="1" s="1"/>
  <c r="I123" i="1" s="1"/>
  <c r="E124" i="1"/>
  <c r="F124" i="1" s="1"/>
  <c r="G124" i="1" s="1"/>
  <c r="I124" i="1" s="1"/>
  <c r="E126" i="1"/>
  <c r="F126" i="1"/>
  <c r="G126" i="1" s="1"/>
  <c r="E127" i="1"/>
  <c r="E128" i="1"/>
  <c r="F128" i="1" s="1"/>
  <c r="G128" i="1" s="1"/>
  <c r="E129" i="1"/>
  <c r="E130" i="1"/>
  <c r="F130" i="1" s="1"/>
  <c r="G130" i="1" s="1"/>
  <c r="E132" i="1"/>
  <c r="F132" i="1" s="1"/>
  <c r="G132" i="1" s="1"/>
  <c r="I132" i="1" s="1"/>
  <c r="E133" i="1"/>
  <c r="E134" i="1"/>
  <c r="F134" i="1" s="1"/>
  <c r="G134" i="1" s="1"/>
  <c r="E135" i="1"/>
  <c r="E72" i="1"/>
  <c r="F72" i="1" s="1"/>
  <c r="G72" i="1" s="1"/>
  <c r="E73" i="1"/>
  <c r="F73" i="1"/>
  <c r="G73" i="1" s="1"/>
  <c r="I73" i="1" s="1"/>
  <c r="E138" i="1"/>
  <c r="F138" i="1"/>
  <c r="G138" i="1" s="1"/>
  <c r="E139" i="1"/>
  <c r="F139" i="1" s="1"/>
  <c r="G139" i="1" s="1"/>
  <c r="I139" i="1" s="1"/>
  <c r="E140" i="1"/>
  <c r="F140" i="1" s="1"/>
  <c r="G140" i="1" s="1"/>
  <c r="I140" i="1" s="1"/>
  <c r="E141" i="1"/>
  <c r="E142" i="1"/>
  <c r="F142" i="1" s="1"/>
  <c r="G142" i="1" s="1"/>
  <c r="E74" i="1"/>
  <c r="F74" i="1" s="1"/>
  <c r="G74" i="1" s="1"/>
  <c r="I74" i="1" s="1"/>
  <c r="E144" i="1"/>
  <c r="F144" i="1" s="1"/>
  <c r="G144" i="1" s="1"/>
  <c r="E145" i="1"/>
  <c r="F145" i="1" s="1"/>
  <c r="G145" i="1" s="1"/>
  <c r="I145" i="1" s="1"/>
  <c r="E146" i="1"/>
  <c r="F146" i="1"/>
  <c r="G146" i="1" s="1"/>
  <c r="E147" i="1"/>
  <c r="F147" i="1"/>
  <c r="G147" i="1" s="1"/>
  <c r="I147" i="1" s="1"/>
  <c r="E148" i="1"/>
  <c r="F148" i="1"/>
  <c r="G148" i="1" s="1"/>
  <c r="I148" i="1" s="1"/>
  <c r="E150" i="1"/>
  <c r="F150" i="1" s="1"/>
  <c r="G150" i="1" s="1"/>
  <c r="I150" i="1" s="1"/>
  <c r="E151" i="1"/>
  <c r="F151" i="1"/>
  <c r="G151" i="1" s="1"/>
  <c r="I151" i="1" s="1"/>
  <c r="E149" i="1"/>
  <c r="F149" i="1"/>
  <c r="G149" i="1" s="1"/>
  <c r="N149" i="1" s="1"/>
  <c r="E22" i="1"/>
  <c r="F22" i="1" s="1"/>
  <c r="G22" i="1" s="1"/>
  <c r="H22" i="1" s="1"/>
  <c r="E27" i="1"/>
  <c r="F27" i="1" s="1"/>
  <c r="G27" i="1" s="1"/>
  <c r="H27" i="1" s="1"/>
  <c r="E29" i="1"/>
  <c r="E30" i="1"/>
  <c r="F30" i="1" s="1"/>
  <c r="G30" i="1" s="1"/>
  <c r="E31" i="1"/>
  <c r="E32" i="1"/>
  <c r="F32" i="1" s="1"/>
  <c r="G32" i="1" s="1"/>
  <c r="E33" i="1"/>
  <c r="F33" i="1" s="1"/>
  <c r="G33" i="1" s="1"/>
  <c r="H33" i="1" s="1"/>
  <c r="E34" i="1"/>
  <c r="F34" i="1"/>
  <c r="G34" i="1" s="1"/>
  <c r="E35" i="1"/>
  <c r="F35" i="1"/>
  <c r="G35" i="1" s="1"/>
  <c r="H35" i="1" s="1"/>
  <c r="E37" i="1"/>
  <c r="F37" i="1" s="1"/>
  <c r="G37" i="1" s="1"/>
  <c r="H37" i="1" s="1"/>
  <c r="E38" i="1"/>
  <c r="E40" i="1"/>
  <c r="F40" i="1" s="1"/>
  <c r="G40" i="1" s="1"/>
  <c r="E44" i="1"/>
  <c r="F44" i="1" s="1"/>
  <c r="G44" i="1"/>
  <c r="H44" i="1" s="1"/>
  <c r="E45" i="1"/>
  <c r="F45" i="1"/>
  <c r="G45" i="1" s="1"/>
  <c r="E47" i="1"/>
  <c r="F47" i="1" s="1"/>
  <c r="G47" i="1" s="1"/>
  <c r="H47" i="1" s="1"/>
  <c r="E48" i="1"/>
  <c r="E49" i="1"/>
  <c r="F49" i="1" s="1"/>
  <c r="G49" i="1" s="1"/>
  <c r="E51" i="1"/>
  <c r="E53" i="1"/>
  <c r="F53" i="1" s="1"/>
  <c r="G53" i="1" s="1"/>
  <c r="E152" i="1"/>
  <c r="F152" i="1"/>
  <c r="G152" i="1"/>
  <c r="Q215" i="1"/>
  <c r="Q214" i="1"/>
  <c r="Q211" i="1"/>
  <c r="Q210" i="1"/>
  <c r="Q188" i="1"/>
  <c r="Q187" i="1"/>
  <c r="Q186" i="1"/>
  <c r="Q185" i="1"/>
  <c r="Q182" i="1"/>
  <c r="Q181" i="1"/>
  <c r="Q180" i="1"/>
  <c r="Q179" i="1"/>
  <c r="Q177" i="1"/>
  <c r="Q175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37" i="1"/>
  <c r="Q106" i="1"/>
  <c r="Q105" i="1"/>
  <c r="Q104" i="1"/>
  <c r="Q103" i="1"/>
  <c r="Q102" i="1"/>
  <c r="Q101" i="1"/>
  <c r="Q100" i="1"/>
  <c r="Q99" i="1"/>
  <c r="Q98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2" i="1"/>
  <c r="Q50" i="1"/>
  <c r="Q46" i="1"/>
  <c r="Q43" i="1"/>
  <c r="Q42" i="1"/>
  <c r="Q41" i="1"/>
  <c r="Q39" i="1"/>
  <c r="Q36" i="1"/>
  <c r="Q28" i="1"/>
  <c r="Q26" i="1"/>
  <c r="Q25" i="1"/>
  <c r="Q24" i="1"/>
  <c r="Q23" i="1"/>
  <c r="Q21" i="1"/>
  <c r="Q221" i="1"/>
  <c r="G110" i="2"/>
  <c r="C110" i="2"/>
  <c r="G109" i="2"/>
  <c r="C109" i="2"/>
  <c r="E109" i="2"/>
  <c r="G108" i="2"/>
  <c r="C108" i="2"/>
  <c r="E108" i="2"/>
  <c r="G107" i="2"/>
  <c r="C107" i="2"/>
  <c r="E107" i="2"/>
  <c r="G196" i="2"/>
  <c r="C196" i="2"/>
  <c r="G195" i="2"/>
  <c r="C195" i="2"/>
  <c r="E195" i="2"/>
  <c r="G194" i="2"/>
  <c r="C194" i="2"/>
  <c r="G106" i="2"/>
  <c r="C106" i="2"/>
  <c r="E106" i="2"/>
  <c r="G193" i="2"/>
  <c r="C193" i="2"/>
  <c r="E193" i="2"/>
  <c r="G192" i="2"/>
  <c r="C192" i="2"/>
  <c r="E192" i="2"/>
  <c r="G191" i="2"/>
  <c r="C191" i="2"/>
  <c r="E191" i="2"/>
  <c r="G190" i="2"/>
  <c r="C190" i="2"/>
  <c r="E190" i="2"/>
  <c r="G189" i="2"/>
  <c r="C189" i="2"/>
  <c r="E189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184" i="2"/>
  <c r="C184" i="2"/>
  <c r="E184" i="2"/>
  <c r="G183" i="2"/>
  <c r="C183" i="2"/>
  <c r="E183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82" i="2"/>
  <c r="C182" i="2"/>
  <c r="E182" i="2"/>
  <c r="G181" i="2"/>
  <c r="C181" i="2"/>
  <c r="E181" i="2"/>
  <c r="G180" i="2"/>
  <c r="C180" i="2"/>
  <c r="G179" i="2"/>
  <c r="C179" i="2"/>
  <c r="E179" i="2"/>
  <c r="G100" i="2"/>
  <c r="C100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99" i="2"/>
  <c r="C99" i="2"/>
  <c r="E99" i="2"/>
  <c r="G174" i="2"/>
  <c r="C174" i="2"/>
  <c r="E174" i="2"/>
  <c r="G98" i="2"/>
  <c r="C98" i="2"/>
  <c r="G173" i="2"/>
  <c r="C173" i="2"/>
  <c r="E173" i="2"/>
  <c r="G172" i="2"/>
  <c r="C172" i="2"/>
  <c r="E172" i="2"/>
  <c r="G171" i="2"/>
  <c r="C171" i="2"/>
  <c r="G170" i="2"/>
  <c r="C170" i="2"/>
  <c r="E170" i="2"/>
  <c r="G169" i="2"/>
  <c r="C169" i="2"/>
  <c r="G168" i="2"/>
  <c r="C168" i="2"/>
  <c r="E168" i="2"/>
  <c r="G167" i="2"/>
  <c r="C167" i="2"/>
  <c r="G166" i="2"/>
  <c r="C166" i="2"/>
  <c r="E166" i="2"/>
  <c r="G165" i="2"/>
  <c r="C165" i="2"/>
  <c r="G164" i="2"/>
  <c r="C164" i="2"/>
  <c r="G163" i="2"/>
  <c r="C163" i="2"/>
  <c r="E163" i="2"/>
  <c r="G162" i="2"/>
  <c r="C162" i="2"/>
  <c r="E162" i="2"/>
  <c r="G161" i="2"/>
  <c r="C161" i="2"/>
  <c r="E161" i="2"/>
  <c r="G160" i="2"/>
  <c r="C160" i="2"/>
  <c r="G159" i="2"/>
  <c r="C159" i="2"/>
  <c r="E159" i="2"/>
  <c r="G158" i="2"/>
  <c r="C158" i="2"/>
  <c r="G157" i="2"/>
  <c r="C157" i="2"/>
  <c r="E157" i="2"/>
  <c r="G156" i="2"/>
  <c r="C156" i="2"/>
  <c r="E156" i="2"/>
  <c r="G155" i="2"/>
  <c r="C155" i="2"/>
  <c r="E155" i="2"/>
  <c r="G154" i="2"/>
  <c r="C154" i="2"/>
  <c r="G153" i="2"/>
  <c r="C153" i="2"/>
  <c r="E153" i="2"/>
  <c r="G152" i="2"/>
  <c r="C152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G85" i="2"/>
  <c r="C85" i="2"/>
  <c r="G84" i="2"/>
  <c r="C84" i="2"/>
  <c r="E84" i="2"/>
  <c r="G83" i="2"/>
  <c r="C83" i="2"/>
  <c r="E83" i="2"/>
  <c r="G151" i="2"/>
  <c r="C151" i="2"/>
  <c r="E151" i="2"/>
  <c r="G82" i="2"/>
  <c r="C82" i="2"/>
  <c r="G81" i="2"/>
  <c r="C81" i="2"/>
  <c r="E81" i="2"/>
  <c r="G80" i="2"/>
  <c r="C80" i="2"/>
  <c r="G79" i="2"/>
  <c r="C79" i="2"/>
  <c r="E79" i="2"/>
  <c r="G78" i="2"/>
  <c r="C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G59" i="2"/>
  <c r="C59" i="2"/>
  <c r="G58" i="2"/>
  <c r="C58" i="2"/>
  <c r="E111" i="1"/>
  <c r="E58" i="2" s="1"/>
  <c r="G57" i="2"/>
  <c r="C57" i="2"/>
  <c r="E57" i="2"/>
  <c r="G56" i="2"/>
  <c r="C56" i="2"/>
  <c r="G55" i="2"/>
  <c r="C55" i="2"/>
  <c r="E55" i="2"/>
  <c r="G150" i="2"/>
  <c r="C150" i="2"/>
  <c r="G149" i="2"/>
  <c r="C149" i="2"/>
  <c r="E149" i="2"/>
  <c r="G148" i="2"/>
  <c r="C148" i="2"/>
  <c r="G147" i="2"/>
  <c r="C147" i="2"/>
  <c r="E147" i="2"/>
  <c r="G146" i="2"/>
  <c r="C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54" i="2"/>
  <c r="C54" i="2"/>
  <c r="E54" i="2"/>
  <c r="G53" i="2"/>
  <c r="C53" i="2"/>
  <c r="E53" i="2"/>
  <c r="G52" i="2"/>
  <c r="C52" i="2"/>
  <c r="E52" i="2"/>
  <c r="G51" i="2"/>
  <c r="C51" i="2"/>
  <c r="G50" i="2"/>
  <c r="C50" i="2"/>
  <c r="E93" i="1"/>
  <c r="E50" i="2" s="1"/>
  <c r="G49" i="2"/>
  <c r="C49" i="2"/>
  <c r="E92" i="1"/>
  <c r="E49" i="2" s="1"/>
  <c r="G48" i="2"/>
  <c r="C48" i="2"/>
  <c r="E91" i="1"/>
  <c r="E48" i="2" s="1"/>
  <c r="G47" i="2"/>
  <c r="C47" i="2"/>
  <c r="E47" i="2"/>
  <c r="E90" i="1"/>
  <c r="G46" i="2"/>
  <c r="C46" i="2"/>
  <c r="E89" i="1"/>
  <c r="E46" i="2" s="1"/>
  <c r="G45" i="2"/>
  <c r="C45" i="2"/>
  <c r="E45" i="2"/>
  <c r="E88" i="1"/>
  <c r="G44" i="2"/>
  <c r="C44" i="2"/>
  <c r="E87" i="1"/>
  <c r="E44" i="2" s="1"/>
  <c r="G43" i="2"/>
  <c r="C43" i="2"/>
  <c r="E43" i="2"/>
  <c r="E86" i="1"/>
  <c r="G42" i="2"/>
  <c r="C42" i="2"/>
  <c r="E85" i="1"/>
  <c r="E42" i="2" s="1"/>
  <c r="G41" i="2"/>
  <c r="C41" i="2"/>
  <c r="E41" i="2"/>
  <c r="E84" i="1"/>
  <c r="G40" i="2"/>
  <c r="C40" i="2"/>
  <c r="E83" i="1"/>
  <c r="F83" i="1" s="1"/>
  <c r="G39" i="2"/>
  <c r="C39" i="2"/>
  <c r="E39" i="2"/>
  <c r="G38" i="2"/>
  <c r="C38" i="2"/>
  <c r="E81" i="1"/>
  <c r="E38" i="2" s="1"/>
  <c r="G37" i="2"/>
  <c r="C37" i="2"/>
  <c r="E80" i="1"/>
  <c r="E37" i="2" s="1"/>
  <c r="G36" i="2"/>
  <c r="C36" i="2"/>
  <c r="E79" i="1"/>
  <c r="G35" i="2"/>
  <c r="C35" i="2"/>
  <c r="E78" i="1"/>
  <c r="E35" i="2" s="1"/>
  <c r="G34" i="2"/>
  <c r="C34" i="2"/>
  <c r="E77" i="1"/>
  <c r="F77" i="1" s="1"/>
  <c r="G77" i="1" s="1"/>
  <c r="I77" i="1" s="1"/>
  <c r="G33" i="2"/>
  <c r="C33" i="2"/>
  <c r="E33" i="2"/>
  <c r="E76" i="1"/>
  <c r="G32" i="2"/>
  <c r="C32" i="2"/>
  <c r="E32" i="2"/>
  <c r="E75" i="1"/>
  <c r="F75" i="1" s="1"/>
  <c r="G75" i="1" s="1"/>
  <c r="I75" i="1" s="1"/>
  <c r="G31" i="2"/>
  <c r="C31" i="2"/>
  <c r="E31" i="2"/>
  <c r="G30" i="2"/>
  <c r="C30" i="2"/>
  <c r="E30" i="2"/>
  <c r="G29" i="2"/>
  <c r="C29" i="2"/>
  <c r="G28" i="2"/>
  <c r="C28" i="2"/>
  <c r="E71" i="1"/>
  <c r="E28" i="2" s="1"/>
  <c r="G141" i="2"/>
  <c r="C141" i="2"/>
  <c r="G140" i="2"/>
  <c r="C140" i="2"/>
  <c r="E140" i="2"/>
  <c r="G139" i="2"/>
  <c r="C139" i="2"/>
  <c r="G138" i="2"/>
  <c r="C138" i="2"/>
  <c r="E138" i="2"/>
  <c r="G137" i="2"/>
  <c r="C137" i="2"/>
  <c r="E137" i="2"/>
  <c r="G136" i="2"/>
  <c r="C136" i="2"/>
  <c r="E136" i="2"/>
  <c r="G135" i="2"/>
  <c r="C135" i="2"/>
  <c r="G134" i="2"/>
  <c r="C134" i="2"/>
  <c r="E134" i="2"/>
  <c r="G133" i="2"/>
  <c r="C133" i="2"/>
  <c r="G132" i="2"/>
  <c r="C132" i="2"/>
  <c r="E132" i="2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G125" i="2"/>
  <c r="C125" i="2"/>
  <c r="G27" i="2"/>
  <c r="C27" i="2"/>
  <c r="E27" i="2"/>
  <c r="G124" i="2"/>
  <c r="C124" i="2"/>
  <c r="E124" i="2"/>
  <c r="G26" i="2"/>
  <c r="C26" i="2"/>
  <c r="G123" i="2"/>
  <c r="C123" i="2"/>
  <c r="E123" i="2"/>
  <c r="G25" i="2"/>
  <c r="C25" i="2"/>
  <c r="E25" i="2"/>
  <c r="G24" i="2"/>
  <c r="C24" i="2"/>
  <c r="G23" i="2"/>
  <c r="C23" i="2"/>
  <c r="E23" i="2"/>
  <c r="G122" i="2"/>
  <c r="C122" i="2"/>
  <c r="G22" i="2"/>
  <c r="C22" i="2"/>
  <c r="E22" i="2"/>
  <c r="G121" i="2"/>
  <c r="C121" i="2"/>
  <c r="E121" i="2"/>
  <c r="G120" i="2"/>
  <c r="C120" i="2"/>
  <c r="E120" i="2"/>
  <c r="G119" i="2"/>
  <c r="C119" i="2"/>
  <c r="E119" i="2"/>
  <c r="G21" i="2"/>
  <c r="C21" i="2"/>
  <c r="G118" i="2"/>
  <c r="C118" i="2"/>
  <c r="E118" i="2"/>
  <c r="G20" i="2"/>
  <c r="C20" i="2"/>
  <c r="G19" i="2"/>
  <c r="C19" i="2"/>
  <c r="E19" i="2"/>
  <c r="G117" i="2"/>
  <c r="C117" i="2"/>
  <c r="E117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G116" i="2"/>
  <c r="C116" i="2"/>
  <c r="E116" i="2"/>
  <c r="G11" i="2"/>
  <c r="C11" i="2"/>
  <c r="E11" i="2"/>
  <c r="G115" i="2"/>
  <c r="C115" i="2"/>
  <c r="E115" i="2"/>
  <c r="G114" i="2"/>
  <c r="C114" i="2"/>
  <c r="E114" i="2"/>
  <c r="G113" i="2"/>
  <c r="C113" i="2"/>
  <c r="E113" i="2"/>
  <c r="G112" i="2"/>
  <c r="C112" i="2"/>
  <c r="G111" i="2"/>
  <c r="C111" i="2"/>
  <c r="E111" i="2"/>
  <c r="A106" i="2"/>
  <c r="H106" i="2"/>
  <c r="B106" i="2"/>
  <c r="D106" i="2"/>
  <c r="A194" i="2"/>
  <c r="H194" i="2"/>
  <c r="B194" i="2"/>
  <c r="D194" i="2"/>
  <c r="A195" i="2"/>
  <c r="H195" i="2"/>
  <c r="B195" i="2"/>
  <c r="D195" i="2"/>
  <c r="A196" i="2"/>
  <c r="H196" i="2"/>
  <c r="B196" i="2"/>
  <c r="D19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110" i="2"/>
  <c r="H110" i="2"/>
  <c r="B110" i="2"/>
  <c r="D110" i="2"/>
  <c r="H193" i="2"/>
  <c r="B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00" i="2"/>
  <c r="B100" i="2"/>
  <c r="D100" i="2"/>
  <c r="A100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99" i="2"/>
  <c r="B99" i="2"/>
  <c r="D99" i="2"/>
  <c r="A99" i="2"/>
  <c r="H174" i="2"/>
  <c r="B174" i="2"/>
  <c r="D174" i="2"/>
  <c r="A174" i="2"/>
  <c r="H98" i="2"/>
  <c r="B98" i="2"/>
  <c r="D98" i="2"/>
  <c r="A98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51" i="2"/>
  <c r="B151" i="2"/>
  <c r="D151" i="2"/>
  <c r="A151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F51" i="2"/>
  <c r="D51" i="2"/>
  <c r="A51" i="2"/>
  <c r="H50" i="2"/>
  <c r="B50" i="2"/>
  <c r="F50" i="2"/>
  <c r="D50" i="2"/>
  <c r="A50" i="2"/>
  <c r="H49" i="2"/>
  <c r="F49" i="2"/>
  <c r="D49" i="2"/>
  <c r="B49" i="2"/>
  <c r="A49" i="2"/>
  <c r="H48" i="2"/>
  <c r="B48" i="2"/>
  <c r="F48" i="2"/>
  <c r="D48" i="2"/>
  <c r="A48" i="2"/>
  <c r="H47" i="2"/>
  <c r="B47" i="2"/>
  <c r="F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27" i="2"/>
  <c r="B27" i="2"/>
  <c r="D27" i="2"/>
  <c r="A27" i="2"/>
  <c r="H124" i="2"/>
  <c r="B124" i="2"/>
  <c r="D124" i="2"/>
  <c r="A124" i="2"/>
  <c r="H26" i="2"/>
  <c r="B26" i="2"/>
  <c r="D26" i="2"/>
  <c r="A26" i="2"/>
  <c r="H123" i="2"/>
  <c r="B123" i="2"/>
  <c r="D123" i="2"/>
  <c r="A123" i="2"/>
  <c r="H25" i="2"/>
  <c r="B25" i="2"/>
  <c r="D25" i="2"/>
  <c r="A25" i="2"/>
  <c r="H24" i="2"/>
  <c r="B24" i="2"/>
  <c r="D24" i="2"/>
  <c r="A24" i="2"/>
  <c r="H23" i="2"/>
  <c r="B23" i="2"/>
  <c r="D23" i="2"/>
  <c r="A23" i="2"/>
  <c r="H122" i="2"/>
  <c r="B122" i="2"/>
  <c r="D122" i="2"/>
  <c r="A122" i="2"/>
  <c r="H22" i="2"/>
  <c r="B22" i="2"/>
  <c r="D22" i="2"/>
  <c r="A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21" i="2"/>
  <c r="B21" i="2"/>
  <c r="D21" i="2"/>
  <c r="A21" i="2"/>
  <c r="H118" i="2"/>
  <c r="B118" i="2"/>
  <c r="D118" i="2"/>
  <c r="A118" i="2"/>
  <c r="H20" i="2"/>
  <c r="B20" i="2"/>
  <c r="D20" i="2"/>
  <c r="A20" i="2"/>
  <c r="H19" i="2"/>
  <c r="B19" i="2"/>
  <c r="D19" i="2"/>
  <c r="A19" i="2"/>
  <c r="H117" i="2"/>
  <c r="B117" i="2"/>
  <c r="D117" i="2"/>
  <c r="A117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6" i="2"/>
  <c r="B116" i="2"/>
  <c r="D116" i="2"/>
  <c r="A116" i="2"/>
  <c r="H11" i="2"/>
  <c r="B11" i="2"/>
  <c r="D11" i="2"/>
  <c r="A11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Q220" i="1"/>
  <c r="Q218" i="1"/>
  <c r="Q219" i="1"/>
  <c r="Q217" i="1"/>
  <c r="Q195" i="1"/>
  <c r="Q212" i="1"/>
  <c r="Q213" i="1"/>
  <c r="F76" i="1"/>
  <c r="G76" i="1" s="1"/>
  <c r="I76" i="1" s="1"/>
  <c r="F79" i="1"/>
  <c r="G79" i="1" s="1"/>
  <c r="I79" i="1" s="1"/>
  <c r="G83" i="1"/>
  <c r="I83" i="1" s="1"/>
  <c r="F84" i="1"/>
  <c r="F85" i="1"/>
  <c r="G85" i="1" s="1"/>
  <c r="I85" i="1" s="1"/>
  <c r="F86" i="1"/>
  <c r="G86" i="1" s="1"/>
  <c r="I86" i="1"/>
  <c r="F88" i="1"/>
  <c r="G88" i="1" s="1"/>
  <c r="I88" i="1" s="1"/>
  <c r="F89" i="1"/>
  <c r="G89" i="1" s="1"/>
  <c r="I89" i="1" s="1"/>
  <c r="F90" i="1"/>
  <c r="G90" i="1" s="1"/>
  <c r="I90" i="1" s="1"/>
  <c r="F91" i="1"/>
  <c r="G91" i="1" s="1"/>
  <c r="I91" i="1" s="1"/>
  <c r="F92" i="1"/>
  <c r="F93" i="1"/>
  <c r="G93" i="1" s="1"/>
  <c r="I93" i="1" s="1"/>
  <c r="F16" i="1"/>
  <c r="C17" i="1"/>
  <c r="Q209" i="1"/>
  <c r="Q207" i="1"/>
  <c r="Q206" i="1"/>
  <c r="Q205" i="1"/>
  <c r="Q204" i="1"/>
  <c r="Q203" i="1"/>
  <c r="Q202" i="1"/>
  <c r="K202" i="1"/>
  <c r="Q201" i="1"/>
  <c r="Q174" i="1"/>
  <c r="Q199" i="1"/>
  <c r="Q198" i="1"/>
  <c r="Q197" i="1"/>
  <c r="K197" i="1"/>
  <c r="Q192" i="1"/>
  <c r="Q191" i="1"/>
  <c r="Q190" i="1"/>
  <c r="Q189" i="1"/>
  <c r="Q183" i="1"/>
  <c r="Q200" i="1"/>
  <c r="Q194" i="1"/>
  <c r="Q196" i="1"/>
  <c r="Q27" i="1"/>
  <c r="Q29" i="1"/>
  <c r="H30" i="1"/>
  <c r="Q30" i="1"/>
  <c r="Q31" i="1"/>
  <c r="H32" i="1"/>
  <c r="Q32" i="1"/>
  <c r="Q33" i="1"/>
  <c r="H34" i="1"/>
  <c r="Q34" i="1"/>
  <c r="Q35" i="1"/>
  <c r="Q37" i="1"/>
  <c r="Q38" i="1"/>
  <c r="H40" i="1"/>
  <c r="Q40" i="1"/>
  <c r="Q44" i="1"/>
  <c r="H45" i="1"/>
  <c r="Q45" i="1"/>
  <c r="Q47" i="1"/>
  <c r="Q48" i="1"/>
  <c r="H49" i="1"/>
  <c r="Q49" i="1"/>
  <c r="Q51" i="1"/>
  <c r="H53" i="1"/>
  <c r="Q53" i="1"/>
  <c r="Q208" i="1"/>
  <c r="Q193" i="1"/>
  <c r="G84" i="1"/>
  <c r="I84" i="1" s="1"/>
  <c r="G92" i="1"/>
  <c r="I92" i="1" s="1"/>
  <c r="Q71" i="1"/>
  <c r="Q82" i="1"/>
  <c r="Q116" i="1"/>
  <c r="Q118" i="1"/>
  <c r="Q120" i="1"/>
  <c r="Q131" i="1"/>
  <c r="Q136" i="1"/>
  <c r="Q114" i="1"/>
  <c r="Q115" i="1"/>
  <c r="Q122" i="1"/>
  <c r="Q125" i="1"/>
  <c r="Q143" i="1"/>
  <c r="Q111" i="1"/>
  <c r="I152" i="1"/>
  <c r="Q152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107" i="1"/>
  <c r="Q108" i="1"/>
  <c r="Q109" i="1"/>
  <c r="Q110" i="1"/>
  <c r="Q112" i="1"/>
  <c r="I113" i="1"/>
  <c r="Q113" i="1"/>
  <c r="Q117" i="1"/>
  <c r="Q119" i="1"/>
  <c r="Q121" i="1"/>
  <c r="Q123" i="1"/>
  <c r="Q124" i="1"/>
  <c r="I126" i="1"/>
  <c r="Q126" i="1"/>
  <c r="Q127" i="1"/>
  <c r="I128" i="1"/>
  <c r="Q128" i="1"/>
  <c r="Q129" i="1"/>
  <c r="I130" i="1"/>
  <c r="Q130" i="1"/>
  <c r="Q132" i="1"/>
  <c r="Q133" i="1"/>
  <c r="I134" i="1"/>
  <c r="Q134" i="1"/>
  <c r="Q135" i="1"/>
  <c r="I72" i="1"/>
  <c r="Q72" i="1"/>
  <c r="Q73" i="1"/>
  <c r="I138" i="1"/>
  <c r="Q138" i="1"/>
  <c r="Q139" i="1"/>
  <c r="Q140" i="1"/>
  <c r="Q141" i="1"/>
  <c r="I142" i="1"/>
  <c r="Q142" i="1"/>
  <c r="Q74" i="1"/>
  <c r="I144" i="1"/>
  <c r="Q144" i="1"/>
  <c r="Q145" i="1"/>
  <c r="I146" i="1"/>
  <c r="Q146" i="1"/>
  <c r="Q147" i="1"/>
  <c r="Q148" i="1"/>
  <c r="Q150" i="1"/>
  <c r="Q151" i="1"/>
  <c r="Q149" i="1"/>
  <c r="Q173" i="1"/>
  <c r="Q176" i="1"/>
  <c r="Q178" i="1"/>
  <c r="Q184" i="1"/>
  <c r="Q22" i="1"/>
  <c r="F102" i="1"/>
  <c r="G102" i="1" s="1"/>
  <c r="J102" i="1" s="1"/>
  <c r="E146" i="2"/>
  <c r="E85" i="2"/>
  <c r="E60" i="2"/>
  <c r="E98" i="2"/>
  <c r="E141" i="2"/>
  <c r="E36" i="2"/>
  <c r="C11" i="1"/>
  <c r="C12" i="1"/>
  <c r="O228" i="1" l="1"/>
  <c r="O227" i="1"/>
  <c r="F111" i="1"/>
  <c r="G111" i="1" s="1"/>
  <c r="I111" i="1" s="1"/>
  <c r="F87" i="1"/>
  <c r="G87" i="1" s="1"/>
  <c r="I87" i="1" s="1"/>
  <c r="F80" i="1"/>
  <c r="G80" i="1" s="1"/>
  <c r="I80" i="1" s="1"/>
  <c r="E112" i="2"/>
  <c r="E21" i="2"/>
  <c r="E70" i="2"/>
  <c r="E95" i="2"/>
  <c r="E100" i="2"/>
  <c r="E59" i="2"/>
  <c r="E139" i="2"/>
  <c r="E40" i="2"/>
  <c r="E164" i="2"/>
  <c r="E110" i="2"/>
  <c r="E34" i="2"/>
  <c r="F78" i="1"/>
  <c r="G78" i="1" s="1"/>
  <c r="I78" i="1" s="1"/>
  <c r="E125" i="2"/>
  <c r="E29" i="2"/>
  <c r="E78" i="2"/>
  <c r="E160" i="2"/>
  <c r="E180" i="2"/>
  <c r="F141" i="1"/>
  <c r="G141" i="1" s="1"/>
  <c r="I141" i="1" s="1"/>
  <c r="E86" i="2"/>
  <c r="F38" i="1"/>
  <c r="G38" i="1" s="1"/>
  <c r="H38" i="1" s="1"/>
  <c r="E20" i="2"/>
  <c r="E64" i="2"/>
  <c r="F117" i="1"/>
  <c r="G117" i="1" s="1"/>
  <c r="I117" i="1" s="1"/>
  <c r="F172" i="1"/>
  <c r="G172" i="1" s="1"/>
  <c r="J172" i="1" s="1"/>
  <c r="E171" i="2"/>
  <c r="F168" i="1"/>
  <c r="G168" i="1" s="1"/>
  <c r="I168" i="1" s="1"/>
  <c r="E167" i="2"/>
  <c r="F55" i="1"/>
  <c r="G55" i="1" s="1"/>
  <c r="I55" i="1" s="1"/>
  <c r="E126" i="2"/>
  <c r="F81" i="1"/>
  <c r="G81" i="1" s="1"/>
  <c r="I81" i="1" s="1"/>
  <c r="E56" i="2"/>
  <c r="F108" i="1"/>
  <c r="G108" i="1" s="1"/>
  <c r="I108" i="1" s="1"/>
  <c r="F155" i="1"/>
  <c r="G155" i="1" s="1"/>
  <c r="I155" i="1" s="1"/>
  <c r="E154" i="2"/>
  <c r="F106" i="1"/>
  <c r="G106" i="1" s="1"/>
  <c r="J106" i="1" s="1"/>
  <c r="E150" i="2"/>
  <c r="F46" i="1"/>
  <c r="G46" i="1" s="1"/>
  <c r="I46" i="1" s="1"/>
  <c r="E122" i="2"/>
  <c r="F48" i="1"/>
  <c r="G48" i="1" s="1"/>
  <c r="H48" i="1" s="1"/>
  <c r="E24" i="2"/>
  <c r="E131" i="2"/>
  <c r="E82" i="2"/>
  <c r="F135" i="1"/>
  <c r="G135" i="1" s="1"/>
  <c r="I135" i="1" s="1"/>
  <c r="E76" i="2"/>
  <c r="F129" i="1"/>
  <c r="G129" i="1" s="1"/>
  <c r="I129" i="1" s="1"/>
  <c r="F159" i="1"/>
  <c r="G159" i="1" s="1"/>
  <c r="I159" i="1" s="1"/>
  <c r="E158" i="2"/>
  <c r="F64" i="1"/>
  <c r="G64" i="1" s="1"/>
  <c r="I64" i="1" s="1"/>
  <c r="E135" i="2"/>
  <c r="F71" i="1"/>
  <c r="G71" i="1" s="1"/>
  <c r="I71" i="1" s="1"/>
  <c r="E14" i="2"/>
  <c r="F31" i="1"/>
  <c r="G31" i="1" s="1"/>
  <c r="H31" i="1" s="1"/>
  <c r="E51" i="2"/>
  <c r="F94" i="1"/>
  <c r="G94" i="1" s="1"/>
  <c r="I94" i="1" s="1"/>
  <c r="F62" i="1"/>
  <c r="G62" i="1" s="1"/>
  <c r="I62" i="1" s="1"/>
  <c r="E133" i="2"/>
  <c r="F133" i="1"/>
  <c r="G133" i="1" s="1"/>
  <c r="I133" i="1" s="1"/>
  <c r="E80" i="2"/>
  <c r="F127" i="1"/>
  <c r="G127" i="1" s="1"/>
  <c r="I127" i="1" s="1"/>
  <c r="E74" i="2"/>
  <c r="F170" i="1"/>
  <c r="G170" i="1" s="1"/>
  <c r="I170" i="1" s="1"/>
  <c r="E169" i="2"/>
  <c r="F166" i="1"/>
  <c r="G166" i="1" s="1"/>
  <c r="K166" i="1" s="1"/>
  <c r="E165" i="2"/>
  <c r="E26" i="2"/>
  <c r="F51" i="1"/>
  <c r="G51" i="1" s="1"/>
  <c r="H51" i="1" s="1"/>
  <c r="F29" i="1"/>
  <c r="G29" i="1" s="1"/>
  <c r="H29" i="1" s="1"/>
  <c r="E12" i="2"/>
  <c r="F153" i="1"/>
  <c r="G153" i="1" s="1"/>
  <c r="I153" i="1" s="1"/>
  <c r="E152" i="2"/>
  <c r="F104" i="1"/>
  <c r="G104" i="1" s="1"/>
  <c r="J104" i="1" s="1"/>
  <c r="E148" i="2"/>
  <c r="E196" i="2"/>
  <c r="E194" i="2"/>
  <c r="O225" i="1"/>
  <c r="O226" i="1"/>
  <c r="C16" i="1"/>
  <c r="D18" i="1" s="1"/>
  <c r="O224" i="1"/>
  <c r="O158" i="1"/>
  <c r="O169" i="1"/>
  <c r="O88" i="1"/>
  <c r="O194" i="1"/>
  <c r="O79" i="1"/>
  <c r="O217" i="1"/>
  <c r="O198" i="1"/>
  <c r="O85" i="1"/>
  <c r="O81" i="1"/>
  <c r="O69" i="1"/>
  <c r="O110" i="1"/>
  <c r="O112" i="1"/>
  <c r="O84" i="1"/>
  <c r="O124" i="1"/>
  <c r="O72" i="1"/>
  <c r="O192" i="1"/>
  <c r="O165" i="1"/>
  <c r="O206" i="1"/>
  <c r="O70" i="1"/>
  <c r="O141" i="1"/>
  <c r="O200" i="1"/>
  <c r="O195" i="1"/>
  <c r="O74" i="1"/>
  <c r="O150" i="1"/>
  <c r="O152" i="1"/>
  <c r="O99" i="1"/>
  <c r="O184" i="1"/>
  <c r="O128" i="1"/>
  <c r="O199" i="1"/>
  <c r="O162" i="1"/>
  <c r="O159" i="1"/>
  <c r="O145" i="1"/>
  <c r="O138" i="1"/>
  <c r="O75" i="1"/>
  <c r="O205" i="1"/>
  <c r="O203" i="1"/>
  <c r="O160" i="1"/>
  <c r="O140" i="1"/>
  <c r="O93" i="1"/>
  <c r="O188" i="1"/>
  <c r="O147" i="1"/>
  <c r="O115" i="1"/>
  <c r="O136" i="1"/>
  <c r="O73" i="1"/>
  <c r="O89" i="1"/>
  <c r="O154" i="1"/>
  <c r="O116" i="1"/>
  <c r="O174" i="1"/>
  <c r="O123" i="1"/>
  <c r="O122" i="1"/>
  <c r="O161" i="1"/>
  <c r="O204" i="1"/>
  <c r="O106" i="1"/>
  <c r="O164" i="1"/>
  <c r="O78" i="1"/>
  <c r="O100" i="1"/>
  <c r="O213" i="1"/>
  <c r="O179" i="1"/>
  <c r="O177" i="1"/>
  <c r="O126" i="1"/>
  <c r="O212" i="1"/>
  <c r="O114" i="1"/>
  <c r="O121" i="1"/>
  <c r="O120" i="1"/>
  <c r="O175" i="1"/>
  <c r="O178" i="1"/>
  <c r="O211" i="1"/>
  <c r="O202" i="1"/>
  <c r="O209" i="1"/>
  <c r="O125" i="1"/>
  <c r="O207" i="1"/>
  <c r="O163" i="1"/>
  <c r="O186" i="1"/>
  <c r="O214" i="1"/>
  <c r="O131" i="1"/>
  <c r="O215" i="1"/>
  <c r="O67" i="1"/>
  <c r="O137" i="1"/>
  <c r="O222" i="1"/>
  <c r="O109" i="1"/>
  <c r="O86" i="1"/>
  <c r="O83" i="1"/>
  <c r="O201" i="1"/>
  <c r="O91" i="1"/>
  <c r="O82" i="1"/>
  <c r="O103" i="1"/>
  <c r="O191" i="1"/>
  <c r="O143" i="1"/>
  <c r="O76" i="1"/>
  <c r="O111" i="1"/>
  <c r="O105" i="1"/>
  <c r="O95" i="1"/>
  <c r="O168" i="1"/>
  <c r="O97" i="1"/>
  <c r="O92" i="1"/>
  <c r="O196" i="1"/>
  <c r="O176" i="1"/>
  <c r="O130" i="1"/>
  <c r="O180" i="1"/>
  <c r="O118" i="1"/>
  <c r="O171" i="1"/>
  <c r="O208" i="1"/>
  <c r="O183" i="1"/>
  <c r="O119" i="1"/>
  <c r="O218" i="1"/>
  <c r="O132" i="1"/>
  <c r="O172" i="1"/>
  <c r="O193" i="1"/>
  <c r="O142" i="1"/>
  <c r="O144" i="1"/>
  <c r="O185" i="1"/>
  <c r="O151" i="1"/>
  <c r="O156" i="1"/>
  <c r="O197" i="1"/>
  <c r="O134" i="1"/>
  <c r="O90" i="1"/>
  <c r="O182" i="1"/>
  <c r="O101" i="1"/>
  <c r="O146" i="1"/>
  <c r="O108" i="1"/>
  <c r="O216" i="1"/>
  <c r="O167" i="1"/>
  <c r="O181" i="1"/>
  <c r="O77" i="1"/>
  <c r="O189" i="1"/>
  <c r="O102" i="1"/>
  <c r="O113" i="1"/>
  <c r="O157" i="1"/>
  <c r="O68" i="1"/>
  <c r="O107" i="1"/>
  <c r="O223" i="1"/>
  <c r="O221" i="1"/>
  <c r="O149" i="1"/>
  <c r="O98" i="1"/>
  <c r="O173" i="1"/>
  <c r="O210" i="1"/>
  <c r="O187" i="1"/>
  <c r="O87" i="1"/>
  <c r="O148" i="1"/>
  <c r="O155" i="1"/>
  <c r="O139" i="1"/>
  <c r="O96" i="1"/>
  <c r="O190" i="1"/>
  <c r="O71" i="1"/>
  <c r="O219" i="1"/>
  <c r="O220" i="1"/>
  <c r="O80" i="1"/>
  <c r="F17" i="1"/>
  <c r="O170" i="1" l="1"/>
  <c r="O135" i="1"/>
  <c r="O153" i="1"/>
  <c r="O127" i="1"/>
  <c r="O129" i="1"/>
  <c r="O117" i="1"/>
  <c r="C15" i="1"/>
  <c r="C18" i="1" s="1"/>
  <c r="O94" i="1"/>
  <c r="O133" i="1"/>
  <c r="O104" i="1"/>
  <c r="O166" i="1"/>
  <c r="F18" i="1" l="1"/>
  <c r="F19" i="1" s="1"/>
</calcChain>
</file>

<file path=xl/sharedStrings.xml><?xml version="1.0" encoding="utf-8"?>
<sst xmlns="http://schemas.openxmlformats.org/spreadsheetml/2006/main" count="1840" uniqueCount="745">
  <si>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</si>
  <si>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</si>
  <si>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</si>
  <si>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</si>
  <si>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</si>
  <si>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</si>
  <si>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</si>
  <si>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</si>
  <si>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</si>
  <si>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</si>
  <si>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</si>
  <si>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</si>
  <si>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</si>
  <si>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</si>
  <si>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</si>
  <si>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</si>
  <si>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</si>
  <si>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</si>
  <si>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</si>
  <si>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</si>
  <si>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</si>
  <si>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</si>
  <si>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</si>
  <si>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</si>
  <si>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</si>
  <si>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GW Gem / GSC 01933-00692</t>
  </si>
  <si>
    <t>* Broglia, P. &amp; Conconi, P., 1981, AcA, 30, 501B</t>
  </si>
  <si>
    <t>EB</t>
  </si>
  <si>
    <t>Broglia 1981*</t>
  </si>
  <si>
    <t>Type</t>
  </si>
  <si>
    <t>BBSAG Bull...17</t>
  </si>
  <si>
    <t>BBSAG Bull.8</t>
  </si>
  <si>
    <t>BBSAG Bull.9</t>
  </si>
  <si>
    <t>BBSAG Bull.13</t>
  </si>
  <si>
    <t>BBSAG Bull.14</t>
  </si>
  <si>
    <t>BBSAG Bull.19</t>
  </si>
  <si>
    <t>AN 298,122</t>
  </si>
  <si>
    <t>BBSAG Bull.20</t>
  </si>
  <si>
    <t>BBSAG Bull.21</t>
  </si>
  <si>
    <t>BBSAG Bull.22</t>
  </si>
  <si>
    <t>BBSAG Bull.26</t>
  </si>
  <si>
    <t>BBSAG Bull.27</t>
  </si>
  <si>
    <t>BBSAG Bull.31</t>
  </si>
  <si>
    <t>BBSAG Bull.33</t>
  </si>
  <si>
    <t>BBSAG Bull.36</t>
  </si>
  <si>
    <t>BBSAG Bull.42</t>
  </si>
  <si>
    <t>BBSAG Bull.43</t>
  </si>
  <si>
    <t>BBSAG Bull.46</t>
  </si>
  <si>
    <t>BBSAG 46</t>
  </si>
  <si>
    <t>BBSAG Bull.47</t>
  </si>
  <si>
    <t>BBSAG Bull.53</t>
  </si>
  <si>
    <t>BAV-M 34</t>
  </si>
  <si>
    <t>BAAVSS 60,15</t>
  </si>
  <si>
    <t>BBSAG Bull.59</t>
  </si>
  <si>
    <t>BBSAG Bull.60</t>
  </si>
  <si>
    <t>BBSAG Bull.64</t>
  </si>
  <si>
    <t>BAV-M 36</t>
  </si>
  <si>
    <t>BBSAG Bull.65</t>
  </si>
  <si>
    <t>BBSAG Bull.66</t>
  </si>
  <si>
    <t>BBSAG Bull.70</t>
  </si>
  <si>
    <t>BBSAG Bull.71</t>
  </si>
  <si>
    <t>BAAVSS 64,21</t>
  </si>
  <si>
    <t>BBSAG Bull.76</t>
  </si>
  <si>
    <t>BAAVSS 70</t>
  </si>
  <si>
    <t>BBSAG Bull.84</t>
  </si>
  <si>
    <t>BBSAG Bull.87</t>
  </si>
  <si>
    <t>BBSAG Bull.88</t>
  </si>
  <si>
    <t>BAV-M 52</t>
  </si>
  <si>
    <t>BBSAG Bull.91</t>
  </si>
  <si>
    <t>BBSAG Bull.94</t>
  </si>
  <si>
    <t>BRNO 31</t>
  </si>
  <si>
    <t>BBSAG Bull.95</t>
  </si>
  <si>
    <t>BBSAG Bull.97</t>
  </si>
  <si>
    <t>BBSAG Bull.100</t>
  </si>
  <si>
    <t>IBVS 5040</t>
  </si>
  <si>
    <t>IBVS 5371</t>
  </si>
  <si>
    <t>IBVS 5378</t>
  </si>
  <si>
    <t>IBVS 5677</t>
  </si>
  <si>
    <t>I</t>
  </si>
  <si>
    <t>My time zone &gt;&gt;&gt;&gt;&gt;</t>
  </si>
  <si>
    <t>(PST=8, PDT=MDT=7, MDT=CST=6, etc.)</t>
  </si>
  <si>
    <t>na</t>
  </si>
  <si>
    <t>JD today</t>
  </si>
  <si>
    <t>New Cycle</t>
  </si>
  <si>
    <t># of data points:</t>
  </si>
  <si>
    <t>Next ToM</t>
  </si>
  <si>
    <t>IBVS 5802</t>
  </si>
  <si>
    <t>Start of linear fit &gt;&gt;&gt;&gt;&gt;&gt;&gt;&gt;&gt;&gt;&gt;&gt;&gt;&gt;&gt;&gt;&gt;&gt;&gt;&gt;&gt;</t>
  </si>
  <si>
    <t>II</t>
  </si>
  <si>
    <t>IBVS 5875</t>
  </si>
  <si>
    <t>1953AN….284..153K</t>
  </si>
  <si>
    <t>Kippenhahn 1953</t>
  </si>
  <si>
    <t>IBVS 5843</t>
  </si>
  <si>
    <t>IBVS 5874</t>
  </si>
  <si>
    <t>OEJV 0074</t>
  </si>
  <si>
    <t>CCD+I</t>
  </si>
  <si>
    <t>CCD+R</t>
  </si>
  <si>
    <t>vis</t>
  </si>
  <si>
    <t>OEJV 0094</t>
  </si>
  <si>
    <t>OEJV 0107</t>
  </si>
  <si>
    <t>OEJV</t>
  </si>
  <si>
    <t>Add cycle</t>
  </si>
  <si>
    <t>Old Cycle</t>
  </si>
  <si>
    <t>IBVS 5974</t>
  </si>
  <si>
    <t>OEJV 0137</t>
  </si>
  <si>
    <t>IBVS 6118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</si>
  <si>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</si>
  <si>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</si>
  <si>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</si>
  <si>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</si>
  <si>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</si>
  <si>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</si>
  <si>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</si>
  <si>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</si>
  <si>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</si>
  <si>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</si>
  <si>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</si>
  <si>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</si>
  <si>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</si>
  <si>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</si>
  <si>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2425645.572 </t>
  </si>
  <si>
    <t> 03.02.1929 01:43 </t>
  </si>
  <si>
    <t> -0.008 </t>
  </si>
  <si>
    <t>P </t>
  </si>
  <si>
    <t> K.Löchel </t>
  </si>
  <si>
    <t> MVS 194 </t>
  </si>
  <si>
    <t>2425889.549 </t>
  </si>
  <si>
    <t> 05.10.1929 01:10 </t>
  </si>
  <si>
    <t> -0.025 </t>
  </si>
  <si>
    <t>2426056.431 </t>
  </si>
  <si>
    <t> 20.03.1930 22:20 </t>
  </si>
  <si>
    <t> 0.018 </t>
  </si>
  <si>
    <t>2426352.471 </t>
  </si>
  <si>
    <t> 10.01.1931 23:18 </t>
  </si>
  <si>
    <t> -0.033 </t>
  </si>
  <si>
    <t>2426391.437 </t>
  </si>
  <si>
    <t> 18.02.1931 22:29 </t>
  </si>
  <si>
    <t> 0.026 </t>
  </si>
  <si>
    <t> R.Kippenhahn </t>
  </si>
  <si>
    <t> AN 281.156 </t>
  </si>
  <si>
    <t>2426416.440 </t>
  </si>
  <si>
    <t> 15.03.1931 22:33 </t>
  </si>
  <si>
    <t> -0.030 </t>
  </si>
  <si>
    <t>2426416.471 </t>
  </si>
  <si>
    <t> 15.03.1931 23:18 </t>
  </si>
  <si>
    <t> 0.001 </t>
  </si>
  <si>
    <t>2426424.354 </t>
  </si>
  <si>
    <t> 23.03.1931 20:29 </t>
  </si>
  <si>
    <t> -0.029 </t>
  </si>
  <si>
    <t>2426763.357 </t>
  </si>
  <si>
    <t> 25.02.1932 20:34 </t>
  </si>
  <si>
    <t> 0.020 </t>
  </si>
  <si>
    <t>2426767.301 </t>
  </si>
  <si>
    <t> 29.02.1932 19:13 </t>
  </si>
  <si>
    <t> 0.007 </t>
  </si>
  <si>
    <t>2426769.308 </t>
  </si>
  <si>
    <t> 02.03.1932 19:23 </t>
  </si>
  <si>
    <t> 0.036 </t>
  </si>
  <si>
    <t>2426792.367 </t>
  </si>
  <si>
    <t> 25.03.1932 20:48 </t>
  </si>
  <si>
    <t> 0.014 </t>
  </si>
  <si>
    <t>2426796.331 </t>
  </si>
  <si>
    <t> 29.03.1932 19:56 </t>
  </si>
  <si>
    <t> 0.021 </t>
  </si>
  <si>
    <t>2426825.371 </t>
  </si>
  <si>
    <t> 27.04.1932 20:54 </t>
  </si>
  <si>
    <t> 0.046 </t>
  </si>
  <si>
    <t>2426987.529 </t>
  </si>
  <si>
    <t> 07.10.1932 00:41 </t>
  </si>
  <si>
    <t> -0.019 </t>
  </si>
  <si>
    <t>2427127.315 </t>
  </si>
  <si>
    <t> 23.02.1933 19:33 </t>
  </si>
  <si>
    <t> -0.035 </t>
  </si>
  <si>
    <t>2427133.287 </t>
  </si>
  <si>
    <t> 01.03.1933 18:53 </t>
  </si>
  <si>
    <t> 0.002 </t>
  </si>
  <si>
    <t>2427154.387 </t>
  </si>
  <si>
    <t> 22.03.1933 21:17 </t>
  </si>
  <si>
    <t> -0.001 </t>
  </si>
  <si>
    <t>2427483.430 </t>
  </si>
  <si>
    <t> 14.02.1934 22:19 </t>
  </si>
  <si>
    <t> -0.020 </t>
  </si>
  <si>
    <t>2428497.663 </t>
  </si>
  <si>
    <t> 25.11.1936 03:54 </t>
  </si>
  <si>
    <t> -0.012 </t>
  </si>
  <si>
    <t>2428513.492 </t>
  </si>
  <si>
    <t> 10.12.1936 23:48 </t>
  </si>
  <si>
    <t> -0.010 </t>
  </si>
  <si>
    <t>2428622.332 </t>
  </si>
  <si>
    <t> 29.03.1937 19:58 </t>
  </si>
  <si>
    <t> 0.022 </t>
  </si>
  <si>
    <t>2428879.519 </t>
  </si>
  <si>
    <t> 12.12.1937 00:27 </t>
  </si>
  <si>
    <t>2428949.380 </t>
  </si>
  <si>
    <t> 19.02.1938 21:07 </t>
  </si>
  <si>
    <t> -0.014 </t>
  </si>
  <si>
    <t>2428949.424 </t>
  </si>
  <si>
    <t> 19.02.1938 22:10 </t>
  </si>
  <si>
    <t> 0.030 </t>
  </si>
  <si>
    <t>2428951.356 </t>
  </si>
  <si>
    <t> 21.02.1938 20:32 </t>
  </si>
  <si>
    <t> -0.017 </t>
  </si>
  <si>
    <t>2428951.380 </t>
  </si>
  <si>
    <t> 21.02.1938 21:07 </t>
  </si>
  <si>
    <t>2428978.386 </t>
  </si>
  <si>
    <t> 20.03.1938 21:15 </t>
  </si>
  <si>
    <t> -0.024 </t>
  </si>
  <si>
    <t>2429175.586 </t>
  </si>
  <si>
    <t> 04.10.1938 02:03 </t>
  </si>
  <si>
    <t>2429317.371 </t>
  </si>
  <si>
    <t> 22.02.1939 20:54 </t>
  </si>
  <si>
    <t>2429317.388 </t>
  </si>
  <si>
    <t> 22.02.1939 21:18 </t>
  </si>
  <si>
    <t> 0.024 </t>
  </si>
  <si>
    <t>2429576.513 </t>
  </si>
  <si>
    <t> 09.11.1939 00:18 </t>
  </si>
  <si>
    <t> -0.013 </t>
  </si>
  <si>
    <t>2429632.575 </t>
  </si>
  <si>
    <t> 04.01.1940 01:48 </t>
  </si>
  <si>
    <t>2429687.341 </t>
  </si>
  <si>
    <t> 27.02.1940 20:11 </t>
  </si>
  <si>
    <t> 0.029 </t>
  </si>
  <si>
    <t>2430750.332 </t>
  </si>
  <si>
    <t> 25.01.1943 19:58 </t>
  </si>
  <si>
    <t> -0.004 </t>
  </si>
  <si>
    <t>2430781.345 </t>
  </si>
  <si>
    <t> 25.02.1943 20:16 </t>
  </si>
  <si>
    <t> 0.015 </t>
  </si>
  <si>
    <t>2431028.633 </t>
  </si>
  <si>
    <t> 31.10.1943 03:11 </t>
  </si>
  <si>
    <t> 0.012 </t>
  </si>
  <si>
    <t>2431443.442 </t>
  </si>
  <si>
    <t> 18.12.1944 22:36 </t>
  </si>
  <si>
    <t>2432889.566 </t>
  </si>
  <si>
    <t> 04.12.1948 01:35 </t>
  </si>
  <si>
    <t> -0.006 </t>
  </si>
  <si>
    <t>2436226.339 </t>
  </si>
  <si>
    <t> 22.01.1958 20:08 </t>
  </si>
  <si>
    <t> Romano&amp;Perissinot. </t>
  </si>
  <si>
    <t> MSAI 39.433 </t>
  </si>
  <si>
    <t>2436255.388 </t>
  </si>
  <si>
    <t> 20.02.1958 21:18 </t>
  </si>
  <si>
    <t> 0.013 </t>
  </si>
  <si>
    <t>2436257.371 </t>
  </si>
  <si>
    <t> 22.02.1958 20:54 </t>
  </si>
  <si>
    <t>2436317.327 </t>
  </si>
  <si>
    <t> 23.04.1958 19:50 </t>
  </si>
  <si>
    <t>2436596.275 </t>
  </si>
  <si>
    <t> 27.01.1959 18:36 </t>
  </si>
  <si>
    <t> -0.032 </t>
  </si>
  <si>
    <t>2439200.433 </t>
  </si>
  <si>
    <t> 15.03.1966 22:23 </t>
  </si>
  <si>
    <t> -0.018 </t>
  </si>
  <si>
    <t>2439206.362 </t>
  </si>
  <si>
    <t> 21.03.1966 20:41 </t>
  </si>
  <si>
    <t>2439235.376 </t>
  </si>
  <si>
    <t> 19.04.1966 21:01 </t>
  </si>
  <si>
    <t> -0.026 </t>
  </si>
  <si>
    <t>2439239.325 </t>
  </si>
  <si>
    <t> 23.04.1966 19:48 </t>
  </si>
  <si>
    <t> -0.034 </t>
  </si>
  <si>
    <t>2440290.501 </t>
  </si>
  <si>
    <t> 10.03.1969 00:01 </t>
  </si>
  <si>
    <t> -0.011 </t>
  </si>
  <si>
    <t>V </t>
  </si>
  <si>
    <t> R.Diethelm </t>
  </si>
  <si>
    <t> ORI 112 </t>
  </si>
  <si>
    <t>2441762.391 </t>
  </si>
  <si>
    <t> 20.03.1973 21:23 </t>
  </si>
  <si>
    <t> -0.000 </t>
  </si>
  <si>
    <t> BBS 8 </t>
  </si>
  <si>
    <t>2441766.350 </t>
  </si>
  <si>
    <t> 24.03.1973 20:24 </t>
  </si>
  <si>
    <t>2441795.367 </t>
  </si>
  <si>
    <t> 22.04.1973 20:48 </t>
  </si>
  <si>
    <t> 0.003 </t>
  </si>
  <si>
    <t> BBS 9 </t>
  </si>
  <si>
    <t>2442078.261 </t>
  </si>
  <si>
    <t> 30.01.1974 18:15 </t>
  </si>
  <si>
    <t> BBS 13 </t>
  </si>
  <si>
    <t>2442132.342 </t>
  </si>
  <si>
    <t> 25.03.1974 20:12 </t>
  </si>
  <si>
    <t> BBS 14 </t>
  </si>
  <si>
    <t>2442403.368 </t>
  </si>
  <si>
    <t> 21.12.1974 20:49 </t>
  </si>
  <si>
    <t> BBS 19 </t>
  </si>
  <si>
    <t>2442403.369 </t>
  </si>
  <si>
    <t> 21.12.1974 20:51 </t>
  </si>
  <si>
    <t> -0.002 </t>
  </si>
  <si>
    <t> K.Locher </t>
  </si>
  <si>
    <t>2442404.682 </t>
  </si>
  <si>
    <t> 23.12.1974 04:22 </t>
  </si>
  <si>
    <t>2442404.688 </t>
  </si>
  <si>
    <t> 23.12.1974 04:30 </t>
  </si>
  <si>
    <t>2442408.648 </t>
  </si>
  <si>
    <t> 27.12.1974 03:33 </t>
  </si>
  <si>
    <t>2442426.455 </t>
  </si>
  <si>
    <t> 13.01.1975 22:55 </t>
  </si>
  <si>
    <t> W.Quester </t>
  </si>
  <si>
    <t>BAVM 28 </t>
  </si>
  <si>
    <t>2442443.592 </t>
  </si>
  <si>
    <t> 31.01.1975 02:12 </t>
  </si>
  <si>
    <t> -0.005 </t>
  </si>
  <si>
    <t> BBS 20 </t>
  </si>
  <si>
    <t>2442461.402 </t>
  </si>
  <si>
    <t> 17.02.1975 21:38 </t>
  </si>
  <si>
    <t> H.Peter </t>
  </si>
  <si>
    <t> BBS 21 </t>
  </si>
  <si>
    <t>2442525.357 </t>
  </si>
  <si>
    <t> 22.04.1975 20:34 </t>
  </si>
  <si>
    <t> BBS 22 </t>
  </si>
  <si>
    <t>2442796.394 </t>
  </si>
  <si>
    <t> 18.01.1976 21:27 </t>
  </si>
  <si>
    <t> BBS 26 </t>
  </si>
  <si>
    <t>2442858.392 </t>
  </si>
  <si>
    <t> 20.03.1976 21:24 </t>
  </si>
  <si>
    <t> 0.005 </t>
  </si>
  <si>
    <t> BBS 27 </t>
  </si>
  <si>
    <t>2442864.328 </t>
  </si>
  <si>
    <t> 26.03.1976 19:52 </t>
  </si>
  <si>
    <t> 0.006 </t>
  </si>
  <si>
    <t>2442866.305 </t>
  </si>
  <si>
    <t> 28.03.1976 19:19 </t>
  </si>
  <si>
    <t> 0.004 </t>
  </si>
  <si>
    <t>2442885.416 </t>
  </si>
  <si>
    <t> 16.04.1976 21:59 </t>
  </si>
  <si>
    <t> -0.009 </t>
  </si>
  <si>
    <t>2442885.437 </t>
  </si>
  <si>
    <t> 16.04.1976 22:29 </t>
  </si>
  <si>
    <t>2442887.400 </t>
  </si>
  <si>
    <t> 18.04.1976 21:36 </t>
  </si>
  <si>
    <t>2442887.401 </t>
  </si>
  <si>
    <t> 18.04.1976 21:37 </t>
  </si>
  <si>
    <t>2443103.702 </t>
  </si>
  <si>
    <t> 21.11.1976 04:50 </t>
  </si>
  <si>
    <t> BBS 31 </t>
  </si>
  <si>
    <t>2443220.430 </t>
  </si>
  <si>
    <t> 17.03.1977 22:19 </t>
  </si>
  <si>
    <t> 0.008 </t>
  </si>
  <si>
    <t> BBS 33 </t>
  </si>
  <si>
    <t>2443222.402 </t>
  </si>
  <si>
    <t> 19.03.1977 21:38 </t>
  </si>
  <si>
    <t>2443496.716 </t>
  </si>
  <si>
    <t> 19.12.1977 05:11 </t>
  </si>
  <si>
    <t> BBS 36 </t>
  </si>
  <si>
    <t>2443514.5344 </t>
  </si>
  <si>
    <t> 06.01.1978 00:49 </t>
  </si>
  <si>
    <t> 0.0002 </t>
  </si>
  <si>
    <t>E </t>
  </si>
  <si>
    <t>?</t>
  </si>
  <si>
    <t> Broglia &amp; Conconi </t>
  </si>
  <si>
    <t> AAPS 46.190 </t>
  </si>
  <si>
    <t>2443543.5501 </t>
  </si>
  <si>
    <t> 04.02.1978 01:12 </t>
  </si>
  <si>
    <t> 0.0003 </t>
  </si>
  <si>
    <t>2443544.5411 </t>
  </si>
  <si>
    <t> 05.02.1978 00:59 </t>
  </si>
  <si>
    <t> 0.0022 </t>
  </si>
  <si>
    <t>2443577.5120 </t>
  </si>
  <si>
    <t> 10.03.1978 00:17 </t>
  </si>
  <si>
    <t> 0.0009 </t>
  </si>
  <si>
    <t>2443589.3798 </t>
  </si>
  <si>
    <t> 21.03.1978 21:06 </t>
  </si>
  <si>
    <t> -0.0013 </t>
  </si>
  <si>
    <t>2443849.5318 </t>
  </si>
  <si>
    <t> 07.12.1978 00:45 </t>
  </si>
  <si>
    <t> 0.0000 </t>
  </si>
  <si>
    <t>2443876.5688 </t>
  </si>
  <si>
    <t> 03.01.1979 01:39 </t>
  </si>
  <si>
    <t> -0.0002 </t>
  </si>
  <si>
    <t>2443905.5845 </t>
  </si>
  <si>
    <t> 01.02.1979 02:01 </t>
  </si>
  <si>
    <t> -0.0000 </t>
  </si>
  <si>
    <t>2443926.3566 </t>
  </si>
  <si>
    <t> 21.02.1979 20:33 </t>
  </si>
  <si>
    <t> -0.0004 </t>
  </si>
  <si>
    <t>2443931.308 </t>
  </si>
  <si>
    <t> 26.02.1979 19:23 </t>
  </si>
  <si>
    <t> BBS 42 </t>
  </si>
  <si>
    <t>2443981.427 </t>
  </si>
  <si>
    <t> 17.04.1979 22:14 </t>
  </si>
  <si>
    <t> BBS 43 </t>
  </si>
  <si>
    <t>2444291.354 </t>
  </si>
  <si>
    <t> 21.02.1980 20:29 </t>
  </si>
  <si>
    <t> BBS 46 </t>
  </si>
  <si>
    <t>2444295.318 </t>
  </si>
  <si>
    <t> 25.02.1980 19:37 </t>
  </si>
  <si>
    <t>2444316.424 </t>
  </si>
  <si>
    <t> 17.03.1980 22:10 </t>
  </si>
  <si>
    <t> BBS 47 </t>
  </si>
  <si>
    <t>2444643.502 </t>
  </si>
  <si>
    <t> 08.02.1981 00:02 </t>
  </si>
  <si>
    <t> BBS 53 </t>
  </si>
  <si>
    <t>2445021.374 </t>
  </si>
  <si>
    <t> 20.02.1982 20:58 </t>
  </si>
  <si>
    <t> 0.010 </t>
  </si>
  <si>
    <t> J.Hübscher </t>
  </si>
  <si>
    <t>BAVM 34 </t>
  </si>
  <si>
    <t>2445021.377 </t>
  </si>
  <si>
    <t> 20.02.1982 21:02 </t>
  </si>
  <si>
    <t> W.Braune </t>
  </si>
  <si>
    <t>2445052.359 </t>
  </si>
  <si>
    <t> 23.03.1982 20:36 </t>
  </si>
  <si>
    <t> T.Brelstaff </t>
  </si>
  <si>
    <t> VSSC 60.21 </t>
  </si>
  <si>
    <t>2445054.340 </t>
  </si>
  <si>
    <t> 25.03.1982 20:09 </t>
  </si>
  <si>
    <t> R.Germann </t>
  </si>
  <si>
    <t> BBS 59 </t>
  </si>
  <si>
    <t>2445077.429 </t>
  </si>
  <si>
    <t> 17.04.1982 22:17 </t>
  </si>
  <si>
    <t>2445079.375 </t>
  </si>
  <si>
    <t> 19.04.1982 21:00 </t>
  </si>
  <si>
    <t> BBS 60 </t>
  </si>
  <si>
    <t>2445079.393 </t>
  </si>
  <si>
    <t> 19.04.1982 21:25 </t>
  </si>
  <si>
    <t>2445352.415 </t>
  </si>
  <si>
    <t> 17.01.1983 21:57 </t>
  </si>
  <si>
    <t> BBS 64 </t>
  </si>
  <si>
    <t>2445383.399 </t>
  </si>
  <si>
    <t> 17.02.1983 21:34 </t>
  </si>
  <si>
    <t> 0.000 </t>
  </si>
  <si>
    <t> H.Vielmetter </t>
  </si>
  <si>
    <t>BAVM 36 </t>
  </si>
  <si>
    <t>2445383.411 </t>
  </si>
  <si>
    <t> 17.02.1983 21:51 </t>
  </si>
  <si>
    <t> BBS 65 </t>
  </si>
  <si>
    <t>2445385.383 </t>
  </si>
  <si>
    <t> 19.02.1983 21:11 </t>
  </si>
  <si>
    <t>2445385.386 </t>
  </si>
  <si>
    <t> 19.02.1983 21:15 </t>
  </si>
  <si>
    <t> 0.009 </t>
  </si>
  <si>
    <t>2445387.366 </t>
  </si>
  <si>
    <t> 21.02.1983 20:47 </t>
  </si>
  <si>
    <t> 0.011 </t>
  </si>
  <si>
    <t>2445439.450 </t>
  </si>
  <si>
    <t> 14.04.1983 22:48 </t>
  </si>
  <si>
    <t> BBS 66 </t>
  </si>
  <si>
    <t>2445697.303 </t>
  </si>
  <si>
    <t> 28.12.1983 19:16 </t>
  </si>
  <si>
    <t> BBS 70 </t>
  </si>
  <si>
    <t>2445782.362 </t>
  </si>
  <si>
    <t> 22.03.1984 20:41 </t>
  </si>
  <si>
    <t> BBS 71 </t>
  </si>
  <si>
    <t>2445815.325 </t>
  </si>
  <si>
    <t> 24.04.1984 19:48 </t>
  </si>
  <si>
    <t>2446113.414 </t>
  </si>
  <si>
    <t> 16.02.1985 21:56 </t>
  </si>
  <si>
    <t> VSSC 64.23 </t>
  </si>
  <si>
    <t>2446121.323 </t>
  </si>
  <si>
    <t> 24.02.1985 19:45 </t>
  </si>
  <si>
    <t> P.Wils </t>
  </si>
  <si>
    <t> BBS 76 </t>
  </si>
  <si>
    <t>2446148.358 </t>
  </si>
  <si>
    <t> 23.03.1985 20:35 </t>
  </si>
  <si>
    <t>2446171.439 </t>
  </si>
  <si>
    <t> 15.04.1985 22:32 </t>
  </si>
  <si>
    <t>2446173.419 </t>
  </si>
  <si>
    <t> 17.04.1985 22:03 </t>
  </si>
  <si>
    <t>2446847.366 </t>
  </si>
  <si>
    <t> 20.02.1987 20:47 </t>
  </si>
  <si>
    <t> I.Middlemist </t>
  </si>
  <si>
    <t> VSSC 70.20 </t>
  </si>
  <si>
    <t>2446914.350 </t>
  </si>
  <si>
    <t> 28.04.1987 20:24 </t>
  </si>
  <si>
    <t> 0.052 </t>
  </si>
  <si>
    <t> E.Blättler </t>
  </si>
  <si>
    <t> BBS 84 </t>
  </si>
  <si>
    <t>2447176.443 </t>
  </si>
  <si>
    <t> 15.01.1988 22:37 </t>
  </si>
  <si>
    <t> 0.016 </t>
  </si>
  <si>
    <t> BBS 87 </t>
  </si>
  <si>
    <t>2447209.418 </t>
  </si>
  <si>
    <t> 17.02.1988 22:01 </t>
  </si>
  <si>
    <t> 0.019 </t>
  </si>
  <si>
    <t>2447234.468 </t>
  </si>
  <si>
    <t> 13.03.1988 23:13 </t>
  </si>
  <si>
    <t> BBS 88 </t>
  </si>
  <si>
    <t>2447267.435 </t>
  </si>
  <si>
    <t> 15.04.1988 22:26 </t>
  </si>
  <si>
    <t>2447579.355 </t>
  </si>
  <si>
    <t> 21.02.1989 20:31 </t>
  </si>
  <si>
    <t> Moschner&amp;Kleikamp </t>
  </si>
  <si>
    <t>BAVM 52 </t>
  </si>
  <si>
    <t>2447612.333 </t>
  </si>
  <si>
    <t> 26.03.1989 19:59 </t>
  </si>
  <si>
    <t> BBS 91 </t>
  </si>
  <si>
    <t>2447922.264 </t>
  </si>
  <si>
    <t> 30.01.1990 18:20 </t>
  </si>
  <si>
    <t> BBS 94 </t>
  </si>
  <si>
    <t>2447939.426 </t>
  </si>
  <si>
    <t> 16.02.1990 22:13 </t>
  </si>
  <si>
    <t>2447947.331 </t>
  </si>
  <si>
    <t> 24.02.1990 19:56 </t>
  </si>
  <si>
    <t>2447969.416 </t>
  </si>
  <si>
    <t> 18.03.1990 21:59 </t>
  </si>
  <si>
    <t>2447970.411 </t>
  </si>
  <si>
    <t> 19.03.1990 21:51 </t>
  </si>
  <si>
    <t> J.Vavrincova </t>
  </si>
  <si>
    <t> BRNO 31 </t>
  </si>
  <si>
    <t>2448001.405 </t>
  </si>
  <si>
    <t> 19.04.1990 21:43 </t>
  </si>
  <si>
    <t> BBS 95 </t>
  </si>
  <si>
    <t>2448332.447 </t>
  </si>
  <si>
    <t> 16.03.1991 22:43 </t>
  </si>
  <si>
    <t> BBS 97 </t>
  </si>
  <si>
    <t>2448677.338 </t>
  </si>
  <si>
    <t> 24.02.1992 20:06 </t>
  </si>
  <si>
    <t> 0.017 </t>
  </si>
  <si>
    <t> BBS 100 </t>
  </si>
  <si>
    <t>2448708.328 </t>
  </si>
  <si>
    <t> 26.03.1992 19:52 </t>
  </si>
  <si>
    <t> BBS 101 </t>
  </si>
  <si>
    <t>2448733.387 </t>
  </si>
  <si>
    <t> 20.04.1992 21:17 </t>
  </si>
  <si>
    <t>2449043.321 </t>
  </si>
  <si>
    <t> 24.02.1993 19:42 </t>
  </si>
  <si>
    <t> BBS 103 </t>
  </si>
  <si>
    <t>2449066.402 </t>
  </si>
  <si>
    <t> 19.03.1993 21:38 </t>
  </si>
  <si>
    <t>2449097.395 </t>
  </si>
  <si>
    <t> 19.04.1993 21:28 </t>
  </si>
  <si>
    <t> BBS 104 </t>
  </si>
  <si>
    <t>2449384.244 </t>
  </si>
  <si>
    <t> 31.01.1994 17:51 </t>
  </si>
  <si>
    <t> BBS 106 </t>
  </si>
  <si>
    <t>2449769.386 </t>
  </si>
  <si>
    <t> 20.02.1995 21:15 </t>
  </si>
  <si>
    <t> 0.025 </t>
  </si>
  <si>
    <t> M.Kohl </t>
  </si>
  <si>
    <t> BBS 109 </t>
  </si>
  <si>
    <t>2449771.3400 </t>
  </si>
  <si>
    <t> 22.02.1995 20:09 </t>
  </si>
  <si>
    <t> 0.0010 </t>
  </si>
  <si>
    <t> P.Sobotka </t>
  </si>
  <si>
    <t> BRNO 32 </t>
  </si>
  <si>
    <t>2450098.433 </t>
  </si>
  <si>
    <t> 15.01.1996 22:23 </t>
  </si>
  <si>
    <t> BBS 111 </t>
  </si>
  <si>
    <t>2450166.370 </t>
  </si>
  <si>
    <t> 23.03.1996 20:52 </t>
  </si>
  <si>
    <t>2450189.4347 </t>
  </si>
  <si>
    <t> 15.04.1996 22:25 </t>
  </si>
  <si>
    <t> 0.0082 </t>
  </si>
  <si>
    <t> L.Brat </t>
  </si>
  <si>
    <t>2450191.4129 </t>
  </si>
  <si>
    <t> 17.04.1996 21:54 </t>
  </si>
  <si>
    <t> 0.0080 </t>
  </si>
  <si>
    <t>2450193.392 </t>
  </si>
  <si>
    <t> 19.04.1996 21:24 </t>
  </si>
  <si>
    <t> BBS 112 </t>
  </si>
  <si>
    <t>2450432.116 </t>
  </si>
  <si>
    <t> 14.12.1996 14:47 </t>
  </si>
  <si>
    <t>C </t>
  </si>
  <si>
    <t> K.Nagai </t>
  </si>
  <si>
    <t>VSB 47 </t>
  </si>
  <si>
    <t>2450502.024 </t>
  </si>
  <si>
    <t> 22.02.1997 12:34 </t>
  </si>
  <si>
    <t> H.Maehara </t>
  </si>
  <si>
    <t>2450557.407 </t>
  </si>
  <si>
    <t> 18.04.1997 21:46 </t>
  </si>
  <si>
    <t> BBS 115 </t>
  </si>
  <si>
    <t>2450863.395 </t>
  </si>
  <si>
    <t> 18.02.1998 21:28 </t>
  </si>
  <si>
    <t> BBS 118 </t>
  </si>
  <si>
    <t>2450871.306 </t>
  </si>
  <si>
    <t> 26.02.1998 19:20 </t>
  </si>
  <si>
    <t> BBS 117 </t>
  </si>
  <si>
    <t>2450898.356 </t>
  </si>
  <si>
    <t> 25.03.1998 20:32 </t>
  </si>
  <si>
    <t> 0.027 </t>
  </si>
  <si>
    <t>2451572.2989 </t>
  </si>
  <si>
    <t> 28.01.2000 19:10 </t>
  </si>
  <si>
    <t> 0.0183 </t>
  </si>
  <si>
    <t> J.Safar </t>
  </si>
  <si>
    <t>2451650.7741 </t>
  </si>
  <si>
    <t> 16.04.2000 06:34 </t>
  </si>
  <si>
    <t> 0.0196 </t>
  </si>
  <si>
    <t> R.H.Nelson </t>
  </si>
  <si>
    <t>IBVS 5040 </t>
  </si>
  <si>
    <t>2452297.0294 </t>
  </si>
  <si>
    <t> 22.01.2002 12:42 </t>
  </si>
  <si>
    <t> 0.0198 </t>
  </si>
  <si>
    <t> Nakajima </t>
  </si>
  <si>
    <t>VSB 40 </t>
  </si>
  <si>
    <t>2452585.8672 </t>
  </si>
  <si>
    <t> 07.11.2002 08:48 </t>
  </si>
  <si>
    <t> 0.0211 </t>
  </si>
  <si>
    <t>IBVS 5371 </t>
  </si>
  <si>
    <t>2452606.3156 </t>
  </si>
  <si>
    <t> 27.11.2002 19:34 </t>
  </si>
  <si>
    <t> 0.0268 </t>
  </si>
  <si>
    <t>2452628.7304 </t>
  </si>
  <si>
    <t> 20.12.2002 05:31 </t>
  </si>
  <si>
    <t> 0.0205 </t>
  </si>
  <si>
    <t> S.Dvorak </t>
  </si>
  <si>
    <t>IBVS 5378 </t>
  </si>
  <si>
    <t>2452912.2932 </t>
  </si>
  <si>
    <t> 29.09.2003 19:02 </t>
  </si>
  <si>
    <t> 0.0224 </t>
  </si>
  <si>
    <t>VSB 42 </t>
  </si>
  <si>
    <t>2452976.2574 </t>
  </si>
  <si>
    <t> 02.12.2003 18:10 </t>
  </si>
  <si>
    <t>2453028.364 </t>
  </si>
  <si>
    <t> 23.01.2004 20:44 </t>
  </si>
  <si>
    <t> 0.031 </t>
  </si>
  <si>
    <t> R.Meyer </t>
  </si>
  <si>
    <t>BAVM 171 </t>
  </si>
  <si>
    <t>2453055.395 </t>
  </si>
  <si>
    <t> 19.02.2004 21:28 </t>
  </si>
  <si>
    <t>2453677.9092 </t>
  </si>
  <si>
    <t> 03.11.2005 09:49 </t>
  </si>
  <si>
    <t> 0.0239 </t>
  </si>
  <si>
    <t> S. Dvorak </t>
  </si>
  <si>
    <t>IBVS 5677 </t>
  </si>
  <si>
    <t>2453679.2286 </t>
  </si>
  <si>
    <t> 04.11.2005 17:29 </t>
  </si>
  <si>
    <t> 0.0244 </t>
  </si>
  <si>
    <t> Kubotera </t>
  </si>
  <si>
    <t>VSB 44 </t>
  </si>
  <si>
    <t>2453683.1850 </t>
  </si>
  <si>
    <t> 08.11.2005 16:26 </t>
  </si>
  <si>
    <t> 0.0241 </t>
  </si>
  <si>
    <t>2453730.9978 </t>
  </si>
  <si>
    <t> 26.12.2005 11:56 </t>
  </si>
  <si>
    <t> 0.0272 </t>
  </si>
  <si>
    <t>2453764.957 </t>
  </si>
  <si>
    <t> 29.01.2006 10:58 </t>
  </si>
  <si>
    <t> K.Nagai et al. </t>
  </si>
  <si>
    <t>VSB 45 </t>
  </si>
  <si>
    <t>2454085.4471 </t>
  </si>
  <si>
    <t> 15.12.2006 22:43 </t>
  </si>
  <si>
    <t> 0.0254 </t>
  </si>
  <si>
    <t>-I</t>
  </si>
  <si>
    <t> K.&amp; M.Rätz </t>
  </si>
  <si>
    <t>BAVM 186 </t>
  </si>
  <si>
    <t>2454126.3321 </t>
  </si>
  <si>
    <t> 25.01.2007 19:58 </t>
  </si>
  <si>
    <t>43189</t>
  </si>
  <si>
    <t> 0.0248 </t>
  </si>
  <si>
    <t> M.&amp; C.Rätz </t>
  </si>
  <si>
    <t>BAVM 201 </t>
  </si>
  <si>
    <t>2454127.6524 </t>
  </si>
  <si>
    <t> 27.01.2007 03:39 </t>
  </si>
  <si>
    <t>43191</t>
  </si>
  <si>
    <t> 0.0262 </t>
  </si>
  <si>
    <t> W.Ogloza et al. </t>
  </si>
  <si>
    <t>IBVS 5843 </t>
  </si>
  <si>
    <t>2454188.32172 </t>
  </si>
  <si>
    <t> 28.03.2007 19:43 </t>
  </si>
  <si>
    <t>43283</t>
  </si>
  <si>
    <t> 0.02671 </t>
  </si>
  <si>
    <t>R</t>
  </si>
  <si>
    <t> R.Ehrenberger </t>
  </si>
  <si>
    <t>OEJV 0074 </t>
  </si>
  <si>
    <t>2454505.5137 </t>
  </si>
  <si>
    <t> 09.02.2008 00:19 </t>
  </si>
  <si>
    <t>43764</t>
  </si>
  <si>
    <t> 0.0261 </t>
  </si>
  <si>
    <t> M.Wischnewski </t>
  </si>
  <si>
    <t>2454536.5065 </t>
  </si>
  <si>
    <t> 11.03.2008 00:09 </t>
  </si>
  <si>
    <t>43811</t>
  </si>
  <si>
    <t> 0.0250 </t>
  </si>
  <si>
    <t> L.Šmelcer </t>
  </si>
  <si>
    <t>OEJV 0094 </t>
  </si>
  <si>
    <t>2454536.5067 </t>
  </si>
  <si>
    <t> 0.0252 </t>
  </si>
  <si>
    <t>2454536.5074 </t>
  </si>
  <si>
    <t> 11.03.2008 00:10 </t>
  </si>
  <si>
    <t> 0.0259 </t>
  </si>
  <si>
    <t>2454552.3338 </t>
  </si>
  <si>
    <t> 26.03.2008 20:00 </t>
  </si>
  <si>
    <t>43835</t>
  </si>
  <si>
    <t> 0.0257 </t>
  </si>
  <si>
    <t>2454580.3563 </t>
  </si>
  <si>
    <t> 23.04.2008 20:33 </t>
  </si>
  <si>
    <t>43877.5</t>
  </si>
  <si>
    <t> 0.0218 </t>
  </si>
  <si>
    <t>2454580.3589 </t>
  </si>
  <si>
    <t> 23.04.2008 20:36 </t>
  </si>
  <si>
    <t>2454580.3590 </t>
  </si>
  <si>
    <t> 0.0245 </t>
  </si>
  <si>
    <t>2454857.3232 </t>
  </si>
  <si>
    <t> 25.01.2009 19:45 </t>
  </si>
  <si>
    <t>44297.5</t>
  </si>
  <si>
    <t> 0.0222 </t>
  </si>
  <si>
    <t>U</t>
  </si>
  <si>
    <t>OEJV 0107 </t>
  </si>
  <si>
    <t>2455207.1624 </t>
  </si>
  <si>
    <t> 10.01.2010 15:53 </t>
  </si>
  <si>
    <t>44828</t>
  </si>
  <si>
    <t> 0.0264 </t>
  </si>
  <si>
    <t> H.Itoh </t>
  </si>
  <si>
    <t>VSB 51 </t>
  </si>
  <si>
    <t>2455255.962 </t>
  </si>
  <si>
    <t> 28.02.2010 11:05 </t>
  </si>
  <si>
    <t>44902</t>
  </si>
  <si>
    <t> K.Hirosawa </t>
  </si>
  <si>
    <t>2455257.2801 </t>
  </si>
  <si>
    <t> 01.03.2010 18:43 </t>
  </si>
  <si>
    <t>44904</t>
  </si>
  <si>
    <t> 0.0263 </t>
  </si>
  <si>
    <t>OEJV 0137 </t>
  </si>
  <si>
    <t>2455472.9178 </t>
  </si>
  <si>
    <t> 03.10.2010 10:01 </t>
  </si>
  <si>
    <t>45231</t>
  </si>
  <si>
    <t> 0.0258 </t>
  </si>
  <si>
    <t>IBVS 5974 </t>
  </si>
  <si>
    <t>2455507.2091 </t>
  </si>
  <si>
    <t> 06.11.2010 17:01 </t>
  </si>
  <si>
    <t>45283</t>
  </si>
  <si>
    <t>Rc</t>
  </si>
  <si>
    <t> K.Shiokawa </t>
  </si>
  <si>
    <t>2455534.2463 </t>
  </si>
  <si>
    <t> 03.12.2010 17:54 </t>
  </si>
  <si>
    <t>45324</t>
  </si>
  <si>
    <t>2455542.1596 </t>
  </si>
  <si>
    <t> 11.12.2010 15:49 </t>
  </si>
  <si>
    <t>45336</t>
  </si>
  <si>
    <t> 0.0260 </t>
  </si>
  <si>
    <t>2456698.4993 </t>
  </si>
  <si>
    <t> 09.02.2014 23:58 </t>
  </si>
  <si>
    <t>47089.5</t>
  </si>
  <si>
    <t> 0.0306 </t>
  </si>
  <si>
    <t> F.Agerer </t>
  </si>
  <si>
    <t>BAVM 234 </t>
  </si>
  <si>
    <t>2456706.4099 </t>
  </si>
  <si>
    <t> 17.02.2014 21:50 </t>
  </si>
  <si>
    <t> 0.0279 </t>
  </si>
  <si>
    <t>BAVM 238 </t>
  </si>
  <si>
    <t>2456714.3250 </t>
  </si>
  <si>
    <t> 25.02.2014 19:48 </t>
  </si>
  <si>
    <t> 0.0297 </t>
  </si>
  <si>
    <t>2457080.3185 </t>
  </si>
  <si>
    <t> 26.02.2015 19:38 </t>
  </si>
  <si>
    <t> 0.0318 </t>
  </si>
  <si>
    <t>BAVM 241 (=IBVS 6157) </t>
  </si>
  <si>
    <t>BAD?</t>
  </si>
  <si>
    <t>RHN 2018</t>
  </si>
  <si>
    <t>OEJV 0211</t>
  </si>
  <si>
    <t>JAVSO 49, 256</t>
  </si>
  <si>
    <t>JBAV, 63</t>
  </si>
  <si>
    <t>BAAVSSC191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</si>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</sst>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2" applyNumberFormat="0" applyFont="0" applyFill="0" applyAlignment="0" applyProtection="0"/>
  </cellStyleXfs>
  <cellXfs count="94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5" fillId="0" borderId="1" xfId="0" applyFont="1" applyBorder="1" applyAlignment="1"/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66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" borderId="19" xfId="0" applyFont="1" applyFill="1" applyBorder="1" applyAlignment="1">
      <alignment horizontal="left" vertical="top" wrapText="1" indent="1"/>
    </xf>
    <xf numFmtId="0" fontId="5" fillId="2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right" vertical="top" wrapText="1"/>
    </xf>
    <xf numFmtId="0" fontId="21" fillId="2" borderId="19" xfId="7" applyFill="1" applyBorder="1" applyAlignment="1" applyProtection="1">
      <alignment horizontal="right" vertical="top" wrapText="1"/>
    </xf>
    <xf numFmtId="0" fontId="22" fillId="0" borderId="1" xfId="0" applyFont="1" applyBorder="1">
      <alignment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3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>
      <alignment vertical="top"/>
    </xf>
    <xf numFmtId="0" fontId="22" fillId="0" borderId="8" xfId="0" applyFont="1" applyBorder="1">
      <alignment vertical="top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0" xfId="0" applyFont="1">
      <alignment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4" fillId="0" borderId="1" xfId="8" applyFont="1" applyBorder="1"/>
    <xf numFmtId="0" fontId="24" fillId="0" borderId="1" xfId="8" applyFont="1" applyBorder="1" applyAlignment="1">
      <alignment horizontal="center"/>
    </xf>
    <xf numFmtId="0" fontId="24" fillId="0" borderId="1" xfId="8" applyFont="1" applyBorder="1" applyAlignment="1">
      <alignment horizontal="left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5" fontId="25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345002310898534"/>
          <c:y val="4.3480025119559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7045885106714"/>
          <c:y val="0.1371135089595282"/>
          <c:w val="0.82818938204594594"/>
          <c:h val="0.64858332523249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4-419B-BD78-C8F78CE015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4-419B-BD78-C8F78CE015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A4-419B-BD78-C8F78CE015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  <c:pt idx="206">
                  <c:v>3.5570610445574857E-2</c:v>
                </c:pt>
                <c:pt idx="207">
                  <c:v>3.6102309997659177E-2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A4-419B-BD78-C8F78CE015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A4-419B-BD78-C8F78CE015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A4-419B-BD78-C8F78CE015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A4-419B-BD78-C8F78CE015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-3.118633032019013E-2</c:v>
                </c:pt>
                <c:pt idx="47">
                  <c:v>-3.1165748251167302E-2</c:v>
                </c:pt>
                <c:pt idx="48">
                  <c:v>-3.1065124802611248E-2</c:v>
                </c:pt>
                <c:pt idx="49">
                  <c:v>-3.1051403423262694E-2</c:v>
                </c:pt>
                <c:pt idx="50">
                  <c:v>-2.7406090309663698E-2</c:v>
                </c:pt>
                <c:pt idx="51">
                  <c:v>-2.2301737192001875E-2</c:v>
                </c:pt>
                <c:pt idx="52">
                  <c:v>-2.2288015812653321E-2</c:v>
                </c:pt>
                <c:pt idx="53">
                  <c:v>-2.2187392364097266E-2</c:v>
                </c:pt>
                <c:pt idx="54">
                  <c:v>-2.1206313740675706E-2</c:v>
                </c:pt>
                <c:pt idx="55">
                  <c:v>-2.1018788222912144E-2</c:v>
                </c:pt>
                <c:pt idx="56">
                  <c:v>-2.0078873737536244E-2</c:v>
                </c:pt>
                <c:pt idx="57">
                  <c:v>-2.0078873737536244E-2</c:v>
                </c:pt>
                <c:pt idx="58">
                  <c:v>-2.007429994442006E-2</c:v>
                </c:pt>
                <c:pt idx="59">
                  <c:v>-2.007429994442006E-2</c:v>
                </c:pt>
                <c:pt idx="60">
                  <c:v>-2.0060578565071506E-2</c:v>
                </c:pt>
                <c:pt idx="61">
                  <c:v>-1.9998832358003017E-2</c:v>
                </c:pt>
                <c:pt idx="62">
                  <c:v>-1.9939373047492617E-2</c:v>
                </c:pt>
                <c:pt idx="63">
                  <c:v>-1.9877626840424129E-2</c:v>
                </c:pt>
                <c:pt idx="64">
                  <c:v>-1.9655797874289185E-2</c:v>
                </c:pt>
                <c:pt idx="65">
                  <c:v>-1.8715883388913286E-2</c:v>
                </c:pt>
                <c:pt idx="66">
                  <c:v>-1.8500915112452616E-2</c:v>
                </c:pt>
                <c:pt idx="67">
                  <c:v>-1.8480333043429782E-2</c:v>
                </c:pt>
                <c:pt idx="68">
                  <c:v>-1.8473472353755509E-2</c:v>
                </c:pt>
                <c:pt idx="69">
                  <c:v>-1.8407152353570835E-2</c:v>
                </c:pt>
                <c:pt idx="70">
                  <c:v>-1.8407152353570835E-2</c:v>
                </c:pt>
                <c:pt idx="71">
                  <c:v>-1.8400291663896555E-2</c:v>
                </c:pt>
                <c:pt idx="72">
                  <c:v>-1.8400291663896555E-2</c:v>
                </c:pt>
                <c:pt idx="73">
                  <c:v>-1.7650189592842314E-2</c:v>
                </c:pt>
                <c:pt idx="74">
                  <c:v>-1.7245408902059986E-2</c:v>
                </c:pt>
                <c:pt idx="75">
                  <c:v>-1.7238548212385713E-2</c:v>
                </c:pt>
                <c:pt idx="76">
                  <c:v>-1.6287199244219348E-2</c:v>
                </c:pt>
                <c:pt idx="77">
                  <c:v>-1.622545303715086E-2</c:v>
                </c:pt>
                <c:pt idx="78">
                  <c:v>-1.6124829588594805E-2</c:v>
                </c:pt>
                <c:pt idx="79">
                  <c:v>-1.6121399243757661E-2</c:v>
                </c:pt>
                <c:pt idx="80">
                  <c:v>-1.6007054415853053E-2</c:v>
                </c:pt>
                <c:pt idx="81">
                  <c:v>-1.5965890277807392E-2</c:v>
                </c:pt>
                <c:pt idx="82">
                  <c:v>-1.5063709585640017E-2</c:v>
                </c:pt>
                <c:pt idx="83">
                  <c:v>-1.4969946826758229E-2</c:v>
                </c:pt>
                <c:pt idx="84">
                  <c:v>-1.4869323378202182E-2</c:v>
                </c:pt>
                <c:pt idx="85">
                  <c:v>-1.4797286136622276E-2</c:v>
                </c:pt>
                <c:pt idx="86">
                  <c:v>-1.4780134412436585E-2</c:v>
                </c:pt>
                <c:pt idx="87">
                  <c:v>-1.460633027402157E-2</c:v>
                </c:pt>
                <c:pt idx="88">
                  <c:v>-1.3531488891718235E-2</c:v>
                </c:pt>
                <c:pt idx="89">
                  <c:v>-1.3517767512369674E-2</c:v>
                </c:pt>
                <c:pt idx="90">
                  <c:v>-1.3517767512369674E-2</c:v>
                </c:pt>
                <c:pt idx="91">
                  <c:v>-1.3444586822510721E-2</c:v>
                </c:pt>
                <c:pt idx="92">
                  <c:v>-1.2310286129696993E-2</c:v>
                </c:pt>
                <c:pt idx="93">
                  <c:v>-1.0999894401910154E-2</c:v>
                </c:pt>
                <c:pt idx="94">
                  <c:v>-1.0999894401910154E-2</c:v>
                </c:pt>
                <c:pt idx="95">
                  <c:v>-1.0892410263679819E-2</c:v>
                </c:pt>
                <c:pt idx="96">
                  <c:v>-1.0885549574005532E-2</c:v>
                </c:pt>
                <c:pt idx="97">
                  <c:v>-1.0805508194472305E-2</c:v>
                </c:pt>
                <c:pt idx="98">
                  <c:v>-1.0798647504798031E-2</c:v>
                </c:pt>
                <c:pt idx="99">
                  <c:v>-1.0798647504798031E-2</c:v>
                </c:pt>
                <c:pt idx="100">
                  <c:v>-9.8518723297478517E-3</c:v>
                </c:pt>
                <c:pt idx="101">
                  <c:v>-9.7443881915175168E-3</c:v>
                </c:pt>
                <c:pt idx="102">
                  <c:v>-9.7443881915175168E-3</c:v>
                </c:pt>
                <c:pt idx="103">
                  <c:v>-9.7375275018432433E-3</c:v>
                </c:pt>
                <c:pt idx="104">
                  <c:v>-9.7375275018432433E-3</c:v>
                </c:pt>
                <c:pt idx="105">
                  <c:v>-9.7306668121689699E-3</c:v>
                </c:pt>
                <c:pt idx="106">
                  <c:v>-9.5500019840796813E-3</c:v>
                </c:pt>
                <c:pt idx="107">
                  <c:v>-8.6558254298656212E-3</c:v>
                </c:pt>
                <c:pt idx="108">
                  <c:v>-8.3608157738717381E-3</c:v>
                </c:pt>
                <c:pt idx="109">
                  <c:v>-8.2464709459671159E-3</c:v>
                </c:pt>
                <c:pt idx="110">
                  <c:v>-7.2127937017094357E-3</c:v>
                </c:pt>
                <c:pt idx="111">
                  <c:v>-7.185350943012328E-3</c:v>
                </c:pt>
                <c:pt idx="112">
                  <c:v>-7.0915881841305539E-3</c:v>
                </c:pt>
                <c:pt idx="113">
                  <c:v>-7.0115468045973267E-3</c:v>
                </c:pt>
                <c:pt idx="114">
                  <c:v>-7.0046861149230533E-3</c:v>
                </c:pt>
                <c:pt idx="115">
                  <c:v>-4.6674778325528077E-3</c:v>
                </c:pt>
                <c:pt idx="116">
                  <c:v>-4.6674778325528077E-3</c:v>
                </c:pt>
                <c:pt idx="117">
                  <c:v>-4.4353578319064474E-3</c:v>
                </c:pt>
                <c:pt idx="118">
                  <c:v>-3.5263164500647926E-3</c:v>
                </c:pt>
                <c:pt idx="119">
                  <c:v>-3.4119716221601842E-3</c:v>
                </c:pt>
                <c:pt idx="120">
                  <c:v>-3.3250695529526697E-3</c:v>
                </c:pt>
                <c:pt idx="121">
                  <c:v>-3.2107247250480614E-3</c:v>
                </c:pt>
                <c:pt idx="122">
                  <c:v>-2.1290226530704393E-3</c:v>
                </c:pt>
                <c:pt idx="123">
                  <c:v>-2.0146778251658309E-3</c:v>
                </c:pt>
                <c:pt idx="124">
                  <c:v>-9.3983644286249612E-4</c:v>
                </c:pt>
                <c:pt idx="125">
                  <c:v>-8.8037713235208925E-4</c:v>
                </c:pt>
                <c:pt idx="126">
                  <c:v>-8.5293437365499547E-4</c:v>
                </c:pt>
                <c:pt idx="127">
                  <c:v>-7.7632333895889805E-4</c:v>
                </c:pt>
                <c:pt idx="128">
                  <c:v>-7.7289299412176826E-4</c:v>
                </c:pt>
                <c:pt idx="129">
                  <c:v>-6.6540885589143339E-4</c:v>
                </c:pt>
                <c:pt idx="130">
                  <c:v>4.8261321627086906E-4</c:v>
                </c:pt>
                <c:pt idx="131">
                  <c:v>1.6786601161530995E-3</c:v>
                </c:pt>
                <c:pt idx="132">
                  <c:v>1.7861442543834205E-3</c:v>
                </c:pt>
                <c:pt idx="133">
                  <c:v>1.873046323590935E-3</c:v>
                </c:pt>
                <c:pt idx="134">
                  <c:v>2.9478877058942698E-3</c:v>
                </c:pt>
                <c:pt idx="135">
                  <c:v>3.0279290854274971E-3</c:v>
                </c:pt>
                <c:pt idx="136">
                  <c:v>3.1354132236578319E-3</c:v>
                </c:pt>
                <c:pt idx="137">
                  <c:v>4.1302132264279534E-3</c:v>
                </c:pt>
                <c:pt idx="138">
                  <c:v>5.4657608163538041E-3</c:v>
                </c:pt>
                <c:pt idx="139">
                  <c:v>5.4726215060280775E-3</c:v>
                </c:pt>
                <c:pt idx="140">
                  <c:v>6.6069221988418192E-3</c:v>
                </c:pt>
                <c:pt idx="141">
                  <c:v>6.8424725443253093E-3</c:v>
                </c:pt>
                <c:pt idx="142">
                  <c:v>6.9225139238585365E-3</c:v>
                </c:pt>
                <c:pt idx="143">
                  <c:v>6.9293746135328238E-3</c:v>
                </c:pt>
                <c:pt idx="144">
                  <c:v>6.9362353032070972E-3</c:v>
                </c:pt>
                <c:pt idx="145">
                  <c:v>7.764091857236477E-3</c:v>
                </c:pt>
                <c:pt idx="146">
                  <c:v>8.0065028923942544E-3</c:v>
                </c:pt>
                <c:pt idx="147">
                  <c:v>8.1986022032739941E-3</c:v>
                </c:pt>
                <c:pt idx="148">
                  <c:v>9.2597222062287821E-3</c:v>
                </c:pt>
                <c:pt idx="149">
                  <c:v>9.2871649649258897E-3</c:v>
                </c:pt>
                <c:pt idx="150">
                  <c:v>9.3809277238076777E-3</c:v>
                </c:pt>
                <c:pt idx="151">
                  <c:v>1.1718136006177923E-2</c:v>
                </c:pt>
                <c:pt idx="152">
                  <c:v>1.199027669659089E-2</c:v>
                </c:pt>
                <c:pt idx="153">
                  <c:v>1.208289600719363E-2</c:v>
                </c:pt>
                <c:pt idx="154">
                  <c:v>1.4231435323521266E-2</c:v>
                </c:pt>
                <c:pt idx="155">
                  <c:v>1.5233096015965647E-2</c:v>
                </c:pt>
                <c:pt idx="156">
                  <c:v>1.5303989809266505E-2</c:v>
                </c:pt>
                <c:pt idx="157">
                  <c:v>1.538174429224165E-2</c:v>
                </c:pt>
                <c:pt idx="158">
                  <c:v>1.6365109812221293E-2</c:v>
                </c:pt>
                <c:pt idx="159">
                  <c:v>1.658693877835625E-2</c:v>
                </c:pt>
                <c:pt idx="160">
                  <c:v>1.6767603606445525E-2</c:v>
                </c:pt>
                <c:pt idx="161">
                  <c:v>1.6861366365327313E-2</c:v>
                </c:pt>
                <c:pt idx="162">
                  <c:v>1.8997327750585435E-2</c:v>
                </c:pt>
                <c:pt idx="163">
                  <c:v>1.9020196716166365E-2</c:v>
                </c:pt>
                <c:pt idx="164">
                  <c:v>1.9024770509282543E-2</c:v>
                </c:pt>
                <c:pt idx="165">
                  <c:v>1.9038491888631104E-2</c:v>
                </c:pt>
                <c:pt idx="166">
                  <c:v>1.9204291889092784E-2</c:v>
                </c:pt>
                <c:pt idx="167">
                  <c:v>1.9322067061834536E-2</c:v>
                </c:pt>
                <c:pt idx="168">
                  <c:v>1.9865204994381436E-2</c:v>
                </c:pt>
                <c:pt idx="169">
                  <c:v>2.0083603615679235E-2</c:v>
                </c:pt>
                <c:pt idx="170">
                  <c:v>2.0103042236423022E-2</c:v>
                </c:pt>
                <c:pt idx="171">
                  <c:v>2.011790706405063E-2</c:v>
                </c:pt>
                <c:pt idx="172">
                  <c:v>2.0433498789067348E-2</c:v>
                </c:pt>
                <c:pt idx="173">
                  <c:v>2.0575286375669063E-2</c:v>
                </c:pt>
                <c:pt idx="174">
                  <c:v>2.0575286375669063E-2</c:v>
                </c:pt>
                <c:pt idx="175">
                  <c:v>2.0579860168785255E-2</c:v>
                </c:pt>
                <c:pt idx="176">
                  <c:v>2.0790254652129733E-2</c:v>
                </c:pt>
                <c:pt idx="177">
                  <c:v>2.1237342929236763E-2</c:v>
                </c:pt>
                <c:pt idx="178">
                  <c:v>2.1411147067651778E-2</c:v>
                </c:pt>
                <c:pt idx="179">
                  <c:v>2.1890251896572094E-2</c:v>
                </c:pt>
                <c:pt idx="180">
                  <c:v>2.1997736034802429E-2</c:v>
                </c:pt>
                <c:pt idx="181">
                  <c:v>2.1997736034802429E-2</c:v>
                </c:pt>
                <c:pt idx="182">
                  <c:v>2.1997736034802429E-2</c:v>
                </c:pt>
                <c:pt idx="183">
                  <c:v>2.2052621552196644E-2</c:v>
                </c:pt>
                <c:pt idx="184">
                  <c:v>2.2149814655915562E-2</c:v>
                </c:pt>
                <c:pt idx="185">
                  <c:v>2.2149814655915562E-2</c:v>
                </c:pt>
                <c:pt idx="186">
                  <c:v>2.2149814655915562E-2</c:v>
                </c:pt>
                <c:pt idx="187">
                  <c:v>2.2994822934130632E-2</c:v>
                </c:pt>
                <c:pt idx="188">
                  <c:v>2.3110311210314288E-2</c:v>
                </c:pt>
                <c:pt idx="189">
                  <c:v>2.4323509834382209E-2</c:v>
                </c:pt>
                <c:pt idx="190">
                  <c:v>2.4492740179681033E-2</c:v>
                </c:pt>
                <c:pt idx="191">
                  <c:v>2.4497313972797211E-2</c:v>
                </c:pt>
                <c:pt idx="192">
                  <c:v>2.5245129147293377E-2</c:v>
                </c:pt>
                <c:pt idx="193">
                  <c:v>2.5364047768314163E-2</c:v>
                </c:pt>
                <c:pt idx="194">
                  <c:v>2.5457810527195951E-2</c:v>
                </c:pt>
                <c:pt idx="195">
                  <c:v>2.5485253285893059E-2</c:v>
                </c:pt>
                <c:pt idx="196">
                  <c:v>2.9495326400507754E-2</c:v>
                </c:pt>
                <c:pt idx="197">
                  <c:v>2.9522769159204862E-2</c:v>
                </c:pt>
                <c:pt idx="198">
                  <c:v>2.955021191790197E-2</c:v>
                </c:pt>
                <c:pt idx="199">
                  <c:v>3.081943950764314E-2</c:v>
                </c:pt>
                <c:pt idx="200">
                  <c:v>3.081943950764314E-2</c:v>
                </c:pt>
                <c:pt idx="201">
                  <c:v>3.3407062963124484E-2</c:v>
                </c:pt>
                <c:pt idx="202">
                  <c:v>3.5361216072014284E-2</c:v>
                </c:pt>
                <c:pt idx="203">
                  <c:v>3.8410792632230253E-2</c:v>
                </c:pt>
                <c:pt idx="204">
                  <c:v>3.9202058841330156E-2</c:v>
                </c:pt>
                <c:pt idx="205">
                  <c:v>3.9309542979560491E-2</c:v>
                </c:pt>
                <c:pt idx="206">
                  <c:v>3.9562245049229686E-2</c:v>
                </c:pt>
                <c:pt idx="207">
                  <c:v>4.1022428501571562E-2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A4-419B-BD78-C8F78CE015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A4-419B-BD78-C8F78CE0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5840"/>
        <c:axId val="1"/>
      </c:scatterChart>
      <c:valAx>
        <c:axId val="671965840"/>
        <c:scaling>
          <c:orientation val="minMax"/>
          <c:min val="3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597240646310247"/>
              <c:y val="0.935243835261333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859233206359257E-2"/>
              <c:y val="0.33013641813291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2451884548357"/>
          <c:y val="0.8479005865007615"/>
          <c:w val="0.78352248779887967"/>
          <c:h val="0.1183568257671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12116455459275"/>
          <c:y val="4.3479977846805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3358732140862"/>
          <c:y val="0.16471888382373259"/>
          <c:w val="0.80931746967752383"/>
          <c:h val="0.6195935415193843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8-409A-962F-E3B2E92CB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8-409A-962F-E3B2E92CB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F8-409A-962F-E3B2E92CB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  <c:pt idx="206">
                  <c:v>3.5570610445574857E-2</c:v>
                </c:pt>
                <c:pt idx="207">
                  <c:v>3.6102309997659177E-2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F8-409A-962F-E3B2E92CB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F8-409A-962F-E3B2E92CB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F8-409A-962F-E3B2E92CB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3.0200000000000002E-4</c:v>
                  </c:pt>
                  <c:pt idx="20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F8-409A-962F-E3B2E92CB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-3.118633032019013E-2</c:v>
                </c:pt>
                <c:pt idx="47">
                  <c:v>-3.1165748251167302E-2</c:v>
                </c:pt>
                <c:pt idx="48">
                  <c:v>-3.1065124802611248E-2</c:v>
                </c:pt>
                <c:pt idx="49">
                  <c:v>-3.1051403423262694E-2</c:v>
                </c:pt>
                <c:pt idx="50">
                  <c:v>-2.7406090309663698E-2</c:v>
                </c:pt>
                <c:pt idx="51">
                  <c:v>-2.2301737192001875E-2</c:v>
                </c:pt>
                <c:pt idx="52">
                  <c:v>-2.2288015812653321E-2</c:v>
                </c:pt>
                <c:pt idx="53">
                  <c:v>-2.2187392364097266E-2</c:v>
                </c:pt>
                <c:pt idx="54">
                  <c:v>-2.1206313740675706E-2</c:v>
                </c:pt>
                <c:pt idx="55">
                  <c:v>-2.1018788222912144E-2</c:v>
                </c:pt>
                <c:pt idx="56">
                  <c:v>-2.0078873737536244E-2</c:v>
                </c:pt>
                <c:pt idx="57">
                  <c:v>-2.0078873737536244E-2</c:v>
                </c:pt>
                <c:pt idx="58">
                  <c:v>-2.007429994442006E-2</c:v>
                </c:pt>
                <c:pt idx="59">
                  <c:v>-2.007429994442006E-2</c:v>
                </c:pt>
                <c:pt idx="60">
                  <c:v>-2.0060578565071506E-2</c:v>
                </c:pt>
                <c:pt idx="61">
                  <c:v>-1.9998832358003017E-2</c:v>
                </c:pt>
                <c:pt idx="62">
                  <c:v>-1.9939373047492617E-2</c:v>
                </c:pt>
                <c:pt idx="63">
                  <c:v>-1.9877626840424129E-2</c:v>
                </c:pt>
                <c:pt idx="64">
                  <c:v>-1.9655797874289185E-2</c:v>
                </c:pt>
                <c:pt idx="65">
                  <c:v>-1.8715883388913286E-2</c:v>
                </c:pt>
                <c:pt idx="66">
                  <c:v>-1.8500915112452616E-2</c:v>
                </c:pt>
                <c:pt idx="67">
                  <c:v>-1.8480333043429782E-2</c:v>
                </c:pt>
                <c:pt idx="68">
                  <c:v>-1.8473472353755509E-2</c:v>
                </c:pt>
                <c:pt idx="69">
                  <c:v>-1.8407152353570835E-2</c:v>
                </c:pt>
                <c:pt idx="70">
                  <c:v>-1.8407152353570835E-2</c:v>
                </c:pt>
                <c:pt idx="71">
                  <c:v>-1.8400291663896555E-2</c:v>
                </c:pt>
                <c:pt idx="72">
                  <c:v>-1.8400291663896555E-2</c:v>
                </c:pt>
                <c:pt idx="73">
                  <c:v>-1.7650189592842314E-2</c:v>
                </c:pt>
                <c:pt idx="74">
                  <c:v>-1.7245408902059986E-2</c:v>
                </c:pt>
                <c:pt idx="75">
                  <c:v>-1.7238548212385713E-2</c:v>
                </c:pt>
                <c:pt idx="76">
                  <c:v>-1.6287199244219348E-2</c:v>
                </c:pt>
                <c:pt idx="77">
                  <c:v>-1.622545303715086E-2</c:v>
                </c:pt>
                <c:pt idx="78">
                  <c:v>-1.6124829588594805E-2</c:v>
                </c:pt>
                <c:pt idx="79">
                  <c:v>-1.6121399243757661E-2</c:v>
                </c:pt>
                <c:pt idx="80">
                  <c:v>-1.6007054415853053E-2</c:v>
                </c:pt>
                <c:pt idx="81">
                  <c:v>-1.5965890277807392E-2</c:v>
                </c:pt>
                <c:pt idx="82">
                  <c:v>-1.5063709585640017E-2</c:v>
                </c:pt>
                <c:pt idx="83">
                  <c:v>-1.4969946826758229E-2</c:v>
                </c:pt>
                <c:pt idx="84">
                  <c:v>-1.4869323378202182E-2</c:v>
                </c:pt>
                <c:pt idx="85">
                  <c:v>-1.4797286136622276E-2</c:v>
                </c:pt>
                <c:pt idx="86">
                  <c:v>-1.4780134412436585E-2</c:v>
                </c:pt>
                <c:pt idx="87">
                  <c:v>-1.460633027402157E-2</c:v>
                </c:pt>
                <c:pt idx="88">
                  <c:v>-1.3531488891718235E-2</c:v>
                </c:pt>
                <c:pt idx="89">
                  <c:v>-1.3517767512369674E-2</c:v>
                </c:pt>
                <c:pt idx="90">
                  <c:v>-1.3517767512369674E-2</c:v>
                </c:pt>
                <c:pt idx="91">
                  <c:v>-1.3444586822510721E-2</c:v>
                </c:pt>
                <c:pt idx="92">
                  <c:v>-1.2310286129696993E-2</c:v>
                </c:pt>
                <c:pt idx="93">
                  <c:v>-1.0999894401910154E-2</c:v>
                </c:pt>
                <c:pt idx="94">
                  <c:v>-1.0999894401910154E-2</c:v>
                </c:pt>
                <c:pt idx="95">
                  <c:v>-1.0892410263679819E-2</c:v>
                </c:pt>
                <c:pt idx="96">
                  <c:v>-1.0885549574005532E-2</c:v>
                </c:pt>
                <c:pt idx="97">
                  <c:v>-1.0805508194472305E-2</c:v>
                </c:pt>
                <c:pt idx="98">
                  <c:v>-1.0798647504798031E-2</c:v>
                </c:pt>
                <c:pt idx="99">
                  <c:v>-1.0798647504798031E-2</c:v>
                </c:pt>
                <c:pt idx="100">
                  <c:v>-9.8518723297478517E-3</c:v>
                </c:pt>
                <c:pt idx="101">
                  <c:v>-9.7443881915175168E-3</c:v>
                </c:pt>
                <c:pt idx="102">
                  <c:v>-9.7443881915175168E-3</c:v>
                </c:pt>
                <c:pt idx="103">
                  <c:v>-9.7375275018432433E-3</c:v>
                </c:pt>
                <c:pt idx="104">
                  <c:v>-9.7375275018432433E-3</c:v>
                </c:pt>
                <c:pt idx="105">
                  <c:v>-9.7306668121689699E-3</c:v>
                </c:pt>
                <c:pt idx="106">
                  <c:v>-9.5500019840796813E-3</c:v>
                </c:pt>
                <c:pt idx="107">
                  <c:v>-8.6558254298656212E-3</c:v>
                </c:pt>
                <c:pt idx="108">
                  <c:v>-8.3608157738717381E-3</c:v>
                </c:pt>
                <c:pt idx="109">
                  <c:v>-8.2464709459671159E-3</c:v>
                </c:pt>
                <c:pt idx="110">
                  <c:v>-7.2127937017094357E-3</c:v>
                </c:pt>
                <c:pt idx="111">
                  <c:v>-7.185350943012328E-3</c:v>
                </c:pt>
                <c:pt idx="112">
                  <c:v>-7.0915881841305539E-3</c:v>
                </c:pt>
                <c:pt idx="113">
                  <c:v>-7.0115468045973267E-3</c:v>
                </c:pt>
                <c:pt idx="114">
                  <c:v>-7.0046861149230533E-3</c:v>
                </c:pt>
                <c:pt idx="115">
                  <c:v>-4.6674778325528077E-3</c:v>
                </c:pt>
                <c:pt idx="116">
                  <c:v>-4.6674778325528077E-3</c:v>
                </c:pt>
                <c:pt idx="117">
                  <c:v>-4.4353578319064474E-3</c:v>
                </c:pt>
                <c:pt idx="118">
                  <c:v>-3.5263164500647926E-3</c:v>
                </c:pt>
                <c:pt idx="119">
                  <c:v>-3.4119716221601842E-3</c:v>
                </c:pt>
                <c:pt idx="120">
                  <c:v>-3.3250695529526697E-3</c:v>
                </c:pt>
                <c:pt idx="121">
                  <c:v>-3.2107247250480614E-3</c:v>
                </c:pt>
                <c:pt idx="122">
                  <c:v>-2.1290226530704393E-3</c:v>
                </c:pt>
                <c:pt idx="123">
                  <c:v>-2.0146778251658309E-3</c:v>
                </c:pt>
                <c:pt idx="124">
                  <c:v>-9.3983644286249612E-4</c:v>
                </c:pt>
                <c:pt idx="125">
                  <c:v>-8.8037713235208925E-4</c:v>
                </c:pt>
                <c:pt idx="126">
                  <c:v>-8.5293437365499547E-4</c:v>
                </c:pt>
                <c:pt idx="127">
                  <c:v>-7.7632333895889805E-4</c:v>
                </c:pt>
                <c:pt idx="128">
                  <c:v>-7.7289299412176826E-4</c:v>
                </c:pt>
                <c:pt idx="129">
                  <c:v>-6.6540885589143339E-4</c:v>
                </c:pt>
                <c:pt idx="130">
                  <c:v>4.8261321627086906E-4</c:v>
                </c:pt>
                <c:pt idx="131">
                  <c:v>1.6786601161530995E-3</c:v>
                </c:pt>
                <c:pt idx="132">
                  <c:v>1.7861442543834205E-3</c:v>
                </c:pt>
                <c:pt idx="133">
                  <c:v>1.873046323590935E-3</c:v>
                </c:pt>
                <c:pt idx="134">
                  <c:v>2.9478877058942698E-3</c:v>
                </c:pt>
                <c:pt idx="135">
                  <c:v>3.0279290854274971E-3</c:v>
                </c:pt>
                <c:pt idx="136">
                  <c:v>3.1354132236578319E-3</c:v>
                </c:pt>
                <c:pt idx="137">
                  <c:v>4.1302132264279534E-3</c:v>
                </c:pt>
                <c:pt idx="138">
                  <c:v>5.4657608163538041E-3</c:v>
                </c:pt>
                <c:pt idx="139">
                  <c:v>5.4726215060280775E-3</c:v>
                </c:pt>
                <c:pt idx="140">
                  <c:v>6.6069221988418192E-3</c:v>
                </c:pt>
                <c:pt idx="141">
                  <c:v>6.8424725443253093E-3</c:v>
                </c:pt>
                <c:pt idx="142">
                  <c:v>6.9225139238585365E-3</c:v>
                </c:pt>
                <c:pt idx="143">
                  <c:v>6.9293746135328238E-3</c:v>
                </c:pt>
                <c:pt idx="144">
                  <c:v>6.9362353032070972E-3</c:v>
                </c:pt>
                <c:pt idx="145">
                  <c:v>7.764091857236477E-3</c:v>
                </c:pt>
                <c:pt idx="146">
                  <c:v>8.0065028923942544E-3</c:v>
                </c:pt>
                <c:pt idx="147">
                  <c:v>8.1986022032739941E-3</c:v>
                </c:pt>
                <c:pt idx="148">
                  <c:v>9.2597222062287821E-3</c:v>
                </c:pt>
                <c:pt idx="149">
                  <c:v>9.2871649649258897E-3</c:v>
                </c:pt>
                <c:pt idx="150">
                  <c:v>9.3809277238076777E-3</c:v>
                </c:pt>
                <c:pt idx="151">
                  <c:v>1.1718136006177923E-2</c:v>
                </c:pt>
                <c:pt idx="152">
                  <c:v>1.199027669659089E-2</c:v>
                </c:pt>
                <c:pt idx="153">
                  <c:v>1.208289600719363E-2</c:v>
                </c:pt>
                <c:pt idx="154">
                  <c:v>1.4231435323521266E-2</c:v>
                </c:pt>
                <c:pt idx="155">
                  <c:v>1.5233096015965647E-2</c:v>
                </c:pt>
                <c:pt idx="156">
                  <c:v>1.5303989809266505E-2</c:v>
                </c:pt>
                <c:pt idx="157">
                  <c:v>1.538174429224165E-2</c:v>
                </c:pt>
                <c:pt idx="158">
                  <c:v>1.6365109812221293E-2</c:v>
                </c:pt>
                <c:pt idx="159">
                  <c:v>1.658693877835625E-2</c:v>
                </c:pt>
                <c:pt idx="160">
                  <c:v>1.6767603606445525E-2</c:v>
                </c:pt>
                <c:pt idx="161">
                  <c:v>1.6861366365327313E-2</c:v>
                </c:pt>
                <c:pt idx="162">
                  <c:v>1.8997327750585435E-2</c:v>
                </c:pt>
                <c:pt idx="163">
                  <c:v>1.9020196716166365E-2</c:v>
                </c:pt>
                <c:pt idx="164">
                  <c:v>1.9024770509282543E-2</c:v>
                </c:pt>
                <c:pt idx="165">
                  <c:v>1.9038491888631104E-2</c:v>
                </c:pt>
                <c:pt idx="166">
                  <c:v>1.9204291889092784E-2</c:v>
                </c:pt>
                <c:pt idx="167">
                  <c:v>1.9322067061834536E-2</c:v>
                </c:pt>
                <c:pt idx="168">
                  <c:v>1.9865204994381436E-2</c:v>
                </c:pt>
                <c:pt idx="169">
                  <c:v>2.0083603615679235E-2</c:v>
                </c:pt>
                <c:pt idx="170">
                  <c:v>2.0103042236423022E-2</c:v>
                </c:pt>
                <c:pt idx="171">
                  <c:v>2.011790706405063E-2</c:v>
                </c:pt>
                <c:pt idx="172">
                  <c:v>2.0433498789067348E-2</c:v>
                </c:pt>
                <c:pt idx="173">
                  <c:v>2.0575286375669063E-2</c:v>
                </c:pt>
                <c:pt idx="174">
                  <c:v>2.0575286375669063E-2</c:v>
                </c:pt>
                <c:pt idx="175">
                  <c:v>2.0579860168785255E-2</c:v>
                </c:pt>
                <c:pt idx="176">
                  <c:v>2.0790254652129733E-2</c:v>
                </c:pt>
                <c:pt idx="177">
                  <c:v>2.1237342929236763E-2</c:v>
                </c:pt>
                <c:pt idx="178">
                  <c:v>2.1411147067651778E-2</c:v>
                </c:pt>
                <c:pt idx="179">
                  <c:v>2.1890251896572094E-2</c:v>
                </c:pt>
                <c:pt idx="180">
                  <c:v>2.1997736034802429E-2</c:v>
                </c:pt>
                <c:pt idx="181">
                  <c:v>2.1997736034802429E-2</c:v>
                </c:pt>
                <c:pt idx="182">
                  <c:v>2.1997736034802429E-2</c:v>
                </c:pt>
                <c:pt idx="183">
                  <c:v>2.2052621552196644E-2</c:v>
                </c:pt>
                <c:pt idx="184">
                  <c:v>2.2149814655915562E-2</c:v>
                </c:pt>
                <c:pt idx="185">
                  <c:v>2.2149814655915562E-2</c:v>
                </c:pt>
                <c:pt idx="186">
                  <c:v>2.2149814655915562E-2</c:v>
                </c:pt>
                <c:pt idx="187">
                  <c:v>2.2994822934130632E-2</c:v>
                </c:pt>
                <c:pt idx="188">
                  <c:v>2.3110311210314288E-2</c:v>
                </c:pt>
                <c:pt idx="189">
                  <c:v>2.4323509834382209E-2</c:v>
                </c:pt>
                <c:pt idx="190">
                  <c:v>2.4492740179681033E-2</c:v>
                </c:pt>
                <c:pt idx="191">
                  <c:v>2.4497313972797211E-2</c:v>
                </c:pt>
                <c:pt idx="192">
                  <c:v>2.5245129147293377E-2</c:v>
                </c:pt>
                <c:pt idx="193">
                  <c:v>2.5364047768314163E-2</c:v>
                </c:pt>
                <c:pt idx="194">
                  <c:v>2.5457810527195951E-2</c:v>
                </c:pt>
                <c:pt idx="195">
                  <c:v>2.5485253285893059E-2</c:v>
                </c:pt>
                <c:pt idx="196">
                  <c:v>2.9495326400507754E-2</c:v>
                </c:pt>
                <c:pt idx="197">
                  <c:v>2.9522769159204862E-2</c:v>
                </c:pt>
                <c:pt idx="198">
                  <c:v>2.955021191790197E-2</c:v>
                </c:pt>
                <c:pt idx="199">
                  <c:v>3.081943950764314E-2</c:v>
                </c:pt>
                <c:pt idx="200">
                  <c:v>3.081943950764314E-2</c:v>
                </c:pt>
                <c:pt idx="201">
                  <c:v>3.3407062963124484E-2</c:v>
                </c:pt>
                <c:pt idx="202">
                  <c:v>3.5361216072014284E-2</c:v>
                </c:pt>
                <c:pt idx="203">
                  <c:v>3.8410792632230253E-2</c:v>
                </c:pt>
                <c:pt idx="204">
                  <c:v>3.9202058841330156E-2</c:v>
                </c:pt>
                <c:pt idx="205">
                  <c:v>3.9309542979560491E-2</c:v>
                </c:pt>
                <c:pt idx="206">
                  <c:v>3.9562245049229686E-2</c:v>
                </c:pt>
                <c:pt idx="207">
                  <c:v>4.1022428501571562E-2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F8-409A-962F-E3B2E92CB8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  <c:pt idx="206">
                  <c:v>51491.5</c:v>
                </c:pt>
                <c:pt idx="207">
                  <c:v>52130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F8-409A-962F-E3B2E92C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6496"/>
        <c:axId val="1"/>
      </c:scatterChart>
      <c:valAx>
        <c:axId val="6719664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601570178177067"/>
              <c:y val="0.921666788555455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654649446352244E-2"/>
              <c:y val="0.3167424814932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17828200972449"/>
          <c:y val="0.81040012200309819"/>
          <c:w val="0.78606158833063211"/>
          <c:h val="0.159021727788613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9525</xdr:rowOff>
    </xdr:from>
    <xdr:to>
      <xdr:col>16</xdr:col>
      <xdr:colOff>647700</xdr:colOff>
      <xdr:row>18</xdr:row>
      <xdr:rowOff>28575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DEB2021-ED3A-7985-66A8-30E479384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0</xdr:row>
      <xdr:rowOff>66675</xdr:rowOff>
    </xdr:from>
    <xdr:to>
      <xdr:col>26</xdr:col>
      <xdr:colOff>638175</xdr:colOff>
      <xdr:row>18</xdr:row>
      <xdr:rowOff>76200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20B463-FD0E-9CAE-95CB-ED8E0F241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13" Type="http://schemas.openxmlformats.org/officeDocument/2006/relationships/hyperlink" Target="http://www.konkoly.hu/cgi-bin/IBVS?5378" TargetMode="External"/><Relationship Id="rId18" Type="http://schemas.openxmlformats.org/officeDocument/2006/relationships/hyperlink" Target="http://www.konkoly.hu/cgi-bin/IBVS?5677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konkoly.hu/cgi-bin/IBVS?5974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0.pdf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konkoly.hu/cgi-bin/IBVS?5843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171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52" TargetMode="External"/><Relationship Id="rId11" Type="http://schemas.openxmlformats.org/officeDocument/2006/relationships/hyperlink" Target="http://www.konkoly.hu/cgi-bin/IBVS?5371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var.astro.cz/oejv/issues/oejv0094.pdf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86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vsolj.cetus-net.org/no40.pdf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var.astro.cz/oejv/issues/oejv0094.pdf" TargetMode="External"/><Relationship Id="rId44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5.pdf" TargetMode="External"/><Relationship Id="rId27" Type="http://schemas.openxmlformats.org/officeDocument/2006/relationships/hyperlink" Target="http://www.bav-astro.de/sfs/BAVM_link.php?BAVMnr=201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var.astro.cz/oejv/issues/oejv0107.pdf" TargetMode="External"/><Relationship Id="rId43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63"/>
  <sheetViews>
    <sheetView tabSelected="1" workbookViewId="0">
      <pane xSplit="13" ySplit="22" topLeftCell="N216" activePane="bottomRight" state="frozen"/>
      <selection pane="topRight" activeCell="N1" sqref="N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7.85546875" customWidth="1"/>
    <col min="2" max="2" width="5.140625" style="14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 x14ac:dyDescent="0.2">
      <c r="A1" s="5" t="s">
        <v>25</v>
      </c>
      <c r="B1" s="32"/>
      <c r="C1" s="6"/>
      <c r="D1" s="6"/>
      <c r="E1" s="6" t="s">
        <v>26</v>
      </c>
    </row>
    <row r="2" spans="1:6" x14ac:dyDescent="0.2">
      <c r="A2" s="7" t="s">
        <v>22</v>
      </c>
      <c r="B2" s="32" t="s">
        <v>27</v>
      </c>
      <c r="C2" s="6"/>
      <c r="D2" s="6"/>
      <c r="E2" s="6"/>
    </row>
    <row r="3" spans="1:6" ht="13.5" thickBot="1" x14ac:dyDescent="0.25">
      <c r="A3" s="7"/>
      <c r="B3" s="32"/>
      <c r="C3" s="8"/>
      <c r="D3" s="8"/>
      <c r="E3" s="6"/>
    </row>
    <row r="4" spans="1:6" ht="13.5" thickBot="1" x14ac:dyDescent="0.25">
      <c r="A4" s="9" t="s">
        <v>0</v>
      </c>
      <c r="B4" s="33"/>
      <c r="C4" s="10">
        <v>25645.5798</v>
      </c>
      <c r="D4" s="11">
        <v>0.659444013</v>
      </c>
      <c r="E4" s="12"/>
    </row>
    <row r="5" spans="1:6" x14ac:dyDescent="0.2">
      <c r="A5" s="18" t="s">
        <v>79</v>
      </c>
      <c r="B5" s="7"/>
      <c r="C5" s="19">
        <v>-9.5</v>
      </c>
      <c r="D5" s="7" t="s">
        <v>80</v>
      </c>
      <c r="E5" s="6"/>
    </row>
    <row r="6" spans="1:6" x14ac:dyDescent="0.2">
      <c r="A6" s="9" t="s">
        <v>1</v>
      </c>
      <c r="B6" s="32"/>
      <c r="C6" s="6"/>
      <c r="D6" s="6"/>
      <c r="E6" s="6"/>
    </row>
    <row r="7" spans="1:6" x14ac:dyDescent="0.2">
      <c r="A7" s="7" t="s">
        <v>2</v>
      </c>
      <c r="B7" s="32"/>
      <c r="C7" s="6">
        <v>25645.5798</v>
      </c>
      <c r="D7" s="6"/>
      <c r="E7" s="6"/>
    </row>
    <row r="8" spans="1:6" x14ac:dyDescent="0.2">
      <c r="A8" s="7" t="s">
        <v>3</v>
      </c>
      <c r="B8" s="32"/>
      <c r="C8" s="6">
        <v>0.659444013</v>
      </c>
      <c r="D8" s="6"/>
      <c r="E8" s="6" t="s">
        <v>28</v>
      </c>
    </row>
    <row r="9" spans="1:6" x14ac:dyDescent="0.2">
      <c r="A9" s="30" t="s">
        <v>87</v>
      </c>
      <c r="B9" s="31">
        <v>217</v>
      </c>
      <c r="C9" s="28" t="str">
        <f>"F"&amp;B9</f>
        <v>F217</v>
      </c>
      <c r="D9" s="29" t="str">
        <f>"G"&amp;B9</f>
        <v>G217</v>
      </c>
    </row>
    <row r="10" spans="1:6" ht="13.5" thickBot="1" x14ac:dyDescent="0.25">
      <c r="A10" s="7"/>
      <c r="B10" s="7"/>
      <c r="C10" s="2" t="s">
        <v>18</v>
      </c>
      <c r="D10" s="2" t="s">
        <v>19</v>
      </c>
      <c r="E10" s="7"/>
    </row>
    <row r="11" spans="1:6" x14ac:dyDescent="0.2">
      <c r="A11" s="7" t="s">
        <v>14</v>
      </c>
      <c r="B11" s="7"/>
      <c r="C11" s="27">
        <f ca="1">INTERCEPT(INDIRECT($D$9):G978,INDIRECT($C$9):F978)</f>
        <v>-7.8193489071775618E-2</v>
      </c>
      <c r="D11" s="14"/>
      <c r="E11" s="7"/>
    </row>
    <row r="12" spans="1:6" x14ac:dyDescent="0.2">
      <c r="A12" s="7" t="s">
        <v>15</v>
      </c>
      <c r="B12" s="7"/>
      <c r="C12" s="27">
        <f ca="1">SLOPE(INDIRECT($D$9):G978,INDIRECT($C$9):F978)</f>
        <v>2.2868965580922153E-6</v>
      </c>
      <c r="D12" s="14"/>
      <c r="E12" s="7"/>
    </row>
    <row r="13" spans="1:6" x14ac:dyDescent="0.2">
      <c r="A13" s="7" t="s">
        <v>17</v>
      </c>
      <c r="B13" s="7"/>
      <c r="C13" s="14" t="s">
        <v>81</v>
      </c>
    </row>
    <row r="14" spans="1:6" x14ac:dyDescent="0.2">
      <c r="A14" s="7"/>
      <c r="B14" s="7"/>
      <c r="C14" s="7"/>
    </row>
    <row r="15" spans="1:6" x14ac:dyDescent="0.2">
      <c r="A15" s="15" t="s">
        <v>16</v>
      </c>
      <c r="B15" s="7"/>
      <c r="C15" s="20">
        <f ca="1">(C7+C11)+(C8+C12)*INT(MAX(F21:F3519))</f>
        <v>60022.437220118503</v>
      </c>
      <c r="E15" s="21" t="s">
        <v>101</v>
      </c>
      <c r="F15" s="19">
        <v>1</v>
      </c>
    </row>
    <row r="16" spans="1:6" x14ac:dyDescent="0.2">
      <c r="A16" s="9" t="s">
        <v>4</v>
      </c>
      <c r="B16" s="7"/>
      <c r="C16" s="23">
        <f ca="1">+C8+C12</f>
        <v>0.65944629989655812</v>
      </c>
      <c r="E16" s="21" t="s">
        <v>82</v>
      </c>
      <c r="F16" s="22">
        <f ca="1">NOW()+15018.5+$C$5/24</f>
        <v>60351.762916319443</v>
      </c>
    </row>
    <row r="17" spans="1:21" ht="13.5" thickBot="1" x14ac:dyDescent="0.25">
      <c r="A17" s="21" t="s">
        <v>84</v>
      </c>
      <c r="B17" s="7"/>
      <c r="C17" s="7">
        <f>COUNT(C21:C2177)</f>
        <v>208</v>
      </c>
      <c r="E17" s="21" t="s">
        <v>102</v>
      </c>
      <c r="F17" s="22">
        <f ca="1">ROUND(2*(F16-$C$7)/$C$8,0)/2+F15</f>
        <v>52630.5</v>
      </c>
    </row>
    <row r="18" spans="1:21" ht="14.25" thickTop="1" thickBot="1" x14ac:dyDescent="0.25">
      <c r="A18" s="9" t="s">
        <v>5</v>
      </c>
      <c r="B18" s="7"/>
      <c r="C18" s="25">
        <f ca="1">+C15</f>
        <v>60022.437220118503</v>
      </c>
      <c r="D18" s="26">
        <f ca="1">+C16</f>
        <v>0.65944629989655812</v>
      </c>
      <c r="E18" s="21" t="s">
        <v>83</v>
      </c>
      <c r="F18" s="29">
        <f ca="1">ROUND(2*(F16-$C$15)/$C$16,0)/2+F15</f>
        <v>500.5</v>
      </c>
    </row>
    <row r="19" spans="1:21" ht="13.5" thickTop="1" x14ac:dyDescent="0.2">
      <c r="E19" s="21" t="s">
        <v>85</v>
      </c>
      <c r="F19" s="24">
        <f ca="1">+$C$15+$C$16*F18-15018.5-$C$5/24</f>
        <v>45334.385926550065</v>
      </c>
    </row>
    <row r="20" spans="1:21" ht="13.5" thickBot="1" x14ac:dyDescent="0.25">
      <c r="A20" s="16" t="s">
        <v>6</v>
      </c>
      <c r="B20" s="16" t="s">
        <v>29</v>
      </c>
      <c r="C20" s="16" t="s">
        <v>7</v>
      </c>
      <c r="D20" s="16" t="s">
        <v>12</v>
      </c>
      <c r="E20" s="16" t="s">
        <v>8</v>
      </c>
      <c r="F20" s="2" t="s">
        <v>9</v>
      </c>
      <c r="G20" s="2" t="s">
        <v>10</v>
      </c>
      <c r="H20" s="4" t="s">
        <v>115</v>
      </c>
      <c r="I20" s="4" t="s">
        <v>97</v>
      </c>
      <c r="J20" s="4" t="s">
        <v>112</v>
      </c>
      <c r="K20" s="4" t="s">
        <v>110</v>
      </c>
      <c r="L20" s="4" t="s">
        <v>100</v>
      </c>
      <c r="M20" s="4" t="s">
        <v>23</v>
      </c>
      <c r="N20" s="4" t="s">
        <v>24</v>
      </c>
      <c r="O20" s="4" t="s">
        <v>21</v>
      </c>
      <c r="P20" s="3" t="s">
        <v>20</v>
      </c>
      <c r="Q20" s="2" t="s">
        <v>13</v>
      </c>
      <c r="U20" s="63" t="s">
        <v>738</v>
      </c>
    </row>
    <row r="21" spans="1:21" x14ac:dyDescent="0.2">
      <c r="A21" s="69" t="s">
        <v>125</v>
      </c>
      <c r="B21" s="75" t="s">
        <v>78</v>
      </c>
      <c r="C21" s="78">
        <v>25645.572</v>
      </c>
      <c r="D21" s="78" t="s">
        <v>97</v>
      </c>
      <c r="E21" s="13">
        <f t="shared" ref="E21:E84" si="0">(C21-C$7)/C$8</f>
        <v>-1.1828145901153676E-2</v>
      </c>
      <c r="F21">
        <f t="shared" ref="F21:F84" si="1">ROUND(2*E21,0)/2</f>
        <v>0</v>
      </c>
      <c r="G21">
        <f t="shared" ref="G21:G52" si="2">+C21-(C$7+F21*C$8)</f>
        <v>-7.7999999994062819E-3</v>
      </c>
      <c r="I21">
        <f>+G21</f>
        <v>-7.7999999994062819E-3</v>
      </c>
      <c r="Q21" s="1">
        <f t="shared" ref="Q21:Q84" si="3">+C21-15018.5</f>
        <v>10627.072</v>
      </c>
    </row>
    <row r="22" spans="1:21" x14ac:dyDescent="0.2">
      <c r="A22" s="6" t="s">
        <v>11</v>
      </c>
      <c r="B22" s="32"/>
      <c r="C22" s="17">
        <v>25645.5798</v>
      </c>
      <c r="D22" s="17"/>
      <c r="E22" s="13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1">
        <f t="shared" si="3"/>
        <v>10627.0798</v>
      </c>
    </row>
    <row r="23" spans="1:21" x14ac:dyDescent="0.2">
      <c r="A23" s="60" t="s">
        <v>125</v>
      </c>
      <c r="B23" s="61" t="s">
        <v>78</v>
      </c>
      <c r="C23" s="62">
        <v>25889.548999999999</v>
      </c>
      <c r="D23" s="62" t="s">
        <v>97</v>
      </c>
      <c r="E23" s="13">
        <f t="shared" si="0"/>
        <v>369.96196066761399</v>
      </c>
      <c r="F23">
        <f t="shared" si="1"/>
        <v>370</v>
      </c>
      <c r="G23">
        <f t="shared" si="2"/>
        <v>-2.5084810000407742E-2</v>
      </c>
      <c r="I23">
        <f>+G23</f>
        <v>-2.5084810000407742E-2</v>
      </c>
      <c r="Q23" s="1">
        <f t="shared" si="3"/>
        <v>10871.048999999999</v>
      </c>
    </row>
    <row r="24" spans="1:21" x14ac:dyDescent="0.2">
      <c r="A24" s="60" t="s">
        <v>125</v>
      </c>
      <c r="B24" s="61" t="s">
        <v>78</v>
      </c>
      <c r="C24" s="62">
        <v>26056.431</v>
      </c>
      <c r="D24" s="62" t="s">
        <v>97</v>
      </c>
      <c r="E24" s="13">
        <f t="shared" si="0"/>
        <v>623.02665867102348</v>
      </c>
      <c r="F24">
        <f t="shared" si="1"/>
        <v>623</v>
      </c>
      <c r="G24">
        <f t="shared" si="2"/>
        <v>1.7579900999407982E-2</v>
      </c>
      <c r="I24">
        <f>+G24</f>
        <v>1.7579900999407982E-2</v>
      </c>
      <c r="Q24" s="1">
        <f t="shared" si="3"/>
        <v>11037.931</v>
      </c>
    </row>
    <row r="25" spans="1:21" x14ac:dyDescent="0.2">
      <c r="A25" s="60" t="s">
        <v>125</v>
      </c>
      <c r="B25" s="61" t="s">
        <v>78</v>
      </c>
      <c r="C25" s="62">
        <v>26352.471000000001</v>
      </c>
      <c r="D25" s="62" t="s">
        <v>97</v>
      </c>
      <c r="E25" s="13">
        <f t="shared" si="0"/>
        <v>1071.9502885228285</v>
      </c>
      <c r="F25">
        <f t="shared" si="1"/>
        <v>1072</v>
      </c>
      <c r="G25">
        <f t="shared" si="2"/>
        <v>-3.2781935999082634E-2</v>
      </c>
      <c r="I25">
        <f>+G25</f>
        <v>-3.2781935999082634E-2</v>
      </c>
      <c r="Q25" s="1">
        <f t="shared" si="3"/>
        <v>11333.971000000001</v>
      </c>
    </row>
    <row r="26" spans="1:21" x14ac:dyDescent="0.2">
      <c r="A26" s="60" t="s">
        <v>139</v>
      </c>
      <c r="B26" s="61" t="s">
        <v>78</v>
      </c>
      <c r="C26" s="62">
        <v>26391.437000000002</v>
      </c>
      <c r="D26" s="62" t="s">
        <v>97</v>
      </c>
      <c r="E26" s="13">
        <f t="shared" si="0"/>
        <v>1131.0394594483978</v>
      </c>
      <c r="F26">
        <f t="shared" si="1"/>
        <v>1131</v>
      </c>
      <c r="G26">
        <f t="shared" si="2"/>
        <v>2.6021297002444044E-2</v>
      </c>
      <c r="H26">
        <f t="shared" ref="H26:H35" si="4">+G26</f>
        <v>2.6021297002444044E-2</v>
      </c>
      <c r="Q26" s="1">
        <f t="shared" si="3"/>
        <v>11372.937000000002</v>
      </c>
    </row>
    <row r="27" spans="1:21" x14ac:dyDescent="0.2">
      <c r="A27" s="34" t="s">
        <v>91</v>
      </c>
      <c r="B27" s="32"/>
      <c r="C27" s="17">
        <v>26416.44</v>
      </c>
      <c r="D27" s="17"/>
      <c r="E27" s="13">
        <f t="shared" si="0"/>
        <v>1168.9547327803234</v>
      </c>
      <c r="F27">
        <f t="shared" si="1"/>
        <v>1169</v>
      </c>
      <c r="G27">
        <f t="shared" si="2"/>
        <v>-2.9851196999516105E-2</v>
      </c>
      <c r="H27">
        <f t="shared" si="4"/>
        <v>-2.9851196999516105E-2</v>
      </c>
      <c r="Q27" s="1">
        <f t="shared" si="3"/>
        <v>11397.939999999999</v>
      </c>
      <c r="S27" t="s">
        <v>90</v>
      </c>
    </row>
    <row r="28" spans="1:21" x14ac:dyDescent="0.2">
      <c r="A28" s="60" t="s">
        <v>139</v>
      </c>
      <c r="B28" s="61" t="s">
        <v>78</v>
      </c>
      <c r="C28" s="62">
        <v>26416.471000000001</v>
      </c>
      <c r="D28" s="62" t="s">
        <v>97</v>
      </c>
      <c r="E28" s="13">
        <f t="shared" si="0"/>
        <v>1169.0017420781435</v>
      </c>
      <c r="F28">
        <f t="shared" si="1"/>
        <v>1169</v>
      </c>
      <c r="G28">
        <f t="shared" si="2"/>
        <v>1.1488030031614471E-3</v>
      </c>
      <c r="H28">
        <f t="shared" si="4"/>
        <v>1.1488030031614471E-3</v>
      </c>
      <c r="Q28" s="1">
        <f t="shared" si="3"/>
        <v>11397.971000000001</v>
      </c>
    </row>
    <row r="29" spans="1:21" x14ac:dyDescent="0.2">
      <c r="A29" s="34" t="s">
        <v>91</v>
      </c>
      <c r="B29" s="32"/>
      <c r="C29" s="17">
        <v>26424.353999999999</v>
      </c>
      <c r="D29" s="17"/>
      <c r="E29" s="13">
        <f t="shared" si="0"/>
        <v>1180.955751584024</v>
      </c>
      <c r="F29">
        <f t="shared" si="1"/>
        <v>1181</v>
      </c>
      <c r="G29">
        <f t="shared" si="2"/>
        <v>-2.9179353001381969E-2</v>
      </c>
      <c r="H29">
        <f t="shared" si="4"/>
        <v>-2.9179353001381969E-2</v>
      </c>
      <c r="Q29" s="1">
        <f t="shared" si="3"/>
        <v>11405.853999999999</v>
      </c>
      <c r="S29" t="s">
        <v>90</v>
      </c>
    </row>
    <row r="30" spans="1:21" x14ac:dyDescent="0.2">
      <c r="A30" s="34" t="s">
        <v>91</v>
      </c>
      <c r="B30" s="32"/>
      <c r="C30" s="17">
        <v>26763.357</v>
      </c>
      <c r="D30" s="17"/>
      <c r="E30" s="13">
        <f t="shared" si="0"/>
        <v>1695.029718921719</v>
      </c>
      <c r="F30">
        <f t="shared" si="1"/>
        <v>1695</v>
      </c>
      <c r="G30">
        <f t="shared" si="2"/>
        <v>1.9597965001594275E-2</v>
      </c>
      <c r="H30">
        <f t="shared" si="4"/>
        <v>1.9597965001594275E-2</v>
      </c>
      <c r="Q30" s="1">
        <f t="shared" si="3"/>
        <v>11744.857</v>
      </c>
      <c r="S30" t="s">
        <v>90</v>
      </c>
    </row>
    <row r="31" spans="1:21" x14ac:dyDescent="0.2">
      <c r="A31" s="34" t="s">
        <v>91</v>
      </c>
      <c r="B31" s="32"/>
      <c r="C31" s="17">
        <v>26767.300999999999</v>
      </c>
      <c r="D31" s="17"/>
      <c r="E31" s="13">
        <f t="shared" si="0"/>
        <v>1701.0105147470647</v>
      </c>
      <c r="F31">
        <f t="shared" si="1"/>
        <v>1701</v>
      </c>
      <c r="G31">
        <f t="shared" si="2"/>
        <v>6.9338870016508736E-3</v>
      </c>
      <c r="H31">
        <f t="shared" si="4"/>
        <v>6.9338870016508736E-3</v>
      </c>
      <c r="Q31" s="1">
        <f t="shared" si="3"/>
        <v>11748.800999999999</v>
      </c>
      <c r="S31" t="s">
        <v>90</v>
      </c>
    </row>
    <row r="32" spans="1:21" x14ac:dyDescent="0.2">
      <c r="A32" s="34" t="s">
        <v>91</v>
      </c>
      <c r="B32" s="32"/>
      <c r="C32" s="17">
        <v>26769.308000000001</v>
      </c>
      <c r="D32" s="17"/>
      <c r="E32" s="13">
        <f t="shared" si="0"/>
        <v>1704.0539876734031</v>
      </c>
      <c r="F32">
        <f t="shared" si="1"/>
        <v>1704</v>
      </c>
      <c r="G32">
        <f t="shared" si="2"/>
        <v>3.5601848001533654E-2</v>
      </c>
      <c r="H32">
        <f t="shared" si="4"/>
        <v>3.5601848001533654E-2</v>
      </c>
      <c r="Q32" s="1">
        <f t="shared" si="3"/>
        <v>11750.808000000001</v>
      </c>
      <c r="S32" t="s">
        <v>90</v>
      </c>
    </row>
    <row r="33" spans="1:19" x14ac:dyDescent="0.2">
      <c r="A33" s="34" t="s">
        <v>91</v>
      </c>
      <c r="B33" s="32"/>
      <c r="C33" s="17">
        <v>26792.366999999998</v>
      </c>
      <c r="D33" s="17"/>
      <c r="E33" s="13">
        <f t="shared" si="0"/>
        <v>1739.0213231035868</v>
      </c>
      <c r="F33">
        <f t="shared" si="1"/>
        <v>1739</v>
      </c>
      <c r="G33">
        <f t="shared" si="2"/>
        <v>1.4061392997973599E-2</v>
      </c>
      <c r="H33">
        <f t="shared" si="4"/>
        <v>1.4061392997973599E-2</v>
      </c>
      <c r="Q33" s="1">
        <f t="shared" si="3"/>
        <v>11773.866999999998</v>
      </c>
      <c r="S33" t="s">
        <v>90</v>
      </c>
    </row>
    <row r="34" spans="1:19" x14ac:dyDescent="0.2">
      <c r="A34" s="34" t="s">
        <v>91</v>
      </c>
      <c r="B34" s="32"/>
      <c r="C34" s="17">
        <v>26796.330999999998</v>
      </c>
      <c r="D34" s="17"/>
      <c r="E34" s="13">
        <f t="shared" si="0"/>
        <v>1745.0324475081691</v>
      </c>
      <c r="F34">
        <f t="shared" si="1"/>
        <v>1745</v>
      </c>
      <c r="G34">
        <f t="shared" si="2"/>
        <v>2.1397314998466754E-2</v>
      </c>
      <c r="H34">
        <f t="shared" si="4"/>
        <v>2.1397314998466754E-2</v>
      </c>
      <c r="Q34" s="1">
        <f t="shared" si="3"/>
        <v>11777.830999999998</v>
      </c>
      <c r="S34" t="s">
        <v>90</v>
      </c>
    </row>
    <row r="35" spans="1:19" x14ac:dyDescent="0.2">
      <c r="A35" s="34" t="s">
        <v>91</v>
      </c>
      <c r="B35" s="32"/>
      <c r="C35" s="17">
        <v>26825.370999999999</v>
      </c>
      <c r="D35" s="17"/>
      <c r="E35" s="13">
        <f t="shared" si="0"/>
        <v>1789.0695445588944</v>
      </c>
      <c r="F35">
        <f t="shared" si="1"/>
        <v>1789</v>
      </c>
      <c r="G35">
        <f t="shared" si="2"/>
        <v>4.5860743000957882E-2</v>
      </c>
      <c r="H35">
        <f t="shared" si="4"/>
        <v>4.5860743000957882E-2</v>
      </c>
      <c r="Q35" s="1">
        <f t="shared" si="3"/>
        <v>11806.870999999999</v>
      </c>
      <c r="S35" t="s">
        <v>90</v>
      </c>
    </row>
    <row r="36" spans="1:19" x14ac:dyDescent="0.2">
      <c r="A36" s="60" t="s">
        <v>125</v>
      </c>
      <c r="B36" s="61" t="s">
        <v>78</v>
      </c>
      <c r="C36" s="62">
        <v>26987.528999999999</v>
      </c>
      <c r="D36" s="62" t="s">
        <v>97</v>
      </c>
      <c r="E36" s="13">
        <f t="shared" si="0"/>
        <v>2034.9706321467493</v>
      </c>
      <c r="F36">
        <f t="shared" si="1"/>
        <v>2035</v>
      </c>
      <c r="G36">
        <f t="shared" si="2"/>
        <v>-1.9366455002455041E-2</v>
      </c>
      <c r="I36">
        <f>+G36</f>
        <v>-1.9366455002455041E-2</v>
      </c>
      <c r="Q36" s="1">
        <f t="shared" si="3"/>
        <v>11969.028999999999</v>
      </c>
    </row>
    <row r="37" spans="1:19" x14ac:dyDescent="0.2">
      <c r="A37" s="34" t="s">
        <v>91</v>
      </c>
      <c r="B37" s="32"/>
      <c r="C37" s="17">
        <v>27127.314999999999</v>
      </c>
      <c r="D37" s="17"/>
      <c r="E37" s="13">
        <f t="shared" si="0"/>
        <v>2246.9461710011751</v>
      </c>
      <c r="F37">
        <f t="shared" si="1"/>
        <v>2247</v>
      </c>
      <c r="G37">
        <f t="shared" si="2"/>
        <v>-3.5497210999892559E-2</v>
      </c>
      <c r="H37">
        <f>+G37</f>
        <v>-3.5497210999892559E-2</v>
      </c>
      <c r="Q37" s="1">
        <f t="shared" si="3"/>
        <v>12108.814999999999</v>
      </c>
      <c r="S37" t="s">
        <v>90</v>
      </c>
    </row>
    <row r="38" spans="1:19" x14ac:dyDescent="0.2">
      <c r="A38" s="34" t="s">
        <v>91</v>
      </c>
      <c r="B38" s="32"/>
      <c r="C38" s="17">
        <v>27133.287</v>
      </c>
      <c r="D38" s="17"/>
      <c r="E38" s="13">
        <f t="shared" si="0"/>
        <v>2256.002284761058</v>
      </c>
      <c r="F38">
        <f t="shared" si="1"/>
        <v>2256</v>
      </c>
      <c r="G38">
        <f t="shared" si="2"/>
        <v>1.5066720006871037E-3</v>
      </c>
      <c r="H38">
        <f>+G38</f>
        <v>1.5066720006871037E-3</v>
      </c>
      <c r="Q38" s="1">
        <f t="shared" si="3"/>
        <v>12114.787</v>
      </c>
      <c r="S38" t="s">
        <v>90</v>
      </c>
    </row>
    <row r="39" spans="1:19" x14ac:dyDescent="0.2">
      <c r="A39" s="60" t="s">
        <v>125</v>
      </c>
      <c r="B39" s="61" t="s">
        <v>78</v>
      </c>
      <c r="C39" s="62">
        <v>27154.386999999999</v>
      </c>
      <c r="D39" s="62" t="s">
        <v>97</v>
      </c>
      <c r="E39" s="13">
        <f t="shared" si="0"/>
        <v>2287.9989358550733</v>
      </c>
      <c r="F39">
        <f t="shared" si="1"/>
        <v>2288</v>
      </c>
      <c r="G39">
        <f t="shared" si="2"/>
        <v>-7.0174400025280192E-4</v>
      </c>
      <c r="I39">
        <f>+G39</f>
        <v>-7.0174400025280192E-4</v>
      </c>
      <c r="Q39" s="1">
        <f t="shared" si="3"/>
        <v>12135.886999999999</v>
      </c>
    </row>
    <row r="40" spans="1:19" x14ac:dyDescent="0.2">
      <c r="A40" s="34" t="s">
        <v>91</v>
      </c>
      <c r="B40" s="32"/>
      <c r="C40" s="17">
        <v>27483.43</v>
      </c>
      <c r="D40" s="17"/>
      <c r="E40" s="13">
        <f t="shared" si="0"/>
        <v>2786.9692707332242</v>
      </c>
      <c r="F40">
        <f t="shared" si="1"/>
        <v>2787</v>
      </c>
      <c r="G40">
        <f t="shared" si="2"/>
        <v>-2.0264230999600841E-2</v>
      </c>
      <c r="H40">
        <f>+G40</f>
        <v>-2.0264230999600841E-2</v>
      </c>
      <c r="Q40" s="1">
        <f t="shared" si="3"/>
        <v>12464.93</v>
      </c>
      <c r="S40" t="s">
        <v>90</v>
      </c>
    </row>
    <row r="41" spans="1:19" x14ac:dyDescent="0.2">
      <c r="A41" s="60" t="s">
        <v>125</v>
      </c>
      <c r="B41" s="61" t="s">
        <v>78</v>
      </c>
      <c r="C41" s="62">
        <v>28497.663</v>
      </c>
      <c r="D41" s="62" t="s">
        <v>97</v>
      </c>
      <c r="E41" s="13">
        <f t="shared" si="0"/>
        <v>4324.9815659483456</v>
      </c>
      <c r="F41">
        <f t="shared" si="1"/>
        <v>4325</v>
      </c>
      <c r="G41">
        <f t="shared" si="2"/>
        <v>-1.21562249987619E-2</v>
      </c>
      <c r="I41">
        <f>+G41</f>
        <v>-1.21562249987619E-2</v>
      </c>
      <c r="Q41" s="1">
        <f t="shared" si="3"/>
        <v>13479.163</v>
      </c>
    </row>
    <row r="42" spans="1:19" x14ac:dyDescent="0.2">
      <c r="A42" s="60" t="s">
        <v>125</v>
      </c>
      <c r="B42" s="61" t="s">
        <v>78</v>
      </c>
      <c r="C42" s="62">
        <v>28513.491999999998</v>
      </c>
      <c r="D42" s="62" t="s">
        <v>97</v>
      </c>
      <c r="E42" s="13">
        <f t="shared" si="0"/>
        <v>4348.9851199847026</v>
      </c>
      <c r="F42">
        <f t="shared" si="1"/>
        <v>4349</v>
      </c>
      <c r="G42">
        <f t="shared" si="2"/>
        <v>-9.8125370022899006E-3</v>
      </c>
      <c r="I42">
        <f>+G42</f>
        <v>-9.8125370022899006E-3</v>
      </c>
      <c r="Q42" s="1">
        <f t="shared" si="3"/>
        <v>13494.991999999998</v>
      </c>
    </row>
    <row r="43" spans="1:19" x14ac:dyDescent="0.2">
      <c r="A43" s="60" t="s">
        <v>139</v>
      </c>
      <c r="B43" s="61" t="s">
        <v>78</v>
      </c>
      <c r="C43" s="62">
        <v>28622.331999999999</v>
      </c>
      <c r="D43" s="62" t="s">
        <v>97</v>
      </c>
      <c r="E43" s="13">
        <f t="shared" si="0"/>
        <v>4514.0332481872101</v>
      </c>
      <c r="F43">
        <f t="shared" si="1"/>
        <v>4514</v>
      </c>
      <c r="G43">
        <f t="shared" si="2"/>
        <v>2.1925318000285188E-2</v>
      </c>
      <c r="H43">
        <f>+G43</f>
        <v>2.1925318000285188E-2</v>
      </c>
      <c r="Q43" s="1">
        <f t="shared" si="3"/>
        <v>13603.831999999999</v>
      </c>
    </row>
    <row r="44" spans="1:19" x14ac:dyDescent="0.2">
      <c r="A44" s="34" t="s">
        <v>91</v>
      </c>
      <c r="B44" s="32"/>
      <c r="C44" s="17">
        <v>28622.332000000002</v>
      </c>
      <c r="D44" s="17"/>
      <c r="E44" s="13">
        <f t="shared" si="0"/>
        <v>4514.0332481872156</v>
      </c>
      <c r="F44">
        <f t="shared" si="1"/>
        <v>4514</v>
      </c>
      <c r="G44">
        <f t="shared" si="2"/>
        <v>2.1925318003923167E-2</v>
      </c>
      <c r="H44">
        <f>+G44</f>
        <v>2.1925318003923167E-2</v>
      </c>
      <c r="Q44" s="1">
        <f t="shared" si="3"/>
        <v>13603.832000000002</v>
      </c>
      <c r="S44" t="s">
        <v>90</v>
      </c>
    </row>
    <row r="45" spans="1:19" x14ac:dyDescent="0.2">
      <c r="A45" s="34" t="s">
        <v>91</v>
      </c>
      <c r="B45" s="32"/>
      <c r="C45" s="17">
        <v>28879.519</v>
      </c>
      <c r="D45" s="17"/>
      <c r="E45" s="13">
        <f t="shared" si="0"/>
        <v>4904.0390635861313</v>
      </c>
      <c r="F45">
        <f t="shared" si="1"/>
        <v>4904</v>
      </c>
      <c r="G45">
        <f t="shared" si="2"/>
        <v>2.576024800146115E-2</v>
      </c>
      <c r="H45">
        <f>+G45</f>
        <v>2.576024800146115E-2</v>
      </c>
      <c r="Q45" s="1">
        <f t="shared" si="3"/>
        <v>13861.019</v>
      </c>
      <c r="S45" t="s">
        <v>90</v>
      </c>
    </row>
    <row r="46" spans="1:19" x14ac:dyDescent="0.2">
      <c r="A46" s="60" t="s">
        <v>125</v>
      </c>
      <c r="B46" s="61" t="s">
        <v>78</v>
      </c>
      <c r="C46" s="62">
        <v>28949.38</v>
      </c>
      <c r="D46" s="62" t="s">
        <v>97</v>
      </c>
      <c r="E46" s="13">
        <f t="shared" si="0"/>
        <v>5009.9783072865675</v>
      </c>
      <c r="F46">
        <f t="shared" si="1"/>
        <v>5010</v>
      </c>
      <c r="G46">
        <f t="shared" si="2"/>
        <v>-1.4305130000138888E-2</v>
      </c>
      <c r="I46">
        <f>+G46</f>
        <v>-1.4305130000138888E-2</v>
      </c>
      <c r="Q46" s="1">
        <f t="shared" si="3"/>
        <v>13930.880000000001</v>
      </c>
    </row>
    <row r="47" spans="1:19" x14ac:dyDescent="0.2">
      <c r="A47" s="34" t="s">
        <v>91</v>
      </c>
      <c r="B47" s="32"/>
      <c r="C47" s="17">
        <v>28949.423999999999</v>
      </c>
      <c r="D47" s="17"/>
      <c r="E47" s="13">
        <f t="shared" si="0"/>
        <v>5010.0450301608844</v>
      </c>
      <c r="F47">
        <f t="shared" si="1"/>
        <v>5010</v>
      </c>
      <c r="G47">
        <f t="shared" si="2"/>
        <v>2.9694869997911155E-2</v>
      </c>
      <c r="H47">
        <f>+G47</f>
        <v>2.9694869997911155E-2</v>
      </c>
      <c r="Q47" s="1">
        <f t="shared" si="3"/>
        <v>13930.923999999999</v>
      </c>
      <c r="S47" t="s">
        <v>90</v>
      </c>
    </row>
    <row r="48" spans="1:19" x14ac:dyDescent="0.2">
      <c r="A48" s="34" t="s">
        <v>91</v>
      </c>
      <c r="B48" s="32"/>
      <c r="C48" s="17">
        <v>28951.356</v>
      </c>
      <c r="D48" s="17"/>
      <c r="E48" s="13">
        <f t="shared" si="0"/>
        <v>5012.9747709150861</v>
      </c>
      <c r="F48">
        <f t="shared" si="1"/>
        <v>5013</v>
      </c>
      <c r="G48">
        <f t="shared" si="2"/>
        <v>-1.6637168999295682E-2</v>
      </c>
      <c r="H48">
        <f>+G48</f>
        <v>-1.6637168999295682E-2</v>
      </c>
      <c r="Q48" s="1">
        <f t="shared" si="3"/>
        <v>13932.856</v>
      </c>
      <c r="S48" t="s">
        <v>90</v>
      </c>
    </row>
    <row r="49" spans="1:19" x14ac:dyDescent="0.2">
      <c r="A49" s="34" t="s">
        <v>91</v>
      </c>
      <c r="B49" s="32"/>
      <c r="C49" s="17">
        <v>28951.38</v>
      </c>
      <c r="D49" s="17"/>
      <c r="E49" s="13">
        <f t="shared" si="0"/>
        <v>5013.0111652101714</v>
      </c>
      <c r="F49">
        <f t="shared" si="1"/>
        <v>5013</v>
      </c>
      <c r="G49">
        <f t="shared" si="2"/>
        <v>7.362831001955783E-3</v>
      </c>
      <c r="H49">
        <f>+G49</f>
        <v>7.362831001955783E-3</v>
      </c>
      <c r="Q49" s="1">
        <f t="shared" si="3"/>
        <v>13932.880000000001</v>
      </c>
      <c r="S49" t="s">
        <v>90</v>
      </c>
    </row>
    <row r="50" spans="1:19" x14ac:dyDescent="0.2">
      <c r="A50" s="60" t="s">
        <v>125</v>
      </c>
      <c r="B50" s="61" t="s">
        <v>78</v>
      </c>
      <c r="C50" s="62">
        <v>28978.385999999999</v>
      </c>
      <c r="D50" s="62" t="s">
        <v>97</v>
      </c>
      <c r="E50" s="13">
        <f t="shared" si="0"/>
        <v>5053.9638457525871</v>
      </c>
      <c r="F50">
        <f t="shared" si="1"/>
        <v>5054</v>
      </c>
      <c r="G50">
        <f t="shared" si="2"/>
        <v>-2.3841702000936493E-2</v>
      </c>
      <c r="I50">
        <f>+G50</f>
        <v>-2.3841702000936493E-2</v>
      </c>
      <c r="Q50" s="1">
        <f t="shared" si="3"/>
        <v>13959.885999999999</v>
      </c>
    </row>
    <row r="51" spans="1:19" x14ac:dyDescent="0.2">
      <c r="A51" s="34" t="s">
        <v>91</v>
      </c>
      <c r="B51" s="32"/>
      <c r="C51" s="17">
        <v>29175.585999999999</v>
      </c>
      <c r="D51" s="17"/>
      <c r="E51" s="13">
        <f t="shared" si="0"/>
        <v>5353.0036370199023</v>
      </c>
      <c r="F51">
        <f t="shared" si="1"/>
        <v>5353</v>
      </c>
      <c r="G51">
        <f t="shared" si="2"/>
        <v>2.3984110011951998E-3</v>
      </c>
      <c r="H51">
        <f>+G51</f>
        <v>2.3984110011951998E-3</v>
      </c>
      <c r="Q51" s="1">
        <f t="shared" si="3"/>
        <v>14157.085999999999</v>
      </c>
      <c r="S51" t="s">
        <v>90</v>
      </c>
    </row>
    <row r="52" spans="1:19" x14ac:dyDescent="0.2">
      <c r="A52" s="60" t="s">
        <v>125</v>
      </c>
      <c r="B52" s="61" t="s">
        <v>78</v>
      </c>
      <c r="C52" s="62">
        <v>29317.370999999999</v>
      </c>
      <c r="D52" s="62" t="s">
        <v>97</v>
      </c>
      <c r="E52" s="13">
        <f t="shared" si="0"/>
        <v>5568.0105173689699</v>
      </c>
      <c r="F52">
        <f t="shared" si="1"/>
        <v>5568</v>
      </c>
      <c r="G52">
        <f t="shared" si="2"/>
        <v>6.9356159983726684E-3</v>
      </c>
      <c r="I52">
        <f>+G52</f>
        <v>6.9356159983726684E-3</v>
      </c>
      <c r="Q52" s="1">
        <f t="shared" si="3"/>
        <v>14298.870999999999</v>
      </c>
    </row>
    <row r="53" spans="1:19" x14ac:dyDescent="0.2">
      <c r="A53" s="34" t="s">
        <v>91</v>
      </c>
      <c r="B53" s="32"/>
      <c r="C53" s="17">
        <v>29317.387999999999</v>
      </c>
      <c r="D53" s="17"/>
      <c r="E53" s="13">
        <f t="shared" si="0"/>
        <v>5568.0362966613202</v>
      </c>
      <c r="F53">
        <f t="shared" si="1"/>
        <v>5568</v>
      </c>
      <c r="G53">
        <f t="shared" ref="G53:G84" si="5">+C53-(C$7+F53*C$8)</f>
        <v>2.3935615998198045E-2</v>
      </c>
      <c r="H53">
        <f>+G53</f>
        <v>2.3935615998198045E-2</v>
      </c>
      <c r="Q53" s="1">
        <f t="shared" si="3"/>
        <v>14298.887999999999</v>
      </c>
      <c r="S53" t="s">
        <v>90</v>
      </c>
    </row>
    <row r="54" spans="1:19" x14ac:dyDescent="0.2">
      <c r="A54" s="60" t="s">
        <v>125</v>
      </c>
      <c r="B54" s="61" t="s">
        <v>78</v>
      </c>
      <c r="C54" s="62">
        <v>29576.512999999999</v>
      </c>
      <c r="D54" s="62" t="s">
        <v>97</v>
      </c>
      <c r="E54" s="13">
        <f t="shared" si="0"/>
        <v>5960.980951388211</v>
      </c>
      <c r="F54">
        <f t="shared" si="1"/>
        <v>5961</v>
      </c>
      <c r="G54">
        <f t="shared" si="5"/>
        <v>-1.2561493000248447E-2</v>
      </c>
      <c r="I54">
        <f t="shared" ref="I54:I97" si="6">+G54</f>
        <v>-1.2561493000248447E-2</v>
      </c>
      <c r="Q54" s="1">
        <f t="shared" si="3"/>
        <v>14558.012999999999</v>
      </c>
    </row>
    <row r="55" spans="1:19" x14ac:dyDescent="0.2">
      <c r="A55" s="60" t="s">
        <v>125</v>
      </c>
      <c r="B55" s="61" t="s">
        <v>78</v>
      </c>
      <c r="C55" s="62">
        <v>29632.575000000001</v>
      </c>
      <c r="D55" s="62" t="s">
        <v>97</v>
      </c>
      <c r="E55" s="13">
        <f t="shared" si="0"/>
        <v>6045.9949918447455</v>
      </c>
      <c r="F55">
        <f t="shared" si="1"/>
        <v>6046</v>
      </c>
      <c r="G55">
        <f t="shared" si="5"/>
        <v>-3.3025979973899666E-3</v>
      </c>
      <c r="I55">
        <f t="shared" si="6"/>
        <v>-3.3025979973899666E-3</v>
      </c>
      <c r="Q55" s="1">
        <f t="shared" si="3"/>
        <v>14614.075000000001</v>
      </c>
    </row>
    <row r="56" spans="1:19" x14ac:dyDescent="0.2">
      <c r="A56" s="60" t="s">
        <v>125</v>
      </c>
      <c r="B56" s="61" t="s">
        <v>78</v>
      </c>
      <c r="C56" s="62">
        <v>29687.341</v>
      </c>
      <c r="D56" s="62" t="s">
        <v>97</v>
      </c>
      <c r="E56" s="13">
        <f t="shared" si="0"/>
        <v>6129.043740366782</v>
      </c>
      <c r="F56">
        <f t="shared" si="1"/>
        <v>6129</v>
      </c>
      <c r="G56">
        <f t="shared" si="5"/>
        <v>2.8844323001976591E-2</v>
      </c>
      <c r="I56">
        <f t="shared" si="6"/>
        <v>2.8844323001976591E-2</v>
      </c>
      <c r="Q56" s="1">
        <f t="shared" si="3"/>
        <v>14668.841</v>
      </c>
    </row>
    <row r="57" spans="1:19" x14ac:dyDescent="0.2">
      <c r="A57" s="60" t="s">
        <v>125</v>
      </c>
      <c r="B57" s="61" t="s">
        <v>78</v>
      </c>
      <c r="C57" s="62">
        <v>30750.331999999999</v>
      </c>
      <c r="D57" s="62" t="s">
        <v>97</v>
      </c>
      <c r="E57" s="13">
        <f t="shared" si="0"/>
        <v>7740.9940789014317</v>
      </c>
      <c r="F57">
        <f t="shared" si="1"/>
        <v>7741</v>
      </c>
      <c r="G57">
        <f t="shared" si="5"/>
        <v>-3.9046330020937603E-3</v>
      </c>
      <c r="I57">
        <f t="shared" si="6"/>
        <v>-3.9046330020937603E-3</v>
      </c>
      <c r="Q57" s="1">
        <f t="shared" si="3"/>
        <v>15731.831999999999</v>
      </c>
    </row>
    <row r="58" spans="1:19" x14ac:dyDescent="0.2">
      <c r="A58" s="60" t="s">
        <v>125</v>
      </c>
      <c r="B58" s="61" t="s">
        <v>78</v>
      </c>
      <c r="C58" s="62">
        <v>30781.345000000001</v>
      </c>
      <c r="D58" s="62" t="s">
        <v>97</v>
      </c>
      <c r="E58" s="13">
        <f t="shared" si="0"/>
        <v>7788.0230902937956</v>
      </c>
      <c r="F58">
        <f t="shared" si="1"/>
        <v>7788</v>
      </c>
      <c r="G58">
        <f t="shared" si="5"/>
        <v>1.5226756000629393E-2</v>
      </c>
      <c r="I58">
        <f t="shared" si="6"/>
        <v>1.5226756000629393E-2</v>
      </c>
      <c r="Q58" s="1">
        <f t="shared" si="3"/>
        <v>15762.845000000001</v>
      </c>
    </row>
    <row r="59" spans="1:19" x14ac:dyDescent="0.2">
      <c r="A59" s="60" t="s">
        <v>125</v>
      </c>
      <c r="B59" s="61" t="s">
        <v>78</v>
      </c>
      <c r="C59" s="62">
        <v>31028.633000000002</v>
      </c>
      <c r="D59" s="62" t="s">
        <v>97</v>
      </c>
      <c r="E59" s="13">
        <f t="shared" si="0"/>
        <v>8163.0177753998387</v>
      </c>
      <c r="F59">
        <f t="shared" si="1"/>
        <v>8163</v>
      </c>
      <c r="G59">
        <f t="shared" si="5"/>
        <v>1.1721881000994472E-2</v>
      </c>
      <c r="I59">
        <f t="shared" si="6"/>
        <v>1.1721881000994472E-2</v>
      </c>
      <c r="Q59" s="1">
        <f t="shared" si="3"/>
        <v>16010.133000000002</v>
      </c>
    </row>
    <row r="60" spans="1:19" x14ac:dyDescent="0.2">
      <c r="A60" s="60" t="s">
        <v>125</v>
      </c>
      <c r="B60" s="61" t="s">
        <v>78</v>
      </c>
      <c r="C60" s="62">
        <v>31443.441999999999</v>
      </c>
      <c r="D60" s="62" t="s">
        <v>97</v>
      </c>
      <c r="E60" s="13">
        <f t="shared" si="0"/>
        <v>8792.0461566158756</v>
      </c>
      <c r="F60">
        <f t="shared" si="1"/>
        <v>8792</v>
      </c>
      <c r="G60">
        <f t="shared" si="5"/>
        <v>3.0437703997449717E-2</v>
      </c>
      <c r="I60">
        <f t="shared" si="6"/>
        <v>3.0437703997449717E-2</v>
      </c>
      <c r="Q60" s="1">
        <f t="shared" si="3"/>
        <v>16424.941999999999</v>
      </c>
    </row>
    <row r="61" spans="1:19" x14ac:dyDescent="0.2">
      <c r="A61" s="60" t="s">
        <v>125</v>
      </c>
      <c r="B61" s="61" t="s">
        <v>78</v>
      </c>
      <c r="C61" s="62">
        <v>32889.565999999999</v>
      </c>
      <c r="D61" s="62" t="s">
        <v>97</v>
      </c>
      <c r="E61" s="13">
        <f t="shared" si="0"/>
        <v>10984.990472572536</v>
      </c>
      <c r="F61">
        <f t="shared" si="1"/>
        <v>10985</v>
      </c>
      <c r="G61">
        <f t="shared" si="5"/>
        <v>-6.2828049995005131E-3</v>
      </c>
      <c r="I61">
        <f t="shared" si="6"/>
        <v>-6.2828049995005131E-3</v>
      </c>
      <c r="Q61" s="1">
        <f t="shared" si="3"/>
        <v>17871.065999999999</v>
      </c>
    </row>
    <row r="62" spans="1:19" x14ac:dyDescent="0.2">
      <c r="A62" s="60" t="s">
        <v>239</v>
      </c>
      <c r="B62" s="61" t="s">
        <v>78</v>
      </c>
      <c r="C62" s="62">
        <v>36226.339</v>
      </c>
      <c r="D62" s="62" t="s">
        <v>97</v>
      </c>
      <c r="E62" s="13">
        <f t="shared" si="0"/>
        <v>16044.969688730802</v>
      </c>
      <c r="F62">
        <f t="shared" si="1"/>
        <v>16045</v>
      </c>
      <c r="G62">
        <f t="shared" si="5"/>
        <v>-1.9988585001556203E-2</v>
      </c>
      <c r="I62">
        <f t="shared" si="6"/>
        <v>-1.9988585001556203E-2</v>
      </c>
      <c r="Q62" s="1">
        <f t="shared" si="3"/>
        <v>21207.839</v>
      </c>
    </row>
    <row r="63" spans="1:19" x14ac:dyDescent="0.2">
      <c r="A63" s="60" t="s">
        <v>239</v>
      </c>
      <c r="B63" s="61" t="s">
        <v>78</v>
      </c>
      <c r="C63" s="62">
        <v>36255.387999999999</v>
      </c>
      <c r="D63" s="62" t="s">
        <v>97</v>
      </c>
      <c r="E63" s="13">
        <f t="shared" si="0"/>
        <v>16089.020433642181</v>
      </c>
      <c r="F63">
        <f t="shared" si="1"/>
        <v>16089</v>
      </c>
      <c r="G63">
        <f t="shared" si="5"/>
        <v>1.3474842999130487E-2</v>
      </c>
      <c r="I63">
        <f t="shared" si="6"/>
        <v>1.3474842999130487E-2</v>
      </c>
      <c r="Q63" s="1">
        <f t="shared" si="3"/>
        <v>21236.887999999999</v>
      </c>
    </row>
    <row r="64" spans="1:19" x14ac:dyDescent="0.2">
      <c r="A64" s="60" t="s">
        <v>239</v>
      </c>
      <c r="B64" s="61" t="s">
        <v>78</v>
      </c>
      <c r="C64" s="62">
        <v>36257.370999999999</v>
      </c>
      <c r="D64" s="62" t="s">
        <v>97</v>
      </c>
      <c r="E64" s="13">
        <f t="shared" si="0"/>
        <v>16092.027512273433</v>
      </c>
      <c r="F64">
        <f t="shared" si="1"/>
        <v>16092</v>
      </c>
      <c r="G64">
        <f t="shared" si="5"/>
        <v>1.8142804001399782E-2</v>
      </c>
      <c r="I64">
        <f t="shared" si="6"/>
        <v>1.8142804001399782E-2</v>
      </c>
      <c r="Q64" s="1">
        <f t="shared" si="3"/>
        <v>21238.870999999999</v>
      </c>
    </row>
    <row r="65" spans="1:17" x14ac:dyDescent="0.2">
      <c r="A65" s="60" t="s">
        <v>239</v>
      </c>
      <c r="B65" s="61" t="s">
        <v>78</v>
      </c>
      <c r="C65" s="62">
        <v>36317.326999999997</v>
      </c>
      <c r="D65" s="62" t="s">
        <v>97</v>
      </c>
      <c r="E65" s="13">
        <f t="shared" si="0"/>
        <v>16182.946527107219</v>
      </c>
      <c r="F65">
        <f t="shared" si="1"/>
        <v>16183</v>
      </c>
      <c r="G65">
        <f t="shared" si="5"/>
        <v>-3.5262379002233502E-2</v>
      </c>
      <c r="I65">
        <f t="shared" si="6"/>
        <v>-3.5262379002233502E-2</v>
      </c>
      <c r="Q65" s="1">
        <f t="shared" si="3"/>
        <v>21298.826999999997</v>
      </c>
    </row>
    <row r="66" spans="1:17" x14ac:dyDescent="0.2">
      <c r="A66" s="60" t="s">
        <v>239</v>
      </c>
      <c r="B66" s="61" t="s">
        <v>78</v>
      </c>
      <c r="C66" s="62">
        <v>36596.275000000001</v>
      </c>
      <c r="D66" s="62" t="s">
        <v>97</v>
      </c>
      <c r="E66" s="13">
        <f t="shared" si="0"/>
        <v>16605.951353143912</v>
      </c>
      <c r="F66">
        <f t="shared" si="1"/>
        <v>16606</v>
      </c>
      <c r="G66">
        <f t="shared" si="5"/>
        <v>-3.2079877993965056E-2</v>
      </c>
      <c r="I66">
        <f t="shared" si="6"/>
        <v>-3.2079877993965056E-2</v>
      </c>
      <c r="Q66" s="1">
        <f t="shared" si="3"/>
        <v>21577.775000000001</v>
      </c>
    </row>
    <row r="67" spans="1:17" x14ac:dyDescent="0.2">
      <c r="A67" s="60" t="s">
        <v>239</v>
      </c>
      <c r="B67" s="61" t="s">
        <v>78</v>
      </c>
      <c r="C67" s="62">
        <v>39200.432999999997</v>
      </c>
      <c r="D67" s="62" t="s">
        <v>97</v>
      </c>
      <c r="E67" s="13">
        <f t="shared" si="0"/>
        <v>20554.971965451747</v>
      </c>
      <c r="F67">
        <f t="shared" si="1"/>
        <v>20555</v>
      </c>
      <c r="G67">
        <f t="shared" si="5"/>
        <v>-1.848721500573447E-2</v>
      </c>
      <c r="I67">
        <f t="shared" si="6"/>
        <v>-1.848721500573447E-2</v>
      </c>
      <c r="O67">
        <f t="shared" ref="O67:O98" ca="1" si="7">+C$11+C$12*$F67</f>
        <v>-3.118633032019013E-2</v>
      </c>
      <c r="Q67" s="1">
        <f t="shared" si="3"/>
        <v>24181.932999999997</v>
      </c>
    </row>
    <row r="68" spans="1:17" x14ac:dyDescent="0.2">
      <c r="A68" s="60" t="s">
        <v>239</v>
      </c>
      <c r="B68" s="61" t="s">
        <v>78</v>
      </c>
      <c r="C68" s="62">
        <v>39206.362000000001</v>
      </c>
      <c r="D68" s="62" t="s">
        <v>97</v>
      </c>
      <c r="E68" s="13">
        <f t="shared" si="0"/>
        <v>20563.962872766275</v>
      </c>
      <c r="F68">
        <f t="shared" si="1"/>
        <v>20564</v>
      </c>
      <c r="G68">
        <f t="shared" si="5"/>
        <v>-2.4483331995725166E-2</v>
      </c>
      <c r="I68">
        <f t="shared" si="6"/>
        <v>-2.4483331995725166E-2</v>
      </c>
      <c r="O68">
        <f t="shared" ca="1" si="7"/>
        <v>-3.1165748251167302E-2</v>
      </c>
      <c r="Q68" s="1">
        <f t="shared" si="3"/>
        <v>24187.862000000001</v>
      </c>
    </row>
    <row r="69" spans="1:17" x14ac:dyDescent="0.2">
      <c r="A69" s="60" t="s">
        <v>239</v>
      </c>
      <c r="B69" s="61" t="s">
        <v>78</v>
      </c>
      <c r="C69" s="62">
        <v>39235.375999999997</v>
      </c>
      <c r="D69" s="62" t="s">
        <v>97</v>
      </c>
      <c r="E69" s="13">
        <f t="shared" si="0"/>
        <v>20607.960542663986</v>
      </c>
      <c r="F69">
        <f t="shared" si="1"/>
        <v>20608</v>
      </c>
      <c r="G69">
        <f t="shared" si="5"/>
        <v>-2.6019903998530935E-2</v>
      </c>
      <c r="I69">
        <f t="shared" si="6"/>
        <v>-2.6019903998530935E-2</v>
      </c>
      <c r="O69">
        <f t="shared" ca="1" si="7"/>
        <v>-3.1065124802611248E-2</v>
      </c>
      <c r="Q69" s="1">
        <f t="shared" si="3"/>
        <v>24216.875999999997</v>
      </c>
    </row>
    <row r="70" spans="1:17" x14ac:dyDescent="0.2">
      <c r="A70" s="60" t="s">
        <v>239</v>
      </c>
      <c r="B70" s="61" t="s">
        <v>78</v>
      </c>
      <c r="C70" s="62">
        <v>39239.324999999997</v>
      </c>
      <c r="D70" s="62" t="s">
        <v>97</v>
      </c>
      <c r="E70" s="13">
        <f t="shared" si="0"/>
        <v>20613.948920634142</v>
      </c>
      <c r="F70">
        <f t="shared" si="1"/>
        <v>20614</v>
      </c>
      <c r="G70">
        <f t="shared" si="5"/>
        <v>-3.3683982001093682E-2</v>
      </c>
      <c r="I70">
        <f t="shared" si="6"/>
        <v>-3.3683982001093682E-2</v>
      </c>
      <c r="O70">
        <f t="shared" ca="1" si="7"/>
        <v>-3.1051403423262694E-2</v>
      </c>
      <c r="Q70" s="1">
        <f t="shared" si="3"/>
        <v>24220.824999999997</v>
      </c>
    </row>
    <row r="71" spans="1:17" x14ac:dyDescent="0.2">
      <c r="A71" s="6" t="s">
        <v>30</v>
      </c>
      <c r="B71" s="32"/>
      <c r="C71" s="17">
        <v>40290.500999999997</v>
      </c>
      <c r="D71" s="17"/>
      <c r="E71" s="13">
        <f t="shared" si="0"/>
        <v>22207.982650985108</v>
      </c>
      <c r="F71">
        <f t="shared" si="1"/>
        <v>22208</v>
      </c>
      <c r="G71">
        <f t="shared" si="5"/>
        <v>-1.1440704001870472E-2</v>
      </c>
      <c r="I71">
        <f t="shared" si="6"/>
        <v>-1.1440704001870472E-2</v>
      </c>
      <c r="O71">
        <f t="shared" ca="1" si="7"/>
        <v>-2.7406090309663698E-2</v>
      </c>
      <c r="Q71" s="1">
        <f t="shared" si="3"/>
        <v>25272.000999999997</v>
      </c>
    </row>
    <row r="72" spans="1:17" x14ac:dyDescent="0.2">
      <c r="A72" s="6" t="s">
        <v>31</v>
      </c>
      <c r="B72" s="32"/>
      <c r="C72" s="17">
        <v>41762.391000000003</v>
      </c>
      <c r="D72" s="17"/>
      <c r="E72" s="13">
        <f t="shared" si="0"/>
        <v>24439.999275571561</v>
      </c>
      <c r="F72">
        <f t="shared" si="1"/>
        <v>24440</v>
      </c>
      <c r="G72">
        <f t="shared" si="5"/>
        <v>-4.7771999379619956E-4</v>
      </c>
      <c r="I72">
        <f t="shared" si="6"/>
        <v>-4.7771999379619956E-4</v>
      </c>
      <c r="O72">
        <f t="shared" ca="1" si="7"/>
        <v>-2.2301737192001875E-2</v>
      </c>
      <c r="Q72" s="1">
        <f t="shared" si="3"/>
        <v>26743.891000000003</v>
      </c>
    </row>
    <row r="73" spans="1:17" x14ac:dyDescent="0.2">
      <c r="A73" s="6" t="s">
        <v>31</v>
      </c>
      <c r="B73" s="32"/>
      <c r="C73" s="17">
        <v>41766.35</v>
      </c>
      <c r="D73" s="17"/>
      <c r="E73" s="13">
        <f t="shared" si="0"/>
        <v>24446.00281783133</v>
      </c>
      <c r="F73">
        <f t="shared" si="1"/>
        <v>24446</v>
      </c>
      <c r="G73">
        <f t="shared" si="5"/>
        <v>1.8582019984023646E-3</v>
      </c>
      <c r="I73">
        <f t="shared" si="6"/>
        <v>1.8582019984023646E-3</v>
      </c>
      <c r="O73">
        <f t="shared" ca="1" si="7"/>
        <v>-2.2288015812653321E-2</v>
      </c>
      <c r="Q73" s="1">
        <f t="shared" si="3"/>
        <v>26747.85</v>
      </c>
    </row>
    <row r="74" spans="1:17" x14ac:dyDescent="0.2">
      <c r="A74" s="6" t="s">
        <v>32</v>
      </c>
      <c r="B74" s="32"/>
      <c r="C74" s="17">
        <v>41795.366999999998</v>
      </c>
      <c r="D74" s="17"/>
      <c r="E74" s="13">
        <f t="shared" si="0"/>
        <v>24490.00503701593</v>
      </c>
      <c r="F74">
        <f t="shared" si="1"/>
        <v>24490</v>
      </c>
      <c r="G74">
        <f t="shared" si="5"/>
        <v>3.3216299998457544E-3</v>
      </c>
      <c r="I74">
        <f t="shared" si="6"/>
        <v>3.3216299998457544E-3</v>
      </c>
      <c r="O74">
        <f t="shared" ca="1" si="7"/>
        <v>-2.2187392364097266E-2</v>
      </c>
      <c r="Q74" s="1">
        <f t="shared" si="3"/>
        <v>26776.866999999998</v>
      </c>
    </row>
    <row r="75" spans="1:17" x14ac:dyDescent="0.2">
      <c r="A75" s="6" t="s">
        <v>33</v>
      </c>
      <c r="B75" s="32"/>
      <c r="C75" s="17">
        <v>42078.260999999999</v>
      </c>
      <c r="D75" s="17"/>
      <c r="E75" s="13">
        <f t="shared" si="0"/>
        <v>24918.99369173589</v>
      </c>
      <c r="F75">
        <f t="shared" si="1"/>
        <v>24919</v>
      </c>
      <c r="G75">
        <f t="shared" si="5"/>
        <v>-4.1599469986977056E-3</v>
      </c>
      <c r="I75">
        <f t="shared" si="6"/>
        <v>-4.1599469986977056E-3</v>
      </c>
      <c r="O75">
        <f t="shared" ca="1" si="7"/>
        <v>-2.1206313740675706E-2</v>
      </c>
      <c r="Q75" s="1">
        <f t="shared" si="3"/>
        <v>27059.760999999999</v>
      </c>
    </row>
    <row r="76" spans="1:17" x14ac:dyDescent="0.2">
      <c r="A76" s="6" t="s">
        <v>34</v>
      </c>
      <c r="B76" s="32"/>
      <c r="C76" s="17">
        <v>42132.341999999997</v>
      </c>
      <c r="D76" s="17"/>
      <c r="E76" s="13">
        <f t="shared" si="0"/>
        <v>25001.003686419088</v>
      </c>
      <c r="F76">
        <f t="shared" si="1"/>
        <v>25001</v>
      </c>
      <c r="G76">
        <f t="shared" si="5"/>
        <v>2.4309869986609556E-3</v>
      </c>
      <c r="I76">
        <f t="shared" si="6"/>
        <v>2.4309869986609556E-3</v>
      </c>
      <c r="O76">
        <f t="shared" ca="1" si="7"/>
        <v>-2.1018788222912144E-2</v>
      </c>
      <c r="Q76" s="1">
        <f t="shared" si="3"/>
        <v>27113.841999999997</v>
      </c>
    </row>
    <row r="77" spans="1:17" x14ac:dyDescent="0.2">
      <c r="A77" s="6" t="s">
        <v>35</v>
      </c>
      <c r="B77" s="32"/>
      <c r="C77" s="17">
        <v>42403.368000000002</v>
      </c>
      <c r="D77" s="17"/>
      <c r="E77" s="13">
        <f t="shared" si="0"/>
        <v>25411.99536222039</v>
      </c>
      <c r="F77">
        <f t="shared" si="1"/>
        <v>25412</v>
      </c>
      <c r="G77">
        <f t="shared" si="5"/>
        <v>-3.058356000110507E-3</v>
      </c>
      <c r="I77">
        <f t="shared" si="6"/>
        <v>-3.058356000110507E-3</v>
      </c>
      <c r="O77">
        <f t="shared" ca="1" si="7"/>
        <v>-2.0078873737536244E-2</v>
      </c>
      <c r="Q77" s="1">
        <f t="shared" si="3"/>
        <v>27384.868000000002</v>
      </c>
    </row>
    <row r="78" spans="1:17" x14ac:dyDescent="0.2">
      <c r="A78" s="6" t="s">
        <v>35</v>
      </c>
      <c r="B78" s="32"/>
      <c r="C78" s="17">
        <v>42403.368999999999</v>
      </c>
      <c r="D78" s="17"/>
      <c r="E78" s="13">
        <f t="shared" si="0"/>
        <v>25411.996878649348</v>
      </c>
      <c r="F78">
        <f t="shared" si="1"/>
        <v>25412</v>
      </c>
      <c r="G78">
        <f t="shared" si="5"/>
        <v>-2.058356003544759E-3</v>
      </c>
      <c r="I78">
        <f t="shared" si="6"/>
        <v>-2.058356003544759E-3</v>
      </c>
      <c r="O78">
        <f t="shared" ca="1" si="7"/>
        <v>-2.0078873737536244E-2</v>
      </c>
      <c r="Q78" s="1">
        <f t="shared" si="3"/>
        <v>27384.868999999999</v>
      </c>
    </row>
    <row r="79" spans="1:17" x14ac:dyDescent="0.2">
      <c r="A79" s="6" t="s">
        <v>35</v>
      </c>
      <c r="B79" s="32"/>
      <c r="C79" s="17">
        <v>42404.682000000001</v>
      </c>
      <c r="D79" s="17"/>
      <c r="E79" s="13">
        <f t="shared" si="0"/>
        <v>25413.987949876195</v>
      </c>
      <c r="F79">
        <f t="shared" si="1"/>
        <v>25414</v>
      </c>
      <c r="G79">
        <f t="shared" si="5"/>
        <v>-7.9463820002274588E-3</v>
      </c>
      <c r="I79">
        <f t="shared" si="6"/>
        <v>-7.9463820002274588E-3</v>
      </c>
      <c r="O79">
        <f t="shared" ca="1" si="7"/>
        <v>-2.007429994442006E-2</v>
      </c>
      <c r="Q79" s="1">
        <f t="shared" si="3"/>
        <v>27386.182000000001</v>
      </c>
    </row>
    <row r="80" spans="1:17" x14ac:dyDescent="0.2">
      <c r="A80" s="6" t="s">
        <v>35</v>
      </c>
      <c r="B80" s="32"/>
      <c r="C80" s="17">
        <v>42404.688000000002</v>
      </c>
      <c r="D80" s="17"/>
      <c r="E80" s="13">
        <f t="shared" si="0"/>
        <v>25413.997048449968</v>
      </c>
      <c r="F80">
        <f t="shared" si="1"/>
        <v>25414</v>
      </c>
      <c r="G80">
        <f t="shared" si="5"/>
        <v>-1.9463819990050979E-3</v>
      </c>
      <c r="I80">
        <f t="shared" si="6"/>
        <v>-1.9463819990050979E-3</v>
      </c>
      <c r="O80">
        <f t="shared" ca="1" si="7"/>
        <v>-2.007429994442006E-2</v>
      </c>
      <c r="Q80" s="1">
        <f t="shared" si="3"/>
        <v>27386.188000000002</v>
      </c>
    </row>
    <row r="81" spans="1:17" x14ac:dyDescent="0.2">
      <c r="A81" s="6" t="s">
        <v>35</v>
      </c>
      <c r="B81" s="32"/>
      <c r="C81" s="17">
        <v>42408.648000000001</v>
      </c>
      <c r="D81" s="17"/>
      <c r="E81" s="13">
        <f t="shared" si="0"/>
        <v>25420.002107138702</v>
      </c>
      <c r="F81">
        <f t="shared" si="1"/>
        <v>25420</v>
      </c>
      <c r="G81">
        <f t="shared" si="5"/>
        <v>1.3895400043111295E-3</v>
      </c>
      <c r="I81">
        <f t="shared" si="6"/>
        <v>1.3895400043111295E-3</v>
      </c>
      <c r="O81">
        <f t="shared" ca="1" si="7"/>
        <v>-2.0060578565071506E-2</v>
      </c>
      <c r="Q81" s="1">
        <f t="shared" si="3"/>
        <v>27390.148000000001</v>
      </c>
    </row>
    <row r="82" spans="1:17" x14ac:dyDescent="0.2">
      <c r="A82" s="6" t="s">
        <v>36</v>
      </c>
      <c r="B82" s="32"/>
      <c r="C82" s="17">
        <v>42426.455000000002</v>
      </c>
      <c r="D82" s="17"/>
      <c r="E82" s="13">
        <f t="shared" si="0"/>
        <v>25447.005157661508</v>
      </c>
      <c r="F82">
        <f t="shared" si="1"/>
        <v>25447</v>
      </c>
      <c r="G82">
        <f t="shared" si="5"/>
        <v>3.4011890020337887E-3</v>
      </c>
      <c r="I82">
        <f t="shared" si="6"/>
        <v>3.4011890020337887E-3</v>
      </c>
      <c r="O82">
        <f t="shared" ca="1" si="7"/>
        <v>-1.9998832358003017E-2</v>
      </c>
      <c r="Q82" s="1">
        <f t="shared" si="3"/>
        <v>27407.955000000002</v>
      </c>
    </row>
    <row r="83" spans="1:17" x14ac:dyDescent="0.2">
      <c r="A83" s="6" t="s">
        <v>37</v>
      </c>
      <c r="B83" s="32"/>
      <c r="C83" s="17">
        <v>42443.591999999997</v>
      </c>
      <c r="D83" s="17"/>
      <c r="E83" s="13">
        <f t="shared" si="0"/>
        <v>25472.992200779896</v>
      </c>
      <c r="F83">
        <f t="shared" si="1"/>
        <v>25473</v>
      </c>
      <c r="G83">
        <f t="shared" si="5"/>
        <v>-5.1431490064715035E-3</v>
      </c>
      <c r="I83">
        <f t="shared" si="6"/>
        <v>-5.1431490064715035E-3</v>
      </c>
      <c r="O83">
        <f t="shared" ca="1" si="7"/>
        <v>-1.9939373047492617E-2</v>
      </c>
      <c r="Q83" s="1">
        <f t="shared" si="3"/>
        <v>27425.091999999997</v>
      </c>
    </row>
    <row r="84" spans="1:17" x14ac:dyDescent="0.2">
      <c r="A84" s="6" t="s">
        <v>38</v>
      </c>
      <c r="B84" s="32"/>
      <c r="C84" s="17">
        <v>42461.402000000002</v>
      </c>
      <c r="D84" s="17"/>
      <c r="E84" s="13">
        <f t="shared" si="0"/>
        <v>25499.999800589594</v>
      </c>
      <c r="F84">
        <f t="shared" si="1"/>
        <v>25500</v>
      </c>
      <c r="G84">
        <f t="shared" si="5"/>
        <v>-1.3149999722372741E-4</v>
      </c>
      <c r="I84">
        <f t="shared" si="6"/>
        <v>-1.3149999722372741E-4</v>
      </c>
      <c r="O84">
        <f t="shared" ca="1" si="7"/>
        <v>-1.9877626840424129E-2</v>
      </c>
      <c r="Q84" s="1">
        <f t="shared" si="3"/>
        <v>27442.902000000002</v>
      </c>
    </row>
    <row r="85" spans="1:17" x14ac:dyDescent="0.2">
      <c r="A85" s="6" t="s">
        <v>39</v>
      </c>
      <c r="B85" s="32"/>
      <c r="C85" s="17">
        <v>42525.357000000004</v>
      </c>
      <c r="D85" s="17"/>
      <c r="E85" s="13">
        <f t="shared" ref="E85:E148" si="8">(C85-C$7)/C$8</f>
        <v>25596.983014841633</v>
      </c>
      <c r="F85">
        <f t="shared" ref="F85:F148" si="9">ROUND(2*E85,0)/2</f>
        <v>25597</v>
      </c>
      <c r="G85">
        <f t="shared" ref="G85:G116" si="10">+C85-(C$7+F85*C$8)</f>
        <v>-1.1200761000509374E-2</v>
      </c>
      <c r="I85">
        <f t="shared" si="6"/>
        <v>-1.1200761000509374E-2</v>
      </c>
      <c r="O85">
        <f t="shared" ca="1" si="7"/>
        <v>-1.9655797874289185E-2</v>
      </c>
      <c r="Q85" s="1">
        <f t="shared" ref="Q85:Q148" si="11">+C85-15018.5</f>
        <v>27506.857000000004</v>
      </c>
    </row>
    <row r="86" spans="1:17" x14ac:dyDescent="0.2">
      <c r="A86" s="6" t="s">
        <v>40</v>
      </c>
      <c r="B86" s="32"/>
      <c r="C86" s="17">
        <v>42796.394</v>
      </c>
      <c r="D86" s="17"/>
      <c r="E86" s="13">
        <f t="shared" si="8"/>
        <v>26007.991371361499</v>
      </c>
      <c r="F86">
        <f t="shared" si="9"/>
        <v>26008</v>
      </c>
      <c r="G86">
        <f t="shared" si="10"/>
        <v>-5.6901040006778203E-3</v>
      </c>
      <c r="I86">
        <f t="shared" si="6"/>
        <v>-5.6901040006778203E-3</v>
      </c>
      <c r="O86">
        <f t="shared" ca="1" si="7"/>
        <v>-1.8715883388913286E-2</v>
      </c>
      <c r="Q86" s="1">
        <f t="shared" si="11"/>
        <v>27777.894</v>
      </c>
    </row>
    <row r="87" spans="1:17" x14ac:dyDescent="0.2">
      <c r="A87" s="6" t="s">
        <v>41</v>
      </c>
      <c r="B87" s="32"/>
      <c r="C87" s="17">
        <v>42858.392</v>
      </c>
      <c r="D87" s="17"/>
      <c r="E87" s="13">
        <f t="shared" si="8"/>
        <v>26102.006934135286</v>
      </c>
      <c r="F87">
        <f t="shared" si="9"/>
        <v>26102</v>
      </c>
      <c r="G87">
        <f t="shared" si="10"/>
        <v>4.5726739990641363E-3</v>
      </c>
      <c r="I87">
        <f t="shared" si="6"/>
        <v>4.5726739990641363E-3</v>
      </c>
      <c r="O87">
        <f t="shared" ca="1" si="7"/>
        <v>-1.8500915112452616E-2</v>
      </c>
      <c r="Q87" s="1">
        <f t="shared" si="11"/>
        <v>27839.892</v>
      </c>
    </row>
    <row r="88" spans="1:17" x14ac:dyDescent="0.2">
      <c r="A88" s="6" t="s">
        <v>41</v>
      </c>
      <c r="B88" s="32"/>
      <c r="C88" s="17">
        <v>42864.328000000001</v>
      </c>
      <c r="D88" s="17"/>
      <c r="E88" s="13">
        <f t="shared" si="8"/>
        <v>26111.008456452546</v>
      </c>
      <c r="F88">
        <f t="shared" si="9"/>
        <v>26111</v>
      </c>
      <c r="G88">
        <f t="shared" si="10"/>
        <v>5.5765570068615489E-3</v>
      </c>
      <c r="I88">
        <f t="shared" si="6"/>
        <v>5.5765570068615489E-3</v>
      </c>
      <c r="O88">
        <f t="shared" ca="1" si="7"/>
        <v>-1.8480333043429782E-2</v>
      </c>
      <c r="Q88" s="1">
        <f t="shared" si="11"/>
        <v>27845.828000000001</v>
      </c>
    </row>
    <row r="89" spans="1:17" x14ac:dyDescent="0.2">
      <c r="A89" s="6" t="s">
        <v>41</v>
      </c>
      <c r="B89" s="32"/>
      <c r="C89" s="17">
        <v>42866.305</v>
      </c>
      <c r="D89" s="17"/>
      <c r="E89" s="13">
        <f t="shared" si="8"/>
        <v>26114.006436510026</v>
      </c>
      <c r="F89">
        <f t="shared" si="9"/>
        <v>26114</v>
      </c>
      <c r="G89">
        <f t="shared" si="10"/>
        <v>4.2445180006325245E-3</v>
      </c>
      <c r="I89">
        <f t="shared" si="6"/>
        <v>4.2445180006325245E-3</v>
      </c>
      <c r="O89">
        <f t="shared" ca="1" si="7"/>
        <v>-1.8473472353755509E-2</v>
      </c>
      <c r="Q89" s="1">
        <f t="shared" si="11"/>
        <v>27847.805</v>
      </c>
    </row>
    <row r="90" spans="1:17" x14ac:dyDescent="0.2">
      <c r="A90" s="6" t="s">
        <v>41</v>
      </c>
      <c r="B90" s="32"/>
      <c r="C90" s="17">
        <v>42885.415999999997</v>
      </c>
      <c r="D90" s="17"/>
      <c r="E90" s="13">
        <f t="shared" si="8"/>
        <v>26142.986910399017</v>
      </c>
      <c r="F90">
        <f t="shared" si="9"/>
        <v>26143</v>
      </c>
      <c r="G90">
        <f t="shared" si="10"/>
        <v>-8.6318590037990361E-3</v>
      </c>
      <c r="I90">
        <f t="shared" si="6"/>
        <v>-8.6318590037990361E-3</v>
      </c>
      <c r="O90">
        <f t="shared" ca="1" si="7"/>
        <v>-1.8407152353570835E-2</v>
      </c>
      <c r="Q90" s="1">
        <f t="shared" si="11"/>
        <v>27866.915999999997</v>
      </c>
    </row>
    <row r="91" spans="1:17" x14ac:dyDescent="0.2">
      <c r="A91" s="6" t="s">
        <v>41</v>
      </c>
      <c r="B91" s="32"/>
      <c r="C91" s="17">
        <v>42885.436999999998</v>
      </c>
      <c r="D91" s="17"/>
      <c r="E91" s="13">
        <f t="shared" si="8"/>
        <v>26143.018755407214</v>
      </c>
      <c r="F91">
        <f t="shared" si="9"/>
        <v>26143</v>
      </c>
      <c r="G91">
        <f t="shared" si="10"/>
        <v>1.2368140996841248E-2</v>
      </c>
      <c r="I91">
        <f t="shared" si="6"/>
        <v>1.2368140996841248E-2</v>
      </c>
      <c r="O91">
        <f t="shared" ca="1" si="7"/>
        <v>-1.8407152353570835E-2</v>
      </c>
      <c r="Q91" s="1">
        <f t="shared" si="11"/>
        <v>27866.936999999998</v>
      </c>
    </row>
    <row r="92" spans="1:17" x14ac:dyDescent="0.2">
      <c r="A92" s="6" t="s">
        <v>41</v>
      </c>
      <c r="B92" s="32"/>
      <c r="C92" s="17">
        <v>42887.4</v>
      </c>
      <c r="D92" s="17"/>
      <c r="E92" s="13">
        <f t="shared" si="8"/>
        <v>26145.995505459236</v>
      </c>
      <c r="F92">
        <f t="shared" si="9"/>
        <v>26146</v>
      </c>
      <c r="G92">
        <f t="shared" si="10"/>
        <v>-2.9638979976880364E-3</v>
      </c>
      <c r="I92">
        <f t="shared" si="6"/>
        <v>-2.9638979976880364E-3</v>
      </c>
      <c r="O92">
        <f t="shared" ca="1" si="7"/>
        <v>-1.8400291663896555E-2</v>
      </c>
      <c r="Q92" s="1">
        <f t="shared" si="11"/>
        <v>27868.9</v>
      </c>
    </row>
    <row r="93" spans="1:17" x14ac:dyDescent="0.2">
      <c r="A93" s="6" t="s">
        <v>41</v>
      </c>
      <c r="B93" s="32"/>
      <c r="C93" s="17">
        <v>42887.400999999998</v>
      </c>
      <c r="D93" s="17"/>
      <c r="E93" s="13">
        <f t="shared" si="8"/>
        <v>26145.997021888194</v>
      </c>
      <c r="F93">
        <f t="shared" si="9"/>
        <v>26146</v>
      </c>
      <c r="G93">
        <f t="shared" si="10"/>
        <v>-1.9638980011222884E-3</v>
      </c>
      <c r="I93">
        <f t="shared" si="6"/>
        <v>-1.9638980011222884E-3</v>
      </c>
      <c r="O93">
        <f t="shared" ca="1" si="7"/>
        <v>-1.8400291663896555E-2</v>
      </c>
      <c r="Q93" s="1">
        <f t="shared" si="11"/>
        <v>27868.900999999998</v>
      </c>
    </row>
    <row r="94" spans="1:17" x14ac:dyDescent="0.2">
      <c r="A94" s="6" t="s">
        <v>42</v>
      </c>
      <c r="B94" s="32"/>
      <c r="C94" s="76">
        <v>43103.701999999997</v>
      </c>
      <c r="D94" s="76"/>
      <c r="E94" s="13">
        <f t="shared" si="8"/>
        <v>26474.002122754882</v>
      </c>
      <c r="F94">
        <f t="shared" si="9"/>
        <v>26474</v>
      </c>
      <c r="G94">
        <f t="shared" si="10"/>
        <v>1.3998379945405759E-3</v>
      </c>
      <c r="I94">
        <f t="shared" si="6"/>
        <v>1.3998379945405759E-3</v>
      </c>
      <c r="O94">
        <f t="shared" ca="1" si="7"/>
        <v>-1.7650189592842314E-2</v>
      </c>
      <c r="Q94" s="1">
        <f t="shared" si="11"/>
        <v>28085.201999999997</v>
      </c>
    </row>
    <row r="95" spans="1:17" x14ac:dyDescent="0.2">
      <c r="A95" s="7" t="s">
        <v>43</v>
      </c>
      <c r="B95" s="71"/>
      <c r="C95" s="76">
        <v>43220.43</v>
      </c>
      <c r="D95" s="76"/>
      <c r="E95" s="13">
        <f t="shared" si="8"/>
        <v>26651.011842608088</v>
      </c>
      <c r="F95">
        <f t="shared" si="9"/>
        <v>26651</v>
      </c>
      <c r="G95">
        <f t="shared" si="10"/>
        <v>7.8095370045048185E-3</v>
      </c>
      <c r="I95">
        <f t="shared" si="6"/>
        <v>7.8095370045048185E-3</v>
      </c>
      <c r="O95">
        <f t="shared" ca="1" si="7"/>
        <v>-1.7245408902059986E-2</v>
      </c>
      <c r="Q95" s="1">
        <f t="shared" si="11"/>
        <v>28201.93</v>
      </c>
    </row>
    <row r="96" spans="1:17" x14ac:dyDescent="0.2">
      <c r="A96" s="7" t="s">
        <v>43</v>
      </c>
      <c r="B96" s="71"/>
      <c r="C96" s="76">
        <v>43222.402000000002</v>
      </c>
      <c r="D96" s="76"/>
      <c r="E96" s="13">
        <f t="shared" si="8"/>
        <v>26654.002240520764</v>
      </c>
      <c r="F96">
        <f t="shared" si="9"/>
        <v>26654</v>
      </c>
      <c r="G96">
        <f t="shared" si="10"/>
        <v>1.4774980008951388E-3</v>
      </c>
      <c r="I96">
        <f t="shared" si="6"/>
        <v>1.4774980008951388E-3</v>
      </c>
      <c r="O96">
        <f t="shared" ca="1" si="7"/>
        <v>-1.7238548212385713E-2</v>
      </c>
      <c r="Q96" s="1">
        <f t="shared" si="11"/>
        <v>28203.902000000002</v>
      </c>
    </row>
    <row r="97" spans="1:17" x14ac:dyDescent="0.2">
      <c r="A97" s="6" t="s">
        <v>44</v>
      </c>
      <c r="B97" s="32"/>
      <c r="C97" s="77">
        <v>43496.716</v>
      </c>
      <c r="D97" s="17"/>
      <c r="E97" s="13">
        <f t="shared" si="8"/>
        <v>27069.979934748459</v>
      </c>
      <c r="F97">
        <f t="shared" si="9"/>
        <v>27070</v>
      </c>
      <c r="G97">
        <f t="shared" si="10"/>
        <v>-1.3231909993919544E-2</v>
      </c>
      <c r="I97">
        <f t="shared" si="6"/>
        <v>-1.3231909993919544E-2</v>
      </c>
      <c r="O97">
        <f t="shared" ca="1" si="7"/>
        <v>-1.6287199244219348E-2</v>
      </c>
      <c r="Q97" s="1">
        <f t="shared" si="11"/>
        <v>28478.216</v>
      </c>
    </row>
    <row r="98" spans="1:17" x14ac:dyDescent="0.2">
      <c r="A98" s="79" t="s">
        <v>351</v>
      </c>
      <c r="B98" s="61" t="s">
        <v>78</v>
      </c>
      <c r="C98" s="62">
        <v>43514.534399999997</v>
      </c>
      <c r="D98" s="62" t="s">
        <v>97</v>
      </c>
      <c r="E98" s="13">
        <f t="shared" si="8"/>
        <v>27097.000272561421</v>
      </c>
      <c r="F98">
        <f t="shared" si="9"/>
        <v>27097</v>
      </c>
      <c r="G98">
        <f t="shared" si="10"/>
        <v>1.7973899230128154E-4</v>
      </c>
      <c r="J98">
        <f t="shared" ref="J98:J106" si="12">+G98</f>
        <v>1.7973899230128154E-4</v>
      </c>
      <c r="O98">
        <f t="shared" ca="1" si="7"/>
        <v>-1.622545303715086E-2</v>
      </c>
      <c r="Q98" s="1">
        <f t="shared" si="11"/>
        <v>28496.034399999997</v>
      </c>
    </row>
    <row r="99" spans="1:17" x14ac:dyDescent="0.2">
      <c r="A99" s="79" t="s">
        <v>351</v>
      </c>
      <c r="B99" s="61" t="s">
        <v>78</v>
      </c>
      <c r="C99" s="62">
        <v>43543.5501</v>
      </c>
      <c r="D99" s="62" t="s">
        <v>97</v>
      </c>
      <c r="E99" s="13">
        <f t="shared" si="8"/>
        <v>27141.000520388377</v>
      </c>
      <c r="F99">
        <f t="shared" si="9"/>
        <v>27141</v>
      </c>
      <c r="G99">
        <f t="shared" si="10"/>
        <v>3.4316699748160318E-4</v>
      </c>
      <c r="J99">
        <f t="shared" si="12"/>
        <v>3.4316699748160318E-4</v>
      </c>
      <c r="O99">
        <f t="shared" ref="O99:O130" ca="1" si="13">+C$11+C$12*$F99</f>
        <v>-1.6124829588594805E-2</v>
      </c>
      <c r="Q99" s="1">
        <f t="shared" si="11"/>
        <v>28525.0501</v>
      </c>
    </row>
    <row r="100" spans="1:17" x14ac:dyDescent="0.2">
      <c r="A100" s="79" t="s">
        <v>351</v>
      </c>
      <c r="B100" s="61" t="s">
        <v>88</v>
      </c>
      <c r="C100" s="62">
        <v>43544.541100000002</v>
      </c>
      <c r="D100" s="62" t="s">
        <v>97</v>
      </c>
      <c r="E100" s="13">
        <f t="shared" si="8"/>
        <v>27142.503301489527</v>
      </c>
      <c r="F100">
        <f t="shared" si="9"/>
        <v>27142.5</v>
      </c>
      <c r="G100">
        <f t="shared" si="10"/>
        <v>2.1771475003333762E-3</v>
      </c>
      <c r="J100">
        <f t="shared" si="12"/>
        <v>2.1771475003333762E-3</v>
      </c>
      <c r="O100">
        <f t="shared" ca="1" si="13"/>
        <v>-1.6121399243757661E-2</v>
      </c>
      <c r="Q100" s="1">
        <f t="shared" si="11"/>
        <v>28526.041100000002</v>
      </c>
    </row>
    <row r="101" spans="1:17" x14ac:dyDescent="0.2">
      <c r="A101" s="79" t="s">
        <v>351</v>
      </c>
      <c r="B101" s="61" t="s">
        <v>88</v>
      </c>
      <c r="C101" s="62">
        <v>43577.512000000002</v>
      </c>
      <c r="D101" s="62" t="s">
        <v>97</v>
      </c>
      <c r="E101" s="13">
        <f t="shared" si="8"/>
        <v>27192.501329146198</v>
      </c>
      <c r="F101">
        <f t="shared" si="9"/>
        <v>27192.5</v>
      </c>
      <c r="G101">
        <f t="shared" si="10"/>
        <v>8.7649750639684498E-4</v>
      </c>
      <c r="J101">
        <f t="shared" si="12"/>
        <v>8.7649750639684498E-4</v>
      </c>
      <c r="O101">
        <f t="shared" ca="1" si="13"/>
        <v>-1.6007054415853053E-2</v>
      </c>
      <c r="Q101" s="1">
        <f t="shared" si="11"/>
        <v>28559.012000000002</v>
      </c>
    </row>
    <row r="102" spans="1:17" x14ac:dyDescent="0.2">
      <c r="A102" s="79" t="s">
        <v>351</v>
      </c>
      <c r="B102" s="61" t="s">
        <v>88</v>
      </c>
      <c r="C102" s="62">
        <v>43589.379800000002</v>
      </c>
      <c r="D102" s="62" t="s">
        <v>97</v>
      </c>
      <c r="E102" s="13">
        <f t="shared" si="8"/>
        <v>27210.49800477907</v>
      </c>
      <c r="F102">
        <f t="shared" si="9"/>
        <v>27210.5</v>
      </c>
      <c r="G102">
        <f t="shared" si="10"/>
        <v>-1.315736495598685E-3</v>
      </c>
      <c r="J102">
        <f t="shared" si="12"/>
        <v>-1.315736495598685E-3</v>
      </c>
      <c r="O102">
        <f t="shared" ca="1" si="13"/>
        <v>-1.5965890277807392E-2</v>
      </c>
      <c r="Q102" s="1">
        <f t="shared" si="11"/>
        <v>28570.879800000002</v>
      </c>
    </row>
    <row r="103" spans="1:17" x14ac:dyDescent="0.2">
      <c r="A103" s="79" t="s">
        <v>351</v>
      </c>
      <c r="B103" s="61" t="s">
        <v>78</v>
      </c>
      <c r="C103" s="62">
        <v>43849.531799999997</v>
      </c>
      <c r="D103" s="62" t="s">
        <v>97</v>
      </c>
      <c r="E103" s="13">
        <f t="shared" si="8"/>
        <v>27605.000032049724</v>
      </c>
      <c r="F103">
        <f t="shared" si="9"/>
        <v>27605</v>
      </c>
      <c r="G103">
        <f t="shared" si="10"/>
        <v>2.1134997950866818E-5</v>
      </c>
      <c r="J103">
        <f t="shared" si="12"/>
        <v>2.1134997950866818E-5</v>
      </c>
      <c r="O103">
        <f t="shared" ca="1" si="13"/>
        <v>-1.5063709585640017E-2</v>
      </c>
      <c r="Q103" s="1">
        <f t="shared" si="11"/>
        <v>28831.031799999997</v>
      </c>
    </row>
    <row r="104" spans="1:17" x14ac:dyDescent="0.2">
      <c r="A104" s="79" t="s">
        <v>351</v>
      </c>
      <c r="B104" s="61" t="s">
        <v>78</v>
      </c>
      <c r="C104" s="62">
        <v>43876.568800000001</v>
      </c>
      <c r="D104" s="62" t="s">
        <v>97</v>
      </c>
      <c r="E104" s="13">
        <f t="shared" si="8"/>
        <v>27645.999721889963</v>
      </c>
      <c r="F104">
        <f t="shared" si="9"/>
        <v>27646</v>
      </c>
      <c r="G104">
        <f t="shared" si="10"/>
        <v>-1.8339799862587824E-4</v>
      </c>
      <c r="J104">
        <f t="shared" si="12"/>
        <v>-1.8339799862587824E-4</v>
      </c>
      <c r="O104">
        <f t="shared" ca="1" si="13"/>
        <v>-1.4969946826758229E-2</v>
      </c>
      <c r="Q104" s="1">
        <f t="shared" si="11"/>
        <v>28858.068800000001</v>
      </c>
    </row>
    <row r="105" spans="1:17" x14ac:dyDescent="0.2">
      <c r="A105" s="79" t="s">
        <v>351</v>
      </c>
      <c r="B105" s="61" t="s">
        <v>78</v>
      </c>
      <c r="C105" s="62">
        <v>43905.584499999997</v>
      </c>
      <c r="D105" s="62" t="s">
        <v>97</v>
      </c>
      <c r="E105" s="13">
        <f t="shared" si="8"/>
        <v>27689.999969716911</v>
      </c>
      <c r="F105">
        <f t="shared" si="9"/>
        <v>27690</v>
      </c>
      <c r="G105">
        <f t="shared" si="10"/>
        <v>-1.9970000721514225E-5</v>
      </c>
      <c r="J105">
        <f t="shared" si="12"/>
        <v>-1.9970000721514225E-5</v>
      </c>
      <c r="O105">
        <f t="shared" ca="1" si="13"/>
        <v>-1.4869323378202182E-2</v>
      </c>
      <c r="Q105" s="1">
        <f t="shared" si="11"/>
        <v>28887.084499999997</v>
      </c>
    </row>
    <row r="106" spans="1:17" x14ac:dyDescent="0.2">
      <c r="A106" s="79" t="s">
        <v>351</v>
      </c>
      <c r="B106" s="61" t="s">
        <v>88</v>
      </c>
      <c r="C106" s="62">
        <v>43926.356599999999</v>
      </c>
      <c r="D106" s="62" t="s">
        <v>97</v>
      </c>
      <c r="E106" s="13">
        <f t="shared" si="8"/>
        <v>27721.499383754355</v>
      </c>
      <c r="F106">
        <f t="shared" si="9"/>
        <v>27721.5</v>
      </c>
      <c r="G106">
        <f t="shared" si="10"/>
        <v>-4.0637949859956279E-4</v>
      </c>
      <c r="J106">
        <f t="shared" si="12"/>
        <v>-4.0637949859956279E-4</v>
      </c>
      <c r="O106">
        <f t="shared" ca="1" si="13"/>
        <v>-1.4797286136622276E-2</v>
      </c>
      <c r="Q106" s="1">
        <f t="shared" si="11"/>
        <v>28907.856599999999</v>
      </c>
    </row>
    <row r="107" spans="1:17" x14ac:dyDescent="0.2">
      <c r="A107" s="7" t="s">
        <v>45</v>
      </c>
      <c r="B107" s="32"/>
      <c r="C107" s="17">
        <v>43931.307999999997</v>
      </c>
      <c r="D107" s="17"/>
      <c r="E107" s="13">
        <f t="shared" si="8"/>
        <v>27729.007830115817</v>
      </c>
      <c r="F107">
        <f t="shared" si="9"/>
        <v>27729</v>
      </c>
      <c r="G107">
        <f t="shared" si="10"/>
        <v>5.1635229974635877E-3</v>
      </c>
      <c r="I107">
        <f t="shared" ref="I107:I148" si="14">+G107</f>
        <v>5.1635229974635877E-3</v>
      </c>
      <c r="O107">
        <f t="shared" ca="1" si="13"/>
        <v>-1.4780134412436585E-2</v>
      </c>
      <c r="Q107" s="1">
        <f t="shared" si="11"/>
        <v>28912.807999999997</v>
      </c>
    </row>
    <row r="108" spans="1:17" x14ac:dyDescent="0.2">
      <c r="A108" s="7" t="s">
        <v>46</v>
      </c>
      <c r="B108" s="32"/>
      <c r="C108" s="17">
        <v>43981.427000000003</v>
      </c>
      <c r="D108" s="17"/>
      <c r="E108" s="13">
        <f t="shared" si="8"/>
        <v>27805.009733252373</v>
      </c>
      <c r="F108">
        <f t="shared" si="9"/>
        <v>27805</v>
      </c>
      <c r="G108">
        <f t="shared" si="10"/>
        <v>6.4185350056504831E-3</v>
      </c>
      <c r="I108">
        <f t="shared" si="14"/>
        <v>6.4185350056504831E-3</v>
      </c>
      <c r="O108">
        <f t="shared" ca="1" si="13"/>
        <v>-1.460633027402157E-2</v>
      </c>
      <c r="Q108" s="1">
        <f t="shared" si="11"/>
        <v>28962.927000000003</v>
      </c>
    </row>
    <row r="109" spans="1:17" x14ac:dyDescent="0.2">
      <c r="A109" s="7" t="s">
        <v>47</v>
      </c>
      <c r="B109" s="32"/>
      <c r="C109" s="17">
        <v>44291.353999999999</v>
      </c>
      <c r="D109" s="17"/>
      <c r="E109" s="13">
        <f t="shared" si="8"/>
        <v>28274.992012096711</v>
      </c>
      <c r="F109">
        <f t="shared" si="9"/>
        <v>28275</v>
      </c>
      <c r="G109">
        <f t="shared" si="10"/>
        <v>-5.2675749975605868E-3</v>
      </c>
      <c r="I109">
        <f t="shared" si="14"/>
        <v>-5.2675749975605868E-3</v>
      </c>
      <c r="O109">
        <f t="shared" ca="1" si="13"/>
        <v>-1.3531488891718235E-2</v>
      </c>
      <c r="Q109" s="1">
        <f t="shared" si="11"/>
        <v>29272.853999999999</v>
      </c>
    </row>
    <row r="110" spans="1:17" x14ac:dyDescent="0.2">
      <c r="A110" s="7" t="s">
        <v>47</v>
      </c>
      <c r="B110" s="32"/>
      <c r="C110" s="17">
        <v>44295.31</v>
      </c>
      <c r="D110" s="17"/>
      <c r="E110" s="13">
        <f t="shared" si="8"/>
        <v>28280.991005069598</v>
      </c>
      <c r="F110">
        <f t="shared" si="9"/>
        <v>28281</v>
      </c>
      <c r="G110">
        <f t="shared" si="10"/>
        <v>-5.9316530023352243E-3</v>
      </c>
      <c r="I110">
        <f t="shared" si="14"/>
        <v>-5.9316530023352243E-3</v>
      </c>
      <c r="O110">
        <f t="shared" ca="1" si="13"/>
        <v>-1.3517767512369674E-2</v>
      </c>
      <c r="Q110" s="1">
        <f t="shared" si="11"/>
        <v>29276.809999999998</v>
      </c>
    </row>
    <row r="111" spans="1:17" x14ac:dyDescent="0.2">
      <c r="A111" s="7" t="s">
        <v>48</v>
      </c>
      <c r="B111" s="32"/>
      <c r="C111" s="17">
        <v>44295.317999999999</v>
      </c>
      <c r="D111" s="17"/>
      <c r="E111" s="13">
        <f t="shared" si="8"/>
        <v>28281.003136501295</v>
      </c>
      <c r="F111">
        <f t="shared" si="9"/>
        <v>28281</v>
      </c>
      <c r="G111">
        <f t="shared" si="10"/>
        <v>2.0683469992945902E-3</v>
      </c>
      <c r="I111">
        <f t="shared" si="14"/>
        <v>2.0683469992945902E-3</v>
      </c>
      <c r="O111">
        <f t="shared" ca="1" si="13"/>
        <v>-1.3517767512369674E-2</v>
      </c>
      <c r="Q111" s="1">
        <f t="shared" si="11"/>
        <v>29276.817999999999</v>
      </c>
    </row>
    <row r="112" spans="1:17" x14ac:dyDescent="0.2">
      <c r="A112" s="7" t="s">
        <v>49</v>
      </c>
      <c r="B112" s="32"/>
      <c r="C112" s="17">
        <v>44316.423999999999</v>
      </c>
      <c r="D112" s="17"/>
      <c r="E112" s="13">
        <f t="shared" si="8"/>
        <v>28313.008886169082</v>
      </c>
      <c r="F112">
        <f t="shared" si="9"/>
        <v>28313</v>
      </c>
      <c r="G112">
        <f t="shared" si="10"/>
        <v>5.8599309995770454E-3</v>
      </c>
      <c r="I112">
        <f t="shared" si="14"/>
        <v>5.8599309995770454E-3</v>
      </c>
      <c r="O112">
        <f t="shared" ca="1" si="13"/>
        <v>-1.3444586822510721E-2</v>
      </c>
      <c r="Q112" s="1">
        <f t="shared" si="11"/>
        <v>29297.923999999999</v>
      </c>
    </row>
    <row r="113" spans="1:17" x14ac:dyDescent="0.2">
      <c r="A113" s="7" t="s">
        <v>50</v>
      </c>
      <c r="B113" s="32"/>
      <c r="C113" s="17">
        <v>44643.502</v>
      </c>
      <c r="D113" s="17"/>
      <c r="E113" s="13">
        <f t="shared" si="8"/>
        <v>28808.999438137293</v>
      </c>
      <c r="F113">
        <f t="shared" si="9"/>
        <v>28809</v>
      </c>
      <c r="G113">
        <f t="shared" si="10"/>
        <v>-3.7051700201118365E-4</v>
      </c>
      <c r="I113">
        <f t="shared" si="14"/>
        <v>-3.7051700201118365E-4</v>
      </c>
      <c r="O113">
        <f t="shared" ca="1" si="13"/>
        <v>-1.2310286129696993E-2</v>
      </c>
      <c r="Q113" s="1">
        <f t="shared" si="11"/>
        <v>29625.002</v>
      </c>
    </row>
    <row r="114" spans="1:17" x14ac:dyDescent="0.2">
      <c r="A114" s="7" t="s">
        <v>51</v>
      </c>
      <c r="B114" s="32"/>
      <c r="C114" s="17">
        <v>45021.374000000003</v>
      </c>
      <c r="D114" s="17"/>
      <c r="E114" s="13">
        <f t="shared" si="8"/>
        <v>29382.015482791263</v>
      </c>
      <c r="F114">
        <f t="shared" si="9"/>
        <v>29382</v>
      </c>
      <c r="G114">
        <f t="shared" si="10"/>
        <v>1.0210034008196089E-2</v>
      </c>
      <c r="I114">
        <f t="shared" si="14"/>
        <v>1.0210034008196089E-2</v>
      </c>
      <c r="O114">
        <f t="shared" ca="1" si="13"/>
        <v>-1.0999894401910154E-2</v>
      </c>
      <c r="Q114" s="1">
        <f t="shared" si="11"/>
        <v>30002.874000000003</v>
      </c>
    </row>
    <row r="115" spans="1:17" x14ac:dyDescent="0.2">
      <c r="A115" s="7" t="s">
        <v>51</v>
      </c>
      <c r="B115" s="32"/>
      <c r="C115" s="17">
        <v>45021.377</v>
      </c>
      <c r="D115" s="17"/>
      <c r="E115" s="13">
        <f t="shared" si="8"/>
        <v>29382.020032078144</v>
      </c>
      <c r="F115">
        <f t="shared" si="9"/>
        <v>29382</v>
      </c>
      <c r="G115">
        <f t="shared" si="10"/>
        <v>1.3210034005169291E-2</v>
      </c>
      <c r="I115">
        <f t="shared" si="14"/>
        <v>1.3210034005169291E-2</v>
      </c>
      <c r="O115">
        <f t="shared" ca="1" si="13"/>
        <v>-1.0999894401910154E-2</v>
      </c>
      <c r="Q115" s="1">
        <f t="shared" si="11"/>
        <v>30002.877</v>
      </c>
    </row>
    <row r="116" spans="1:17" x14ac:dyDescent="0.2">
      <c r="A116" s="7" t="s">
        <v>52</v>
      </c>
      <c r="B116" s="32"/>
      <c r="C116" s="17">
        <v>45052.358999999997</v>
      </c>
      <c r="D116" s="17"/>
      <c r="E116" s="13">
        <f t="shared" si="8"/>
        <v>29429.002034172685</v>
      </c>
      <c r="F116">
        <f t="shared" si="9"/>
        <v>29429</v>
      </c>
      <c r="G116">
        <f t="shared" si="10"/>
        <v>1.3414229979389347E-3</v>
      </c>
      <c r="I116">
        <f t="shared" si="14"/>
        <v>1.3414229979389347E-3</v>
      </c>
      <c r="O116">
        <f t="shared" ca="1" si="13"/>
        <v>-1.0892410263679819E-2</v>
      </c>
      <c r="Q116" s="1">
        <f t="shared" si="11"/>
        <v>30033.858999999997</v>
      </c>
    </row>
    <row r="117" spans="1:17" x14ac:dyDescent="0.2">
      <c r="A117" s="7" t="s">
        <v>53</v>
      </c>
      <c r="B117" s="32"/>
      <c r="C117" s="17">
        <v>45054.34</v>
      </c>
      <c r="D117" s="17"/>
      <c r="E117" s="13">
        <f t="shared" si="8"/>
        <v>29432.006079946012</v>
      </c>
      <c r="F117">
        <f t="shared" si="9"/>
        <v>29432</v>
      </c>
      <c r="G117">
        <f t="shared" ref="G117:G148" si="15">+C117-(C$7+F117*C$8)</f>
        <v>4.0093839925248176E-3</v>
      </c>
      <c r="I117">
        <f t="shared" si="14"/>
        <v>4.0093839925248176E-3</v>
      </c>
      <c r="O117">
        <f t="shared" ca="1" si="13"/>
        <v>-1.0885549574005532E-2</v>
      </c>
      <c r="Q117" s="1">
        <f t="shared" si="11"/>
        <v>30035.839999999997</v>
      </c>
    </row>
    <row r="118" spans="1:17" x14ac:dyDescent="0.2">
      <c r="A118" s="7" t="s">
        <v>52</v>
      </c>
      <c r="B118" s="71"/>
      <c r="C118" s="76">
        <v>45077.428999999996</v>
      </c>
      <c r="D118" s="76"/>
      <c r="E118" s="13">
        <f t="shared" si="8"/>
        <v>29467.018908245052</v>
      </c>
      <c r="F118">
        <f t="shared" si="9"/>
        <v>29467</v>
      </c>
      <c r="G118">
        <f t="shared" si="15"/>
        <v>1.2468929002352525E-2</v>
      </c>
      <c r="I118">
        <f t="shared" si="14"/>
        <v>1.2468929002352525E-2</v>
      </c>
      <c r="O118">
        <f t="shared" ca="1" si="13"/>
        <v>-1.0805508194472305E-2</v>
      </c>
      <c r="Q118" s="1">
        <f t="shared" si="11"/>
        <v>30058.928999999996</v>
      </c>
    </row>
    <row r="119" spans="1:17" x14ac:dyDescent="0.2">
      <c r="A119" s="7" t="s">
        <v>54</v>
      </c>
      <c r="B119" s="71"/>
      <c r="C119" s="76">
        <v>45079.375</v>
      </c>
      <c r="D119" s="76"/>
      <c r="E119" s="13">
        <f t="shared" si="8"/>
        <v>29469.969879004726</v>
      </c>
      <c r="F119">
        <f t="shared" si="9"/>
        <v>29470</v>
      </c>
      <c r="G119">
        <f t="shared" si="15"/>
        <v>-1.9863109999278095E-2</v>
      </c>
      <c r="I119">
        <f t="shared" si="14"/>
        <v>-1.9863109999278095E-2</v>
      </c>
      <c r="O119">
        <f t="shared" ca="1" si="13"/>
        <v>-1.0798647504798031E-2</v>
      </c>
      <c r="Q119" s="1">
        <f t="shared" si="11"/>
        <v>30060.875</v>
      </c>
    </row>
    <row r="120" spans="1:17" x14ac:dyDescent="0.2">
      <c r="A120" s="7" t="s">
        <v>52</v>
      </c>
      <c r="B120" s="71"/>
      <c r="C120" s="76">
        <v>45079.392999999996</v>
      </c>
      <c r="D120" s="76"/>
      <c r="E120" s="13">
        <f t="shared" si="8"/>
        <v>29469.997174726032</v>
      </c>
      <c r="F120">
        <f t="shared" si="9"/>
        <v>29470</v>
      </c>
      <c r="G120">
        <f t="shared" si="15"/>
        <v>-1.8631100028869696E-3</v>
      </c>
      <c r="I120">
        <f t="shared" si="14"/>
        <v>-1.8631100028869696E-3</v>
      </c>
      <c r="O120">
        <f t="shared" ca="1" si="13"/>
        <v>-1.0798647504798031E-2</v>
      </c>
      <c r="Q120" s="1">
        <f t="shared" si="11"/>
        <v>30060.892999999996</v>
      </c>
    </row>
    <row r="121" spans="1:17" x14ac:dyDescent="0.2">
      <c r="A121" s="7" t="s">
        <v>55</v>
      </c>
      <c r="B121" s="71"/>
      <c r="C121" s="76">
        <v>45352.415000000001</v>
      </c>
      <c r="D121" s="76"/>
      <c r="E121" s="13">
        <f t="shared" si="8"/>
        <v>29884.015642735088</v>
      </c>
      <c r="F121">
        <f t="shared" si="9"/>
        <v>29884</v>
      </c>
      <c r="G121">
        <f t="shared" si="15"/>
        <v>1.0315508006897289E-2</v>
      </c>
      <c r="I121">
        <f t="shared" si="14"/>
        <v>1.0315508006897289E-2</v>
      </c>
      <c r="O121">
        <f t="shared" ca="1" si="13"/>
        <v>-9.8518723297478517E-3</v>
      </c>
      <c r="Q121" s="1">
        <f t="shared" si="11"/>
        <v>30333.915000000001</v>
      </c>
    </row>
    <row r="122" spans="1:17" x14ac:dyDescent="0.2">
      <c r="A122" s="7" t="s">
        <v>56</v>
      </c>
      <c r="B122" s="71"/>
      <c r="C122" s="76">
        <v>45383.398999999998</v>
      </c>
      <c r="D122" s="76"/>
      <c r="E122" s="13">
        <f t="shared" si="8"/>
        <v>29931.000677687553</v>
      </c>
      <c r="F122">
        <f t="shared" si="9"/>
        <v>29931</v>
      </c>
      <c r="G122">
        <f t="shared" si="15"/>
        <v>4.4689699279842898E-4</v>
      </c>
      <c r="I122">
        <f t="shared" si="14"/>
        <v>4.4689699279842898E-4</v>
      </c>
      <c r="O122">
        <f t="shared" ca="1" si="13"/>
        <v>-9.7443881915175168E-3</v>
      </c>
      <c r="Q122" s="1">
        <f t="shared" si="11"/>
        <v>30364.898999999998</v>
      </c>
    </row>
    <row r="123" spans="1:17" x14ac:dyDescent="0.2">
      <c r="A123" s="7" t="s">
        <v>57</v>
      </c>
      <c r="B123" s="71"/>
      <c r="C123" s="76">
        <v>45383.411</v>
      </c>
      <c r="D123" s="76"/>
      <c r="E123" s="13">
        <f t="shared" si="8"/>
        <v>29931.018874835096</v>
      </c>
      <c r="F123">
        <f t="shared" si="9"/>
        <v>29931</v>
      </c>
      <c r="G123">
        <f t="shared" si="15"/>
        <v>1.2446896995243151E-2</v>
      </c>
      <c r="I123">
        <f t="shared" si="14"/>
        <v>1.2446896995243151E-2</v>
      </c>
      <c r="O123">
        <f t="shared" ca="1" si="13"/>
        <v>-9.7443881915175168E-3</v>
      </c>
      <c r="Q123" s="1">
        <f t="shared" si="11"/>
        <v>30364.911</v>
      </c>
    </row>
    <row r="124" spans="1:17" x14ac:dyDescent="0.2">
      <c r="A124" s="7" t="s">
        <v>57</v>
      </c>
      <c r="B124" s="71"/>
      <c r="C124" s="76">
        <v>45385.383000000002</v>
      </c>
      <c r="D124" s="76"/>
      <c r="E124" s="13">
        <f t="shared" si="8"/>
        <v>29934.009272747771</v>
      </c>
      <c r="F124">
        <f t="shared" si="9"/>
        <v>29934</v>
      </c>
      <c r="G124">
        <f t="shared" si="15"/>
        <v>6.1148579989094287E-3</v>
      </c>
      <c r="I124">
        <f t="shared" si="14"/>
        <v>6.1148579989094287E-3</v>
      </c>
      <c r="O124">
        <f t="shared" ca="1" si="13"/>
        <v>-9.7375275018432433E-3</v>
      </c>
      <c r="Q124" s="1">
        <f t="shared" si="11"/>
        <v>30366.883000000002</v>
      </c>
    </row>
    <row r="125" spans="1:17" x14ac:dyDescent="0.2">
      <c r="A125" s="7" t="s">
        <v>56</v>
      </c>
      <c r="B125" s="71"/>
      <c r="C125" s="76">
        <v>45385.385999999999</v>
      </c>
      <c r="D125" s="76"/>
      <c r="E125" s="13">
        <f t="shared" si="8"/>
        <v>29934.013822034653</v>
      </c>
      <c r="F125">
        <f t="shared" si="9"/>
        <v>29934</v>
      </c>
      <c r="G125">
        <f t="shared" si="15"/>
        <v>9.1148579958826303E-3</v>
      </c>
      <c r="I125">
        <f t="shared" si="14"/>
        <v>9.1148579958826303E-3</v>
      </c>
      <c r="O125">
        <f t="shared" ca="1" si="13"/>
        <v>-9.7375275018432433E-3</v>
      </c>
      <c r="Q125" s="1">
        <f t="shared" si="11"/>
        <v>30366.885999999999</v>
      </c>
    </row>
    <row r="126" spans="1:17" x14ac:dyDescent="0.2">
      <c r="A126" s="7" t="s">
        <v>57</v>
      </c>
      <c r="B126" s="71"/>
      <c r="C126" s="76">
        <v>45387.366000000002</v>
      </c>
      <c r="D126" s="76"/>
      <c r="E126" s="13">
        <f t="shared" si="8"/>
        <v>29937.016351379025</v>
      </c>
      <c r="F126">
        <f t="shared" si="9"/>
        <v>29937</v>
      </c>
      <c r="G126">
        <f t="shared" si="15"/>
        <v>1.0782819001178723E-2</v>
      </c>
      <c r="I126">
        <f t="shared" si="14"/>
        <v>1.0782819001178723E-2</v>
      </c>
      <c r="O126">
        <f t="shared" ca="1" si="13"/>
        <v>-9.7306668121689699E-3</v>
      </c>
      <c r="Q126" s="1">
        <f t="shared" si="11"/>
        <v>30368.866000000002</v>
      </c>
    </row>
    <row r="127" spans="1:17" x14ac:dyDescent="0.2">
      <c r="A127" s="7" t="s">
        <v>58</v>
      </c>
      <c r="B127" s="71"/>
      <c r="C127" s="76">
        <v>45439.45</v>
      </c>
      <c r="D127" s="76"/>
      <c r="E127" s="13">
        <f t="shared" si="8"/>
        <v>30015.998037425503</v>
      </c>
      <c r="F127">
        <f t="shared" si="9"/>
        <v>30016</v>
      </c>
      <c r="G127">
        <f t="shared" si="15"/>
        <v>-1.2942080065840855E-3</v>
      </c>
      <c r="I127">
        <f t="shared" si="14"/>
        <v>-1.2942080065840855E-3</v>
      </c>
      <c r="O127">
        <f t="shared" ca="1" si="13"/>
        <v>-9.5500019840796813E-3</v>
      </c>
      <c r="Q127" s="1">
        <f t="shared" si="11"/>
        <v>30420.949999999997</v>
      </c>
    </row>
    <row r="128" spans="1:17" x14ac:dyDescent="0.2">
      <c r="A128" s="7" t="s">
        <v>59</v>
      </c>
      <c r="B128" s="71"/>
      <c r="C128" s="76">
        <v>45697.303</v>
      </c>
      <c r="D128" s="76"/>
      <c r="E128" s="13">
        <f t="shared" si="8"/>
        <v>30407.013794512986</v>
      </c>
      <c r="F128">
        <f t="shared" si="9"/>
        <v>30407</v>
      </c>
      <c r="G128">
        <f t="shared" si="15"/>
        <v>9.0967090000049211E-3</v>
      </c>
      <c r="I128">
        <f t="shared" si="14"/>
        <v>9.0967090000049211E-3</v>
      </c>
      <c r="O128">
        <f t="shared" ca="1" si="13"/>
        <v>-8.6558254298656212E-3</v>
      </c>
      <c r="Q128" s="1">
        <f t="shared" si="11"/>
        <v>30678.803</v>
      </c>
    </row>
    <row r="129" spans="1:17" x14ac:dyDescent="0.2">
      <c r="A129" s="7" t="s">
        <v>60</v>
      </c>
      <c r="B129" s="71"/>
      <c r="C129" s="76">
        <v>45782.362000000001</v>
      </c>
      <c r="D129" s="76"/>
      <c r="E129" s="13">
        <f t="shared" si="8"/>
        <v>30535.999725574886</v>
      </c>
      <c r="F129">
        <f t="shared" si="9"/>
        <v>30536</v>
      </c>
      <c r="G129">
        <f t="shared" si="15"/>
        <v>-1.8096800340572372E-4</v>
      </c>
      <c r="I129">
        <f t="shared" si="14"/>
        <v>-1.8096800340572372E-4</v>
      </c>
      <c r="O129">
        <f t="shared" ca="1" si="13"/>
        <v>-8.3608157738717381E-3</v>
      </c>
      <c r="Q129" s="1">
        <f t="shared" si="11"/>
        <v>30763.862000000001</v>
      </c>
    </row>
    <row r="130" spans="1:17" x14ac:dyDescent="0.2">
      <c r="A130" s="7" t="s">
        <v>60</v>
      </c>
      <c r="B130" s="71"/>
      <c r="C130" s="76">
        <v>45815.324999999997</v>
      </c>
      <c r="D130" s="76"/>
      <c r="E130" s="13">
        <f t="shared" si="8"/>
        <v>30585.985773442753</v>
      </c>
      <c r="F130">
        <f t="shared" si="9"/>
        <v>30586</v>
      </c>
      <c r="G130">
        <f t="shared" si="15"/>
        <v>-9.381618001498282E-3</v>
      </c>
      <c r="I130">
        <f t="shared" si="14"/>
        <v>-9.381618001498282E-3</v>
      </c>
      <c r="O130">
        <f t="shared" ca="1" si="13"/>
        <v>-8.2464709459671159E-3</v>
      </c>
      <c r="Q130" s="1">
        <f t="shared" si="11"/>
        <v>30796.824999999997</v>
      </c>
    </row>
    <row r="131" spans="1:17" x14ac:dyDescent="0.2">
      <c r="A131" s="7" t="s">
        <v>61</v>
      </c>
      <c r="B131" s="71"/>
      <c r="C131" s="76">
        <v>46113.413999999997</v>
      </c>
      <c r="D131" s="76"/>
      <c r="E131" s="13">
        <f t="shared" si="8"/>
        <v>31038.016566237289</v>
      </c>
      <c r="F131">
        <f t="shared" si="9"/>
        <v>31038</v>
      </c>
      <c r="G131">
        <f t="shared" si="15"/>
        <v>1.0924505993898492E-2</v>
      </c>
      <c r="I131">
        <f t="shared" si="14"/>
        <v>1.0924505993898492E-2</v>
      </c>
      <c r="O131">
        <f t="shared" ref="O131:O162" ca="1" si="16">+C$11+C$12*$F131</f>
        <v>-7.2127937017094357E-3</v>
      </c>
      <c r="Q131" s="1">
        <f t="shared" si="11"/>
        <v>31094.913999999997</v>
      </c>
    </row>
    <row r="132" spans="1:17" x14ac:dyDescent="0.2">
      <c r="A132" s="7" t="s">
        <v>62</v>
      </c>
      <c r="B132" s="71"/>
      <c r="C132" s="76">
        <v>46121.322999999997</v>
      </c>
      <c r="D132" s="76"/>
      <c r="E132" s="13">
        <f t="shared" si="8"/>
        <v>31050.010002896179</v>
      </c>
      <c r="F132">
        <f t="shared" si="9"/>
        <v>31050</v>
      </c>
      <c r="G132">
        <f t="shared" si="15"/>
        <v>6.5963500019279309E-3</v>
      </c>
      <c r="I132">
        <f t="shared" si="14"/>
        <v>6.5963500019279309E-3</v>
      </c>
      <c r="O132">
        <f t="shared" ca="1" si="16"/>
        <v>-7.185350943012328E-3</v>
      </c>
      <c r="Q132" s="1">
        <f t="shared" si="11"/>
        <v>31102.822999999997</v>
      </c>
    </row>
    <row r="133" spans="1:17" x14ac:dyDescent="0.2">
      <c r="A133" s="7" t="s">
        <v>62</v>
      </c>
      <c r="B133" s="71"/>
      <c r="C133" s="76">
        <v>46148.358</v>
      </c>
      <c r="D133" s="76"/>
      <c r="E133" s="13">
        <f t="shared" si="8"/>
        <v>31091.006659878494</v>
      </c>
      <c r="F133">
        <f t="shared" si="9"/>
        <v>31091</v>
      </c>
      <c r="G133">
        <f t="shared" si="15"/>
        <v>4.3918170049437322E-3</v>
      </c>
      <c r="I133">
        <f t="shared" si="14"/>
        <v>4.3918170049437322E-3</v>
      </c>
      <c r="O133">
        <f t="shared" ca="1" si="16"/>
        <v>-7.0915881841305539E-3</v>
      </c>
      <c r="Q133" s="1">
        <f t="shared" si="11"/>
        <v>31129.858</v>
      </c>
    </row>
    <row r="134" spans="1:17" x14ac:dyDescent="0.2">
      <c r="A134" s="38" t="s">
        <v>62</v>
      </c>
      <c r="B134" s="39"/>
      <c r="C134" s="37">
        <v>46171.438999999998</v>
      </c>
      <c r="D134" s="37"/>
      <c r="E134" s="13">
        <f t="shared" si="8"/>
        <v>31126.007356745838</v>
      </c>
      <c r="F134">
        <f t="shared" si="9"/>
        <v>31126</v>
      </c>
      <c r="G134">
        <f t="shared" si="15"/>
        <v>4.8513619985897094E-3</v>
      </c>
      <c r="I134">
        <f t="shared" si="14"/>
        <v>4.8513619985897094E-3</v>
      </c>
      <c r="O134">
        <f t="shared" ca="1" si="16"/>
        <v>-7.0115468045973267E-3</v>
      </c>
      <c r="Q134" s="1">
        <f t="shared" si="11"/>
        <v>31152.938999999998</v>
      </c>
    </row>
    <row r="135" spans="1:17" x14ac:dyDescent="0.2">
      <c r="A135" s="38" t="s">
        <v>62</v>
      </c>
      <c r="B135" s="39"/>
      <c r="C135" s="37">
        <v>46173.419000000002</v>
      </c>
      <c r="D135" s="37"/>
      <c r="E135" s="13">
        <f t="shared" si="8"/>
        <v>31129.009886090211</v>
      </c>
      <c r="F135">
        <f t="shared" si="9"/>
        <v>31129</v>
      </c>
      <c r="G135">
        <f t="shared" si="15"/>
        <v>6.5193230038858019E-3</v>
      </c>
      <c r="I135">
        <f t="shared" si="14"/>
        <v>6.5193230038858019E-3</v>
      </c>
      <c r="O135">
        <f t="shared" ca="1" si="16"/>
        <v>-7.0046861149230533E-3</v>
      </c>
      <c r="Q135" s="1">
        <f t="shared" si="11"/>
        <v>31154.919000000002</v>
      </c>
    </row>
    <row r="136" spans="1:17" x14ac:dyDescent="0.2">
      <c r="A136" s="38" t="s">
        <v>63</v>
      </c>
      <c r="B136" s="39"/>
      <c r="C136" s="37">
        <v>46847.330999999998</v>
      </c>
      <c r="D136" s="37"/>
      <c r="E136" s="13">
        <f t="shared" si="8"/>
        <v>32150.949560595978</v>
      </c>
      <c r="F136">
        <f t="shared" si="9"/>
        <v>32151</v>
      </c>
      <c r="G136">
        <f t="shared" si="15"/>
        <v>-3.3261962998949457E-2</v>
      </c>
      <c r="I136">
        <f t="shared" si="14"/>
        <v>-3.3261962998949457E-2</v>
      </c>
      <c r="O136">
        <f t="shared" ca="1" si="16"/>
        <v>-4.6674778325528077E-3</v>
      </c>
      <c r="Q136" s="1">
        <f t="shared" si="11"/>
        <v>31828.830999999998</v>
      </c>
    </row>
    <row r="137" spans="1:17" x14ac:dyDescent="0.2">
      <c r="A137" s="79" t="s">
        <v>462</v>
      </c>
      <c r="B137" s="80" t="s">
        <v>78</v>
      </c>
      <c r="C137" s="81">
        <v>46847.366000000002</v>
      </c>
      <c r="D137" s="81" t="s">
        <v>97</v>
      </c>
      <c r="E137" s="13">
        <f t="shared" si="8"/>
        <v>32151.002635609646</v>
      </c>
      <c r="F137">
        <f t="shared" si="9"/>
        <v>32151</v>
      </c>
      <c r="G137">
        <f t="shared" si="15"/>
        <v>1.7380370045430027E-3</v>
      </c>
      <c r="I137">
        <f t="shared" si="14"/>
        <v>1.7380370045430027E-3</v>
      </c>
      <c r="O137">
        <f t="shared" ca="1" si="16"/>
        <v>-4.6674778325528077E-3</v>
      </c>
      <c r="Q137" s="1">
        <f t="shared" si="11"/>
        <v>31828.866000000002</v>
      </c>
    </row>
    <row r="138" spans="1:17" x14ac:dyDescent="0.2">
      <c r="A138" s="38" t="s">
        <v>64</v>
      </c>
      <c r="B138" s="39" t="s">
        <v>88</v>
      </c>
      <c r="C138" s="37">
        <v>46914.35</v>
      </c>
      <c r="D138" s="37"/>
      <c r="E138" s="13">
        <f t="shared" si="8"/>
        <v>32252.579113186974</v>
      </c>
      <c r="F138">
        <f t="shared" si="9"/>
        <v>32252.5</v>
      </c>
      <c r="G138">
        <f t="shared" si="15"/>
        <v>5.2170717499393504E-2</v>
      </c>
      <c r="I138">
        <f t="shared" si="14"/>
        <v>5.2170717499393504E-2</v>
      </c>
      <c r="O138">
        <f t="shared" ca="1" si="16"/>
        <v>-4.4353578319064474E-3</v>
      </c>
      <c r="Q138" s="1">
        <f t="shared" si="11"/>
        <v>31895.85</v>
      </c>
    </row>
    <row r="139" spans="1:17" x14ac:dyDescent="0.2">
      <c r="A139" s="38" t="s">
        <v>65</v>
      </c>
      <c r="B139" s="39"/>
      <c r="C139" s="37">
        <v>47176.442999999999</v>
      </c>
      <c r="D139" s="37"/>
      <c r="E139" s="13">
        <f t="shared" si="8"/>
        <v>32650.024529072492</v>
      </c>
      <c r="F139">
        <f t="shared" si="9"/>
        <v>32650</v>
      </c>
      <c r="G139">
        <f t="shared" si="15"/>
        <v>1.6175550001207739E-2</v>
      </c>
      <c r="I139">
        <f t="shared" si="14"/>
        <v>1.6175550001207739E-2</v>
      </c>
      <c r="O139">
        <f t="shared" ca="1" si="16"/>
        <v>-3.5263164500647926E-3</v>
      </c>
      <c r="Q139" s="1">
        <f t="shared" si="11"/>
        <v>32157.942999999999</v>
      </c>
    </row>
    <row r="140" spans="1:17" x14ac:dyDescent="0.2">
      <c r="A140" s="38" t="s">
        <v>65</v>
      </c>
      <c r="B140" s="39"/>
      <c r="C140" s="37">
        <v>47209.417999999998</v>
      </c>
      <c r="D140" s="37"/>
      <c r="E140" s="13">
        <f t="shared" si="8"/>
        <v>32700.028774087907</v>
      </c>
      <c r="F140">
        <f t="shared" si="9"/>
        <v>32700</v>
      </c>
      <c r="G140">
        <f t="shared" si="15"/>
        <v>1.8974899998283945E-2</v>
      </c>
      <c r="I140">
        <f t="shared" si="14"/>
        <v>1.8974899998283945E-2</v>
      </c>
      <c r="O140">
        <f t="shared" ca="1" si="16"/>
        <v>-3.4119716221601842E-3</v>
      </c>
      <c r="Q140" s="1">
        <f t="shared" si="11"/>
        <v>32190.917999999998</v>
      </c>
    </row>
    <row r="141" spans="1:17" x14ac:dyDescent="0.2">
      <c r="A141" s="38" t="s">
        <v>66</v>
      </c>
      <c r="B141" s="39"/>
      <c r="C141" s="37">
        <v>47234.468000000001</v>
      </c>
      <c r="D141" s="37"/>
      <c r="E141" s="13">
        <f t="shared" si="8"/>
        <v>32738.015319581045</v>
      </c>
      <c r="F141">
        <f t="shared" si="9"/>
        <v>32738</v>
      </c>
      <c r="G141">
        <f t="shared" si="15"/>
        <v>1.0102406005898956E-2</v>
      </c>
      <c r="I141">
        <f t="shared" si="14"/>
        <v>1.0102406005898956E-2</v>
      </c>
      <c r="O141">
        <f t="shared" ca="1" si="16"/>
        <v>-3.3250695529526697E-3</v>
      </c>
      <c r="Q141" s="1">
        <f t="shared" si="11"/>
        <v>32215.968000000001</v>
      </c>
    </row>
    <row r="142" spans="1:17" x14ac:dyDescent="0.2">
      <c r="A142" s="38" t="s">
        <v>66</v>
      </c>
      <c r="B142" s="39"/>
      <c r="C142" s="37">
        <v>47267.434999999998</v>
      </c>
      <c r="D142" s="37"/>
      <c r="E142" s="13">
        <f t="shared" si="8"/>
        <v>32788.007433164763</v>
      </c>
      <c r="F142">
        <f t="shared" si="9"/>
        <v>32788</v>
      </c>
      <c r="G142">
        <f t="shared" si="15"/>
        <v>4.90175599406939E-3</v>
      </c>
      <c r="I142">
        <f t="shared" si="14"/>
        <v>4.90175599406939E-3</v>
      </c>
      <c r="O142">
        <f t="shared" ca="1" si="16"/>
        <v>-3.2107247250480614E-3</v>
      </c>
      <c r="Q142" s="1">
        <f t="shared" si="11"/>
        <v>32248.934999999998</v>
      </c>
    </row>
    <row r="143" spans="1:17" x14ac:dyDescent="0.2">
      <c r="A143" s="38" t="s">
        <v>67</v>
      </c>
      <c r="B143" s="39"/>
      <c r="C143" s="37">
        <v>47579.355000000003</v>
      </c>
      <c r="D143" s="37"/>
      <c r="E143" s="13">
        <f t="shared" si="8"/>
        <v>33261.011954929985</v>
      </c>
      <c r="F143">
        <f t="shared" si="9"/>
        <v>33261</v>
      </c>
      <c r="G143">
        <f t="shared" si="15"/>
        <v>7.88360700244084E-3</v>
      </c>
      <c r="I143">
        <f t="shared" si="14"/>
        <v>7.88360700244084E-3</v>
      </c>
      <c r="O143">
        <f t="shared" ca="1" si="16"/>
        <v>-2.1290226530704393E-3</v>
      </c>
      <c r="Q143" s="1">
        <f t="shared" si="11"/>
        <v>32560.855000000003</v>
      </c>
    </row>
    <row r="144" spans="1:17" x14ac:dyDescent="0.2">
      <c r="A144" s="38" t="s">
        <v>68</v>
      </c>
      <c r="B144" s="39"/>
      <c r="C144" s="37">
        <v>47612.332999999999</v>
      </c>
      <c r="D144" s="37"/>
      <c r="E144" s="13">
        <f t="shared" si="8"/>
        <v>33311.020749232273</v>
      </c>
      <c r="F144">
        <f t="shared" si="9"/>
        <v>33311</v>
      </c>
      <c r="G144">
        <f t="shared" si="15"/>
        <v>1.3682956996490248E-2</v>
      </c>
      <c r="I144">
        <f t="shared" si="14"/>
        <v>1.3682956996490248E-2</v>
      </c>
      <c r="O144">
        <f t="shared" ca="1" si="16"/>
        <v>-2.0146778251658309E-3</v>
      </c>
      <c r="Q144" s="1">
        <f t="shared" si="11"/>
        <v>32593.832999999999</v>
      </c>
    </row>
    <row r="145" spans="1:17" x14ac:dyDescent="0.2">
      <c r="A145" s="35" t="s">
        <v>69</v>
      </c>
      <c r="B145" s="36"/>
      <c r="C145" s="40">
        <v>47922.264000000003</v>
      </c>
      <c r="D145" s="40"/>
      <c r="E145" s="13">
        <f t="shared" si="8"/>
        <v>33781.009093792476</v>
      </c>
      <c r="F145">
        <f t="shared" si="9"/>
        <v>33781</v>
      </c>
      <c r="G145">
        <f t="shared" si="15"/>
        <v>5.9968470086460002E-3</v>
      </c>
      <c r="I145">
        <f t="shared" si="14"/>
        <v>5.9968470086460002E-3</v>
      </c>
      <c r="O145">
        <f t="shared" ca="1" si="16"/>
        <v>-9.3983644286249612E-4</v>
      </c>
      <c r="Q145" s="1">
        <f t="shared" si="11"/>
        <v>32903.764000000003</v>
      </c>
    </row>
    <row r="146" spans="1:17" x14ac:dyDescent="0.2">
      <c r="A146" s="35" t="s">
        <v>69</v>
      </c>
      <c r="B146" s="36"/>
      <c r="C146" s="40">
        <v>47939.425999999999</v>
      </c>
      <c r="D146" s="40"/>
      <c r="E146" s="13">
        <f t="shared" si="8"/>
        <v>33807.034047634916</v>
      </c>
      <c r="F146">
        <f t="shared" si="9"/>
        <v>33807</v>
      </c>
      <c r="G146">
        <f t="shared" si="15"/>
        <v>2.2452509001595899E-2</v>
      </c>
      <c r="I146">
        <f t="shared" si="14"/>
        <v>2.2452509001595899E-2</v>
      </c>
      <c r="O146">
        <f t="shared" ca="1" si="16"/>
        <v>-8.8037713235208925E-4</v>
      </c>
      <c r="Q146" s="1">
        <f t="shared" si="11"/>
        <v>32920.925999999999</v>
      </c>
    </row>
    <row r="147" spans="1:17" x14ac:dyDescent="0.2">
      <c r="A147" s="35" t="s">
        <v>69</v>
      </c>
      <c r="B147" s="36"/>
      <c r="C147" s="40">
        <v>47947.330999999998</v>
      </c>
      <c r="D147" s="40"/>
      <c r="E147" s="13">
        <f t="shared" si="8"/>
        <v>33819.021418577955</v>
      </c>
      <c r="F147">
        <f t="shared" si="9"/>
        <v>33819</v>
      </c>
      <c r="G147">
        <f t="shared" si="15"/>
        <v>1.4124353001534473E-2</v>
      </c>
      <c r="I147">
        <f t="shared" si="14"/>
        <v>1.4124353001534473E-2</v>
      </c>
      <c r="O147">
        <f t="shared" ca="1" si="16"/>
        <v>-8.5293437365499547E-4</v>
      </c>
      <c r="Q147" s="1">
        <f t="shared" si="11"/>
        <v>32928.830999999998</v>
      </c>
    </row>
    <row r="148" spans="1:17" x14ac:dyDescent="0.2">
      <c r="A148" s="35" t="s">
        <v>69</v>
      </c>
      <c r="B148" s="36" t="s">
        <v>88</v>
      </c>
      <c r="C148" s="40">
        <v>47969.415999999997</v>
      </c>
      <c r="D148" s="40"/>
      <c r="E148" s="13">
        <f t="shared" si="8"/>
        <v>33852.511752199345</v>
      </c>
      <c r="F148">
        <f t="shared" si="9"/>
        <v>33852.5</v>
      </c>
      <c r="G148">
        <f t="shared" si="15"/>
        <v>7.7499174949480221E-3</v>
      </c>
      <c r="I148">
        <f t="shared" si="14"/>
        <v>7.7499174949480221E-3</v>
      </c>
      <c r="O148">
        <f t="shared" ca="1" si="16"/>
        <v>-7.7632333895889805E-4</v>
      </c>
      <c r="Q148" s="1">
        <f t="shared" si="11"/>
        <v>32950.915999999997</v>
      </c>
    </row>
    <row r="149" spans="1:17" x14ac:dyDescent="0.2">
      <c r="A149" s="35" t="s">
        <v>70</v>
      </c>
      <c r="B149" s="36"/>
      <c r="C149" s="40">
        <v>47970.411</v>
      </c>
      <c r="D149" s="40"/>
      <c r="E149" s="13">
        <f t="shared" ref="E149:E212" si="17">(C149-C$7)/C$8</f>
        <v>33854.020599016345</v>
      </c>
      <c r="F149">
        <f t="shared" ref="F149:F212" si="18">ROUND(2*E149,0)/2</f>
        <v>33854</v>
      </c>
      <c r="G149">
        <f t="shared" ref="G149:G173" si="19">+C149-(C$7+F149*C$8)</f>
        <v>1.3583897998614702E-2</v>
      </c>
      <c r="N149">
        <f>+G149</f>
        <v>1.3583897998614702E-2</v>
      </c>
      <c r="O149">
        <f t="shared" ca="1" si="16"/>
        <v>-7.7289299412176826E-4</v>
      </c>
      <c r="Q149" s="1">
        <f t="shared" ref="Q149:Q212" si="20">+C149-15018.5</f>
        <v>32951.911</v>
      </c>
    </row>
    <row r="150" spans="1:17" x14ac:dyDescent="0.2">
      <c r="A150" s="35" t="s">
        <v>71</v>
      </c>
      <c r="B150" s="36"/>
      <c r="C150" s="40">
        <v>48001.404999999999</v>
      </c>
      <c r="D150" s="40"/>
      <c r="E150" s="13">
        <f t="shared" si="17"/>
        <v>33901.020798258425</v>
      </c>
      <c r="F150">
        <f t="shared" si="18"/>
        <v>33901</v>
      </c>
      <c r="G150">
        <f t="shared" si="19"/>
        <v>1.3715287001105025E-2</v>
      </c>
      <c r="I150">
        <f t="shared" ref="I150:I162" si="21">+G150</f>
        <v>1.3715287001105025E-2</v>
      </c>
      <c r="O150">
        <f t="shared" ca="1" si="16"/>
        <v>-6.6540885589143339E-4</v>
      </c>
      <c r="Q150" s="1">
        <f t="shared" si="20"/>
        <v>32982.904999999999</v>
      </c>
    </row>
    <row r="151" spans="1:17" x14ac:dyDescent="0.2">
      <c r="A151" s="35" t="s">
        <v>72</v>
      </c>
      <c r="B151" s="36"/>
      <c r="C151" s="40">
        <v>48332.447</v>
      </c>
      <c r="D151" s="40"/>
      <c r="E151" s="13">
        <f t="shared" si="17"/>
        <v>34403.022474631216</v>
      </c>
      <c r="F151">
        <f t="shared" si="18"/>
        <v>34403</v>
      </c>
      <c r="G151">
        <f t="shared" si="19"/>
        <v>1.4820761003647931E-2</v>
      </c>
      <c r="I151">
        <f t="shared" si="21"/>
        <v>1.4820761003647931E-2</v>
      </c>
      <c r="O151">
        <f t="shared" ca="1" si="16"/>
        <v>4.8261321627086906E-4</v>
      </c>
      <c r="Q151" s="1">
        <f t="shared" si="20"/>
        <v>33313.947</v>
      </c>
    </row>
    <row r="152" spans="1:17" x14ac:dyDescent="0.2">
      <c r="A152" s="35" t="s">
        <v>73</v>
      </c>
      <c r="B152" s="36"/>
      <c r="C152" s="40">
        <v>48677.338000000003</v>
      </c>
      <c r="D152" s="40">
        <v>5.0000000000000001E-3</v>
      </c>
      <c r="E152" s="13">
        <f t="shared" si="17"/>
        <v>34926.025175696006</v>
      </c>
      <c r="F152">
        <f t="shared" si="18"/>
        <v>34926</v>
      </c>
      <c r="G152">
        <f t="shared" si="19"/>
        <v>1.660196200828068E-2</v>
      </c>
      <c r="I152">
        <f t="shared" si="21"/>
        <v>1.660196200828068E-2</v>
      </c>
      <c r="O152">
        <f t="shared" ca="1" si="16"/>
        <v>1.6786601161530995E-3</v>
      </c>
      <c r="Q152" s="1">
        <f t="shared" si="20"/>
        <v>33658.838000000003</v>
      </c>
    </row>
    <row r="153" spans="1:17" x14ac:dyDescent="0.2">
      <c r="A153" s="60" t="s">
        <v>512</v>
      </c>
      <c r="B153" s="61" t="s">
        <v>78</v>
      </c>
      <c r="C153" s="62">
        <v>48708.328000000001</v>
      </c>
      <c r="D153" s="62" t="s">
        <v>97</v>
      </c>
      <c r="E153" s="13">
        <f t="shared" si="17"/>
        <v>34973.01930922224</v>
      </c>
      <c r="F153">
        <f t="shared" si="18"/>
        <v>34973</v>
      </c>
      <c r="G153">
        <f t="shared" si="19"/>
        <v>1.2733351002680138E-2</v>
      </c>
      <c r="I153">
        <f t="shared" si="21"/>
        <v>1.2733351002680138E-2</v>
      </c>
      <c r="O153">
        <f t="shared" ca="1" si="16"/>
        <v>1.7861442543834205E-3</v>
      </c>
      <c r="Q153" s="1">
        <f t="shared" si="20"/>
        <v>33689.828000000001</v>
      </c>
    </row>
    <row r="154" spans="1:17" x14ac:dyDescent="0.2">
      <c r="A154" s="60" t="s">
        <v>512</v>
      </c>
      <c r="B154" s="61" t="s">
        <v>78</v>
      </c>
      <c r="C154" s="62">
        <v>48733.387000000002</v>
      </c>
      <c r="D154" s="62" t="s">
        <v>97</v>
      </c>
      <c r="E154" s="13">
        <f t="shared" si="17"/>
        <v>35011.019502576033</v>
      </c>
      <c r="F154">
        <f t="shared" si="18"/>
        <v>35011</v>
      </c>
      <c r="G154">
        <f t="shared" si="19"/>
        <v>1.2860857008490711E-2</v>
      </c>
      <c r="I154">
        <f t="shared" si="21"/>
        <v>1.2860857008490711E-2</v>
      </c>
      <c r="O154">
        <f t="shared" ca="1" si="16"/>
        <v>1.873046323590935E-3</v>
      </c>
      <c r="Q154" s="1">
        <f t="shared" si="20"/>
        <v>33714.887000000002</v>
      </c>
    </row>
    <row r="155" spans="1:17" x14ac:dyDescent="0.2">
      <c r="A155" s="60" t="s">
        <v>517</v>
      </c>
      <c r="B155" s="61" t="s">
        <v>78</v>
      </c>
      <c r="C155" s="62">
        <v>49043.321000000004</v>
      </c>
      <c r="D155" s="62" t="s">
        <v>97</v>
      </c>
      <c r="E155" s="13">
        <f t="shared" si="17"/>
        <v>35481.01239642311</v>
      </c>
      <c r="F155">
        <f t="shared" si="18"/>
        <v>35481</v>
      </c>
      <c r="G155">
        <f t="shared" si="19"/>
        <v>8.1747470030677505E-3</v>
      </c>
      <c r="I155">
        <f t="shared" si="21"/>
        <v>8.1747470030677505E-3</v>
      </c>
      <c r="O155">
        <f t="shared" ca="1" si="16"/>
        <v>2.9478877058942698E-3</v>
      </c>
      <c r="Q155" s="1">
        <f t="shared" si="20"/>
        <v>34024.821000000004</v>
      </c>
    </row>
    <row r="156" spans="1:17" x14ac:dyDescent="0.2">
      <c r="A156" s="60" t="s">
        <v>517</v>
      </c>
      <c r="B156" s="61" t="s">
        <v>78</v>
      </c>
      <c r="C156" s="62">
        <v>49066.402000000002</v>
      </c>
      <c r="D156" s="62" t="s">
        <v>97</v>
      </c>
      <c r="E156" s="13">
        <f t="shared" si="17"/>
        <v>35516.013093290458</v>
      </c>
      <c r="F156">
        <f t="shared" si="18"/>
        <v>35516</v>
      </c>
      <c r="G156">
        <f t="shared" si="19"/>
        <v>8.6342920039896853E-3</v>
      </c>
      <c r="I156">
        <f t="shared" si="21"/>
        <v>8.6342920039896853E-3</v>
      </c>
      <c r="O156">
        <f t="shared" ca="1" si="16"/>
        <v>3.0279290854274971E-3</v>
      </c>
      <c r="Q156" s="1">
        <f t="shared" si="20"/>
        <v>34047.902000000002</v>
      </c>
    </row>
    <row r="157" spans="1:17" x14ac:dyDescent="0.2">
      <c r="A157" s="60" t="s">
        <v>522</v>
      </c>
      <c r="B157" s="61" t="s">
        <v>78</v>
      </c>
      <c r="C157" s="62">
        <v>49097.394999999997</v>
      </c>
      <c r="D157" s="62" t="s">
        <v>97</v>
      </c>
      <c r="E157" s="13">
        <f t="shared" si="17"/>
        <v>35563.011776103573</v>
      </c>
      <c r="F157">
        <f t="shared" si="18"/>
        <v>35563</v>
      </c>
      <c r="G157">
        <f t="shared" si="19"/>
        <v>7.7656809953623451E-3</v>
      </c>
      <c r="I157">
        <f t="shared" si="21"/>
        <v>7.7656809953623451E-3</v>
      </c>
      <c r="O157">
        <f t="shared" ca="1" si="16"/>
        <v>3.1354132236578319E-3</v>
      </c>
      <c r="Q157" s="1">
        <f t="shared" si="20"/>
        <v>34078.894999999997</v>
      </c>
    </row>
    <row r="158" spans="1:17" x14ac:dyDescent="0.2">
      <c r="A158" s="60" t="s">
        <v>525</v>
      </c>
      <c r="B158" s="61" t="s">
        <v>78</v>
      </c>
      <c r="C158" s="62">
        <v>49384.243999999999</v>
      </c>
      <c r="D158" s="62" t="s">
        <v>97</v>
      </c>
      <c r="E158" s="13">
        <f t="shared" si="17"/>
        <v>35997.997907367462</v>
      </c>
      <c r="F158">
        <f t="shared" si="18"/>
        <v>35998</v>
      </c>
      <c r="G158">
        <f t="shared" si="19"/>
        <v>-1.3799740045215003E-3</v>
      </c>
      <c r="I158">
        <f t="shared" si="21"/>
        <v>-1.3799740045215003E-3</v>
      </c>
      <c r="O158">
        <f t="shared" ca="1" si="16"/>
        <v>4.1302132264279534E-3</v>
      </c>
      <c r="Q158" s="1">
        <f t="shared" si="20"/>
        <v>34365.743999999999</v>
      </c>
    </row>
    <row r="159" spans="1:17" x14ac:dyDescent="0.2">
      <c r="A159" s="60" t="s">
        <v>530</v>
      </c>
      <c r="B159" s="61" t="s">
        <v>78</v>
      </c>
      <c r="C159" s="62">
        <v>49769.385999999999</v>
      </c>
      <c r="D159" s="62" t="s">
        <v>97</v>
      </c>
      <c r="E159" s="13">
        <f t="shared" si="17"/>
        <v>36582.038390573725</v>
      </c>
      <c r="F159">
        <f t="shared" si="18"/>
        <v>36582</v>
      </c>
      <c r="G159">
        <f t="shared" si="19"/>
        <v>2.5316433995612897E-2</v>
      </c>
      <c r="I159">
        <f t="shared" si="21"/>
        <v>2.5316433995612897E-2</v>
      </c>
      <c r="O159">
        <f t="shared" ca="1" si="16"/>
        <v>5.4657608163538041E-3</v>
      </c>
      <c r="Q159" s="1">
        <f t="shared" si="20"/>
        <v>34750.885999999999</v>
      </c>
    </row>
    <row r="160" spans="1:17" x14ac:dyDescent="0.2">
      <c r="A160" s="60" t="s">
        <v>535</v>
      </c>
      <c r="B160" s="61" t="s">
        <v>78</v>
      </c>
      <c r="C160" s="62">
        <v>49771.34</v>
      </c>
      <c r="D160" s="62" t="s">
        <v>97</v>
      </c>
      <c r="E160" s="13">
        <f t="shared" si="17"/>
        <v>36585.001492765085</v>
      </c>
      <c r="F160">
        <f t="shared" si="18"/>
        <v>36585</v>
      </c>
      <c r="G160">
        <f t="shared" si="19"/>
        <v>9.8439499561209232E-4</v>
      </c>
      <c r="I160">
        <f t="shared" si="21"/>
        <v>9.8439499561209232E-4</v>
      </c>
      <c r="O160">
        <f t="shared" ca="1" si="16"/>
        <v>5.4726215060280775E-3</v>
      </c>
      <c r="Q160" s="1">
        <f t="shared" si="20"/>
        <v>34752.839999999997</v>
      </c>
    </row>
    <row r="161" spans="1:21" x14ac:dyDescent="0.2">
      <c r="A161" s="60" t="s">
        <v>538</v>
      </c>
      <c r="B161" s="61" t="s">
        <v>78</v>
      </c>
      <c r="C161" s="62">
        <v>50098.432999999997</v>
      </c>
      <c r="D161" s="62" t="s">
        <v>97</v>
      </c>
      <c r="E161" s="13">
        <f t="shared" si="17"/>
        <v>37081.01479116772</v>
      </c>
      <c r="F161">
        <f t="shared" si="18"/>
        <v>37081</v>
      </c>
      <c r="G161">
        <f t="shared" si="19"/>
        <v>9.7539469934417866E-3</v>
      </c>
      <c r="I161">
        <f t="shared" si="21"/>
        <v>9.7539469934417866E-3</v>
      </c>
      <c r="O161">
        <f t="shared" ca="1" si="16"/>
        <v>6.6069221988418192E-3</v>
      </c>
      <c r="Q161" s="1">
        <f t="shared" si="20"/>
        <v>35079.932999999997</v>
      </c>
    </row>
    <row r="162" spans="1:21" x14ac:dyDescent="0.2">
      <c r="A162" s="60" t="s">
        <v>538</v>
      </c>
      <c r="B162" s="61" t="s">
        <v>78</v>
      </c>
      <c r="C162" s="62">
        <v>50166.37</v>
      </c>
      <c r="D162" s="62" t="s">
        <v>97</v>
      </c>
      <c r="E162" s="13">
        <f t="shared" si="17"/>
        <v>37184.036425545659</v>
      </c>
      <c r="F162">
        <f t="shared" si="18"/>
        <v>37184</v>
      </c>
      <c r="G162">
        <f t="shared" si="19"/>
        <v>2.4020607997954357E-2</v>
      </c>
      <c r="I162">
        <f t="shared" si="21"/>
        <v>2.4020607997954357E-2</v>
      </c>
      <c r="O162">
        <f t="shared" ca="1" si="16"/>
        <v>6.8424725443253093E-3</v>
      </c>
      <c r="Q162" s="1">
        <f t="shared" si="20"/>
        <v>35147.870000000003</v>
      </c>
    </row>
    <row r="163" spans="1:21" x14ac:dyDescent="0.2">
      <c r="A163" s="60" t="s">
        <v>535</v>
      </c>
      <c r="B163" s="61" t="s">
        <v>78</v>
      </c>
      <c r="C163" s="62">
        <v>50189.434699999998</v>
      </c>
      <c r="D163" s="62" t="s">
        <v>97</v>
      </c>
      <c r="E163" s="13">
        <f t="shared" si="17"/>
        <v>37219.012404620917</v>
      </c>
      <c r="F163">
        <f t="shared" si="18"/>
        <v>37219</v>
      </c>
      <c r="G163">
        <f t="shared" si="19"/>
        <v>8.1801530031953007E-3</v>
      </c>
      <c r="J163">
        <f>+G163</f>
        <v>8.1801530031953007E-3</v>
      </c>
      <c r="O163">
        <f t="shared" ref="O163:O194" ca="1" si="22">+C$11+C$12*$F163</f>
        <v>6.9225139238585365E-3</v>
      </c>
      <c r="Q163" s="1">
        <f t="shared" si="20"/>
        <v>35170.934699999998</v>
      </c>
    </row>
    <row r="164" spans="1:21" x14ac:dyDescent="0.2">
      <c r="A164" s="60" t="s">
        <v>535</v>
      </c>
      <c r="B164" s="61" t="s">
        <v>78</v>
      </c>
      <c r="C164" s="62">
        <v>50191.412900000003</v>
      </c>
      <c r="D164" s="62" t="s">
        <v>97</v>
      </c>
      <c r="E164" s="13">
        <f t="shared" si="17"/>
        <v>37222.012204393162</v>
      </c>
      <c r="F164">
        <f t="shared" si="18"/>
        <v>37222</v>
      </c>
      <c r="G164">
        <f t="shared" si="19"/>
        <v>8.0481140030315146E-3</v>
      </c>
      <c r="J164">
        <f>+G164</f>
        <v>8.0481140030315146E-3</v>
      </c>
      <c r="O164">
        <f t="shared" ca="1" si="22"/>
        <v>6.9293746135328238E-3</v>
      </c>
      <c r="Q164" s="1">
        <f t="shared" si="20"/>
        <v>35172.912900000003</v>
      </c>
    </row>
    <row r="165" spans="1:21" x14ac:dyDescent="0.2">
      <c r="A165" s="60" t="s">
        <v>550</v>
      </c>
      <c r="B165" s="61" t="s">
        <v>78</v>
      </c>
      <c r="C165" s="62">
        <v>50193.392</v>
      </c>
      <c r="D165" s="62" t="s">
        <v>97</v>
      </c>
      <c r="E165" s="13">
        <f t="shared" si="17"/>
        <v>37225.013368951462</v>
      </c>
      <c r="F165">
        <f t="shared" si="18"/>
        <v>37225</v>
      </c>
      <c r="G165">
        <f t="shared" si="19"/>
        <v>8.816075001959689E-3</v>
      </c>
      <c r="I165">
        <f>+G165</f>
        <v>8.816075001959689E-3</v>
      </c>
      <c r="O165">
        <f t="shared" ca="1" si="22"/>
        <v>6.9362353032070972E-3</v>
      </c>
      <c r="Q165" s="1">
        <f t="shared" si="20"/>
        <v>35174.892</v>
      </c>
    </row>
    <row r="166" spans="1:21" x14ac:dyDescent="0.2">
      <c r="A166" s="60" t="s">
        <v>555</v>
      </c>
      <c r="B166" s="61" t="s">
        <v>78</v>
      </c>
      <c r="C166" s="62">
        <v>50432.116000000002</v>
      </c>
      <c r="D166" s="62" t="s">
        <v>97</v>
      </c>
      <c r="E166" s="13">
        <f t="shared" si="17"/>
        <v>37587.021356428639</v>
      </c>
      <c r="F166">
        <f t="shared" si="18"/>
        <v>37587</v>
      </c>
      <c r="G166">
        <f t="shared" si="19"/>
        <v>1.4083369002037216E-2</v>
      </c>
      <c r="K166">
        <f>+G166</f>
        <v>1.4083369002037216E-2</v>
      </c>
      <c r="O166">
        <f t="shared" ca="1" si="22"/>
        <v>7.764091857236477E-3</v>
      </c>
      <c r="Q166" s="1">
        <f t="shared" si="20"/>
        <v>35413.616000000002</v>
      </c>
    </row>
    <row r="167" spans="1:21" x14ac:dyDescent="0.2">
      <c r="A167" s="60" t="s">
        <v>555</v>
      </c>
      <c r="B167" s="61" t="s">
        <v>78</v>
      </c>
      <c r="C167" s="62">
        <v>50502.023999999998</v>
      </c>
      <c r="D167" s="62" t="s">
        <v>97</v>
      </c>
      <c r="E167" s="13">
        <f t="shared" si="17"/>
        <v>37693.031872290267</v>
      </c>
      <c r="F167">
        <f t="shared" si="18"/>
        <v>37693</v>
      </c>
      <c r="G167">
        <f t="shared" si="19"/>
        <v>2.1017990999098402E-2</v>
      </c>
      <c r="K167">
        <f>+G167</f>
        <v>2.1017990999098402E-2</v>
      </c>
      <c r="O167">
        <f t="shared" ca="1" si="22"/>
        <v>8.0065028923942544E-3</v>
      </c>
      <c r="Q167" s="1">
        <f t="shared" si="20"/>
        <v>35483.523999999998</v>
      </c>
    </row>
    <row r="168" spans="1:21" x14ac:dyDescent="0.2">
      <c r="A168" s="60" t="s">
        <v>561</v>
      </c>
      <c r="B168" s="61" t="s">
        <v>78</v>
      </c>
      <c r="C168" s="62">
        <v>50557.406999999999</v>
      </c>
      <c r="D168" s="62" t="s">
        <v>97</v>
      </c>
      <c r="E168" s="13">
        <f t="shared" si="17"/>
        <v>37777.016257481737</v>
      </c>
      <c r="F168">
        <f t="shared" si="18"/>
        <v>37777</v>
      </c>
      <c r="G168">
        <f t="shared" si="19"/>
        <v>1.0720899001171347E-2</v>
      </c>
      <c r="I168">
        <f>+G168</f>
        <v>1.0720899001171347E-2</v>
      </c>
      <c r="O168">
        <f t="shared" ca="1" si="22"/>
        <v>8.1986022032739941E-3</v>
      </c>
      <c r="Q168" s="1">
        <f t="shared" si="20"/>
        <v>35538.906999999999</v>
      </c>
    </row>
    <row r="169" spans="1:21" x14ac:dyDescent="0.2">
      <c r="A169" s="60" t="s">
        <v>564</v>
      </c>
      <c r="B169" s="61" t="s">
        <v>78</v>
      </c>
      <c r="C169" s="62">
        <v>50863.394999999997</v>
      </c>
      <c r="D169" s="62" t="s">
        <v>97</v>
      </c>
      <c r="E169" s="13">
        <f t="shared" si="17"/>
        <v>38241.025322645546</v>
      </c>
      <c r="F169">
        <f t="shared" si="18"/>
        <v>38241</v>
      </c>
      <c r="G169">
        <f t="shared" si="19"/>
        <v>1.6698867002560291E-2</v>
      </c>
      <c r="I169">
        <f>+G169</f>
        <v>1.6698867002560291E-2</v>
      </c>
      <c r="O169">
        <f t="shared" ca="1" si="22"/>
        <v>9.2597222062287821E-3</v>
      </c>
      <c r="Q169" s="1">
        <f t="shared" si="20"/>
        <v>35844.894999999997</v>
      </c>
    </row>
    <row r="170" spans="1:21" x14ac:dyDescent="0.2">
      <c r="A170" s="60" t="s">
        <v>567</v>
      </c>
      <c r="B170" s="61" t="s">
        <v>78</v>
      </c>
      <c r="C170" s="62">
        <v>50871.305999999997</v>
      </c>
      <c r="D170" s="62" t="s">
        <v>97</v>
      </c>
      <c r="E170" s="13">
        <f t="shared" si="17"/>
        <v>38253.021792162355</v>
      </c>
      <c r="F170">
        <f t="shared" si="18"/>
        <v>38253</v>
      </c>
      <c r="G170">
        <f t="shared" si="19"/>
        <v>1.4370710996445268E-2</v>
      </c>
      <c r="I170">
        <f>+G170</f>
        <v>1.4370710996445268E-2</v>
      </c>
      <c r="O170">
        <f t="shared" ca="1" si="22"/>
        <v>9.2871649649258897E-3</v>
      </c>
      <c r="Q170" s="1">
        <f t="shared" si="20"/>
        <v>35852.805999999997</v>
      </c>
    </row>
    <row r="171" spans="1:21" x14ac:dyDescent="0.2">
      <c r="A171" s="60" t="s">
        <v>567</v>
      </c>
      <c r="B171" s="61" t="s">
        <v>78</v>
      </c>
      <c r="C171" s="62">
        <v>50898.356</v>
      </c>
      <c r="D171" s="62" t="s">
        <v>97</v>
      </c>
      <c r="E171" s="13">
        <f t="shared" si="17"/>
        <v>38294.041195579099</v>
      </c>
      <c r="F171">
        <f t="shared" si="18"/>
        <v>38294</v>
      </c>
      <c r="G171">
        <f t="shared" si="19"/>
        <v>2.7166177998878993E-2</v>
      </c>
      <c r="I171">
        <f>+G171</f>
        <v>2.7166177998878993E-2</v>
      </c>
      <c r="O171">
        <f t="shared" ca="1" si="22"/>
        <v>9.3809277238076777E-3</v>
      </c>
      <c r="Q171" s="1">
        <f t="shared" si="20"/>
        <v>35879.856</v>
      </c>
    </row>
    <row r="172" spans="1:21" x14ac:dyDescent="0.2">
      <c r="A172" s="60" t="s">
        <v>535</v>
      </c>
      <c r="B172" s="61" t="s">
        <v>78</v>
      </c>
      <c r="C172" s="62">
        <v>51572.298900000002</v>
      </c>
      <c r="D172" s="62" t="s">
        <v>97</v>
      </c>
      <c r="E172" s="13">
        <f t="shared" si="17"/>
        <v>39316.027727739798</v>
      </c>
      <c r="F172">
        <f t="shared" si="18"/>
        <v>39316</v>
      </c>
      <c r="G172">
        <f t="shared" si="19"/>
        <v>1.8284892001247499E-2</v>
      </c>
      <c r="J172">
        <f>+G172</f>
        <v>1.8284892001247499E-2</v>
      </c>
      <c r="O172">
        <f t="shared" ca="1" si="22"/>
        <v>1.1718136006177923E-2</v>
      </c>
      <c r="Q172" s="1">
        <f t="shared" si="20"/>
        <v>36553.798900000002</v>
      </c>
    </row>
    <row r="173" spans="1:21" x14ac:dyDescent="0.2">
      <c r="A173" s="68" t="s">
        <v>74</v>
      </c>
      <c r="B173" s="36" t="s">
        <v>78</v>
      </c>
      <c r="C173" s="40">
        <v>51650.774092661217</v>
      </c>
      <c r="D173" s="40">
        <v>3.0000000000000001E-5</v>
      </c>
      <c r="E173" s="13">
        <f t="shared" si="17"/>
        <v>39435.029782674239</v>
      </c>
      <c r="F173">
        <f t="shared" si="18"/>
        <v>39435</v>
      </c>
      <c r="G173">
        <f t="shared" si="19"/>
        <v>1.9640006212284788E-2</v>
      </c>
      <c r="K173">
        <f>+G173</f>
        <v>1.9640006212284788E-2</v>
      </c>
      <c r="O173">
        <f t="shared" ca="1" si="22"/>
        <v>1.199027669659089E-2</v>
      </c>
      <c r="Q173" s="1">
        <f t="shared" si="20"/>
        <v>36632.274092661217</v>
      </c>
    </row>
    <row r="174" spans="1:21" x14ac:dyDescent="0.2">
      <c r="A174" s="42" t="s">
        <v>94</v>
      </c>
      <c r="B174" s="41" t="s">
        <v>78</v>
      </c>
      <c r="C174" s="42">
        <v>51677.440199999997</v>
      </c>
      <c r="D174" s="42" t="s">
        <v>97</v>
      </c>
      <c r="E174" s="13">
        <f t="shared" si="17"/>
        <v>39475.46704014128</v>
      </c>
      <c r="F174">
        <f t="shared" si="18"/>
        <v>39475.5</v>
      </c>
      <c r="L174" s="29"/>
      <c r="O174">
        <f t="shared" ca="1" si="22"/>
        <v>1.208289600719363E-2</v>
      </c>
      <c r="Q174" s="1">
        <f t="shared" si="20"/>
        <v>36658.940199999997</v>
      </c>
      <c r="U174" s="29">
        <v>-2.1735181500844192E-2</v>
      </c>
    </row>
    <row r="175" spans="1:21" x14ac:dyDescent="0.2">
      <c r="A175" s="60" t="s">
        <v>584</v>
      </c>
      <c r="B175" s="61" t="s">
        <v>78</v>
      </c>
      <c r="C175" s="62">
        <v>52297.029399999999</v>
      </c>
      <c r="D175" s="62" t="s">
        <v>97</v>
      </c>
      <c r="E175" s="13">
        <f t="shared" si="17"/>
        <v>40415.030047440887</v>
      </c>
      <c r="F175">
        <f t="shared" si="18"/>
        <v>40415</v>
      </c>
      <c r="G175">
        <f t="shared" ref="G175:G182" si="23">+C175-(C$7+F175*C$8)</f>
        <v>1.9814604995190166E-2</v>
      </c>
      <c r="K175">
        <f t="shared" ref="K175:K180" si="24">+G175</f>
        <v>1.9814604995190166E-2</v>
      </c>
      <c r="O175">
        <f t="shared" ca="1" si="22"/>
        <v>1.4231435323521266E-2</v>
      </c>
      <c r="Q175" s="1">
        <f t="shared" si="20"/>
        <v>37278.529399999999</v>
      </c>
    </row>
    <row r="176" spans="1:21" x14ac:dyDescent="0.2">
      <c r="A176" s="68" t="s">
        <v>75</v>
      </c>
      <c r="B176" s="36"/>
      <c r="C176" s="40">
        <v>52585.867200000001</v>
      </c>
      <c r="D176" s="43">
        <v>2.9999999999999997E-4</v>
      </c>
      <c r="E176" s="13">
        <f t="shared" si="17"/>
        <v>40853.032052624003</v>
      </c>
      <c r="F176">
        <f t="shared" si="18"/>
        <v>40853</v>
      </c>
      <c r="G176">
        <f t="shared" si="23"/>
        <v>2.1136910996574443E-2</v>
      </c>
      <c r="K176">
        <f t="shared" si="24"/>
        <v>2.1136910996574443E-2</v>
      </c>
      <c r="O176">
        <f t="shared" ca="1" si="22"/>
        <v>1.5233096015965647E-2</v>
      </c>
      <c r="Q176" s="1">
        <f t="shared" si="20"/>
        <v>37567.367200000001</v>
      </c>
    </row>
    <row r="177" spans="1:21" x14ac:dyDescent="0.2">
      <c r="A177" s="60" t="s">
        <v>584</v>
      </c>
      <c r="B177" s="61" t="s">
        <v>78</v>
      </c>
      <c r="C177" s="62">
        <v>52606.315600000002</v>
      </c>
      <c r="D177" s="62" t="s">
        <v>97</v>
      </c>
      <c r="E177" s="13">
        <f t="shared" si="17"/>
        <v>40884.040598606516</v>
      </c>
      <c r="F177">
        <f t="shared" si="18"/>
        <v>40884</v>
      </c>
      <c r="G177">
        <f t="shared" si="23"/>
        <v>2.6772508004796691E-2</v>
      </c>
      <c r="K177">
        <f t="shared" si="24"/>
        <v>2.6772508004796691E-2</v>
      </c>
      <c r="O177">
        <f t="shared" ca="1" si="22"/>
        <v>1.5303989809266505E-2</v>
      </c>
      <c r="Q177" s="1">
        <f t="shared" si="20"/>
        <v>37587.815600000002</v>
      </c>
    </row>
    <row r="178" spans="1:21" x14ac:dyDescent="0.2">
      <c r="A178" s="35" t="s">
        <v>76</v>
      </c>
      <c r="B178" s="36"/>
      <c r="C178" s="43">
        <v>52628.7304</v>
      </c>
      <c r="D178" s="43">
        <v>2.0000000000000001E-4</v>
      </c>
      <c r="E178" s="13">
        <f t="shared" si="17"/>
        <v>40918.031050499507</v>
      </c>
      <c r="F178">
        <f t="shared" si="18"/>
        <v>40918</v>
      </c>
      <c r="G178">
        <f t="shared" si="23"/>
        <v>2.0476065998082049E-2</v>
      </c>
      <c r="K178">
        <f t="shared" si="24"/>
        <v>2.0476065998082049E-2</v>
      </c>
      <c r="O178">
        <f t="shared" ca="1" si="22"/>
        <v>1.538174429224165E-2</v>
      </c>
      <c r="Q178" s="1">
        <f t="shared" si="20"/>
        <v>37610.2304</v>
      </c>
    </row>
    <row r="179" spans="1:21" x14ac:dyDescent="0.2">
      <c r="A179" s="60" t="s">
        <v>600</v>
      </c>
      <c r="B179" s="61" t="s">
        <v>78</v>
      </c>
      <c r="C179" s="62">
        <v>52912.2932</v>
      </c>
      <c r="D179" s="62" t="s">
        <v>97</v>
      </c>
      <c r="E179" s="13">
        <f t="shared" si="17"/>
        <v>41348.033892909116</v>
      </c>
      <c r="F179">
        <f t="shared" si="18"/>
        <v>41348</v>
      </c>
      <c r="G179">
        <f t="shared" si="23"/>
        <v>2.2350475999701302E-2</v>
      </c>
      <c r="K179">
        <f t="shared" si="24"/>
        <v>2.2350475999701302E-2</v>
      </c>
      <c r="O179">
        <f t="shared" ca="1" si="22"/>
        <v>1.6365109812221293E-2</v>
      </c>
      <c r="Q179" s="1">
        <f t="shared" si="20"/>
        <v>37893.7932</v>
      </c>
    </row>
    <row r="180" spans="1:21" x14ac:dyDescent="0.2">
      <c r="A180" s="60" t="s">
        <v>600</v>
      </c>
      <c r="B180" s="61" t="s">
        <v>78</v>
      </c>
      <c r="C180" s="62">
        <v>52976.257400000002</v>
      </c>
      <c r="D180" s="62" t="s">
        <v>97</v>
      </c>
      <c r="E180" s="13">
        <f t="shared" si="17"/>
        <v>41445.031058307606</v>
      </c>
      <c r="F180">
        <f t="shared" si="18"/>
        <v>41445</v>
      </c>
      <c r="G180">
        <f t="shared" si="23"/>
        <v>2.0481215004110709E-2</v>
      </c>
      <c r="K180">
        <f t="shared" si="24"/>
        <v>2.0481215004110709E-2</v>
      </c>
      <c r="O180">
        <f t="shared" ca="1" si="22"/>
        <v>1.658693877835625E-2</v>
      </c>
      <c r="Q180" s="1">
        <f t="shared" si="20"/>
        <v>37957.757400000002</v>
      </c>
    </row>
    <row r="181" spans="1:21" x14ac:dyDescent="0.2">
      <c r="A181" s="60" t="s">
        <v>607</v>
      </c>
      <c r="B181" s="61" t="s">
        <v>78</v>
      </c>
      <c r="C181" s="62">
        <v>53028.364000000001</v>
      </c>
      <c r="D181" s="62" t="s">
        <v>97</v>
      </c>
      <c r="E181" s="13">
        <f t="shared" si="17"/>
        <v>41524.047015648626</v>
      </c>
      <c r="F181">
        <f t="shared" si="18"/>
        <v>41524</v>
      </c>
      <c r="G181">
        <f t="shared" si="23"/>
        <v>3.1004188000224531E-2</v>
      </c>
      <c r="I181">
        <f>+G181</f>
        <v>3.1004188000224531E-2</v>
      </c>
      <c r="O181">
        <f t="shared" ca="1" si="22"/>
        <v>1.6767603606445525E-2</v>
      </c>
      <c r="Q181" s="1">
        <f t="shared" si="20"/>
        <v>38009.864000000001</v>
      </c>
    </row>
    <row r="182" spans="1:21" x14ac:dyDescent="0.2">
      <c r="A182" s="60" t="s">
        <v>607</v>
      </c>
      <c r="B182" s="61" t="s">
        <v>78</v>
      </c>
      <c r="C182" s="62">
        <v>53055.394999999997</v>
      </c>
      <c r="D182" s="62" t="s">
        <v>97</v>
      </c>
      <c r="E182" s="13">
        <f t="shared" si="17"/>
        <v>41565.037606915081</v>
      </c>
      <c r="F182">
        <f t="shared" si="18"/>
        <v>41565</v>
      </c>
      <c r="G182">
        <f t="shared" si="23"/>
        <v>2.4799654995149467E-2</v>
      </c>
      <c r="I182">
        <f>+G182</f>
        <v>2.4799654995149467E-2</v>
      </c>
      <c r="O182">
        <f t="shared" ca="1" si="22"/>
        <v>1.6861366365327313E-2</v>
      </c>
      <c r="Q182" s="1">
        <f t="shared" si="20"/>
        <v>38036.894999999997</v>
      </c>
    </row>
    <row r="183" spans="1:21" x14ac:dyDescent="0.2">
      <c r="A183" s="42" t="s">
        <v>94</v>
      </c>
      <c r="B183" s="41" t="s">
        <v>78</v>
      </c>
      <c r="C183" s="42">
        <v>53671.389580000003</v>
      </c>
      <c r="D183" s="42">
        <v>2.5999999999999999E-3</v>
      </c>
      <c r="E183" s="13">
        <f t="shared" si="17"/>
        <v>42499.149628340027</v>
      </c>
      <c r="F183">
        <f t="shared" si="18"/>
        <v>42499</v>
      </c>
      <c r="O183">
        <f t="shared" ca="1" si="22"/>
        <v>1.8997327750585435E-2</v>
      </c>
      <c r="Q183" s="1">
        <f t="shared" si="20"/>
        <v>38652.889580000003</v>
      </c>
      <c r="U183" s="29">
        <v>9.8671512998407707E-2</v>
      </c>
    </row>
    <row r="184" spans="1:21" x14ac:dyDescent="0.2">
      <c r="A184" s="70" t="s">
        <v>77</v>
      </c>
      <c r="B184" s="44" t="s">
        <v>78</v>
      </c>
      <c r="C184" s="45">
        <v>53677.909200000002</v>
      </c>
      <c r="D184" s="45">
        <v>1E-4</v>
      </c>
      <c r="E184" s="13">
        <f t="shared" si="17"/>
        <v>42509.036168927967</v>
      </c>
      <c r="F184">
        <f t="shared" si="18"/>
        <v>42509</v>
      </c>
      <c r="G184">
        <f>+C184-(C$7+F184*C$8)</f>
        <v>2.3851383004512172E-2</v>
      </c>
      <c r="K184">
        <f>+G184</f>
        <v>2.3851383004512172E-2</v>
      </c>
      <c r="O184">
        <f t="shared" ca="1" si="22"/>
        <v>1.9020196716166365E-2</v>
      </c>
      <c r="Q184" s="1">
        <f t="shared" si="20"/>
        <v>38659.409200000002</v>
      </c>
    </row>
    <row r="185" spans="1:21" x14ac:dyDescent="0.2">
      <c r="A185" s="60" t="s">
        <v>619</v>
      </c>
      <c r="B185" s="61" t="s">
        <v>78</v>
      </c>
      <c r="C185" s="62">
        <v>53679.228600000002</v>
      </c>
      <c r="D185" s="62" t="s">
        <v>97</v>
      </c>
      <c r="E185" s="13">
        <f t="shared" si="17"/>
        <v>42511.036945300169</v>
      </c>
      <c r="F185">
        <f t="shared" si="18"/>
        <v>42511</v>
      </c>
      <c r="G185">
        <f>+C185-(C$7+F185*C$8)</f>
        <v>2.4363357006222941E-2</v>
      </c>
      <c r="K185">
        <f>+G185</f>
        <v>2.4363357006222941E-2</v>
      </c>
      <c r="O185">
        <f t="shared" ca="1" si="22"/>
        <v>1.9024770509282543E-2</v>
      </c>
      <c r="Q185" s="1">
        <f t="shared" si="20"/>
        <v>38660.728600000002</v>
      </c>
    </row>
    <row r="186" spans="1:21" x14ac:dyDescent="0.2">
      <c r="A186" s="60" t="s">
        <v>619</v>
      </c>
      <c r="B186" s="61" t="s">
        <v>78</v>
      </c>
      <c r="C186" s="62">
        <v>53683.184999999998</v>
      </c>
      <c r="D186" s="62" t="s">
        <v>97</v>
      </c>
      <c r="E186" s="13">
        <f t="shared" si="17"/>
        <v>42517.036544844632</v>
      </c>
      <c r="F186">
        <f t="shared" si="18"/>
        <v>42517</v>
      </c>
      <c r="G186">
        <f>+C186-(C$7+F186*C$8)</f>
        <v>2.4099278998619411E-2</v>
      </c>
      <c r="K186">
        <f>+G186</f>
        <v>2.4099278998619411E-2</v>
      </c>
      <c r="O186">
        <f t="shared" ca="1" si="22"/>
        <v>1.9038491888631104E-2</v>
      </c>
      <c r="Q186" s="1">
        <f t="shared" si="20"/>
        <v>38664.684999999998</v>
      </c>
    </row>
    <row r="187" spans="1:21" x14ac:dyDescent="0.2">
      <c r="A187" s="60" t="s">
        <v>619</v>
      </c>
      <c r="B187" s="61" t="s">
        <v>88</v>
      </c>
      <c r="C187" s="62">
        <v>53730.997799999997</v>
      </c>
      <c r="D187" s="62" t="s">
        <v>97</v>
      </c>
      <c r="E187" s="13">
        <f t="shared" si="17"/>
        <v>42589.541259509468</v>
      </c>
      <c r="F187">
        <f t="shared" si="18"/>
        <v>42589.5</v>
      </c>
      <c r="G187">
        <f>+C187-(C$7+F187*C$8)</f>
        <v>2.7208336498006247E-2</v>
      </c>
      <c r="K187">
        <f>+G187</f>
        <v>2.7208336498006247E-2</v>
      </c>
      <c r="O187">
        <f t="shared" ca="1" si="22"/>
        <v>1.9204291889092784E-2</v>
      </c>
      <c r="Q187" s="1">
        <f t="shared" si="20"/>
        <v>38712.497799999997</v>
      </c>
    </row>
    <row r="188" spans="1:21" x14ac:dyDescent="0.2">
      <c r="A188" s="60" t="s">
        <v>629</v>
      </c>
      <c r="B188" s="61" t="s">
        <v>78</v>
      </c>
      <c r="C188" s="62">
        <v>53764.957000000002</v>
      </c>
      <c r="D188" s="62" t="s">
        <v>97</v>
      </c>
      <c r="E188" s="13">
        <f t="shared" si="17"/>
        <v>42641.037973909093</v>
      </c>
      <c r="F188">
        <f t="shared" si="18"/>
        <v>42641</v>
      </c>
      <c r="G188">
        <f>+C188-(C$7+F188*C$8)</f>
        <v>2.504166700236965E-2</v>
      </c>
      <c r="K188">
        <f>+G188</f>
        <v>2.504166700236965E-2</v>
      </c>
      <c r="O188">
        <f t="shared" ca="1" si="22"/>
        <v>1.9322067061834536E-2</v>
      </c>
      <c r="Q188" s="1">
        <f t="shared" si="20"/>
        <v>38746.457000000002</v>
      </c>
    </row>
    <row r="189" spans="1:21" x14ac:dyDescent="0.2">
      <c r="A189" s="42" t="s">
        <v>94</v>
      </c>
      <c r="B189" s="41" t="s">
        <v>78</v>
      </c>
      <c r="C189" s="42">
        <v>53921.46948</v>
      </c>
      <c r="D189" s="42" t="s">
        <v>95</v>
      </c>
      <c r="E189" s="13">
        <f t="shared" si="17"/>
        <v>42878.378031464519</v>
      </c>
      <c r="F189">
        <f t="shared" si="18"/>
        <v>42878.5</v>
      </c>
      <c r="O189">
        <f t="shared" ca="1" si="22"/>
        <v>1.9865204994381436E-2</v>
      </c>
      <c r="Q189" s="1">
        <f t="shared" si="20"/>
        <v>38902.96948</v>
      </c>
      <c r="U189" s="29">
        <v>-8.0431420501554385E-2</v>
      </c>
    </row>
    <row r="190" spans="1:21" x14ac:dyDescent="0.2">
      <c r="A190" s="42" t="s">
        <v>94</v>
      </c>
      <c r="B190" s="41" t="s">
        <v>78</v>
      </c>
      <c r="C190" s="42">
        <v>53984.387540000003</v>
      </c>
      <c r="D190" s="42" t="s">
        <v>95</v>
      </c>
      <c r="E190" s="13">
        <f t="shared" si="17"/>
        <v>42973.788799868904</v>
      </c>
      <c r="F190">
        <f t="shared" si="18"/>
        <v>42974</v>
      </c>
      <c r="O190">
        <f t="shared" ca="1" si="22"/>
        <v>2.0083603615679235E-2</v>
      </c>
      <c r="Q190" s="1">
        <f t="shared" si="20"/>
        <v>38965.887540000003</v>
      </c>
      <c r="U190" s="29">
        <v>-0.13927466199675109</v>
      </c>
    </row>
    <row r="191" spans="1:21" x14ac:dyDescent="0.2">
      <c r="A191" s="42" t="s">
        <v>94</v>
      </c>
      <c r="B191" s="41" t="s">
        <v>78</v>
      </c>
      <c r="C191" s="42">
        <v>53990.292220000003</v>
      </c>
      <c r="D191" s="42" t="s">
        <v>96</v>
      </c>
      <c r="E191" s="13">
        <f t="shared" si="17"/>
        <v>42982.742827631075</v>
      </c>
      <c r="F191">
        <f t="shared" si="18"/>
        <v>42982.5</v>
      </c>
      <c r="O191">
        <f t="shared" ca="1" si="22"/>
        <v>2.0103042236423022E-2</v>
      </c>
      <c r="Q191" s="1">
        <f t="shared" si="20"/>
        <v>38971.792220000003</v>
      </c>
      <c r="U191" s="29">
        <v>0.16013122750155162</v>
      </c>
    </row>
    <row r="192" spans="1:21" x14ac:dyDescent="0.2">
      <c r="A192" s="42" t="s">
        <v>94</v>
      </c>
      <c r="B192" s="41" t="s">
        <v>78</v>
      </c>
      <c r="C192" s="42">
        <v>53994.380270000001</v>
      </c>
      <c r="D192" s="42" t="s">
        <v>95</v>
      </c>
      <c r="E192" s="13">
        <f t="shared" si="17"/>
        <v>42988.942065048366</v>
      </c>
      <c r="F192">
        <f t="shared" si="18"/>
        <v>42989</v>
      </c>
      <c r="O192">
        <f t="shared" ca="1" si="22"/>
        <v>2.011790706405063E-2</v>
      </c>
      <c r="Q192" s="1">
        <f t="shared" si="20"/>
        <v>38975.880270000001</v>
      </c>
      <c r="U192" s="29">
        <v>-3.8204856995434966E-2</v>
      </c>
    </row>
    <row r="193" spans="1:21" x14ac:dyDescent="0.2">
      <c r="A193" s="42" t="s">
        <v>86</v>
      </c>
      <c r="B193" s="44"/>
      <c r="C193" s="42">
        <v>54085.447099999998</v>
      </c>
      <c r="D193" s="42">
        <v>2.0000000000000001E-4</v>
      </c>
      <c r="E193" s="13">
        <f t="shared" si="17"/>
        <v>43127.038443519843</v>
      </c>
      <c r="F193">
        <f t="shared" si="18"/>
        <v>43127</v>
      </c>
      <c r="G193">
        <f>+C193-(C$7+F193*C$8)</f>
        <v>2.5351348995172884E-2</v>
      </c>
      <c r="J193">
        <f>+G193</f>
        <v>2.5351348995172884E-2</v>
      </c>
      <c r="O193">
        <f t="shared" ca="1" si="22"/>
        <v>2.0433498789067348E-2</v>
      </c>
      <c r="Q193" s="1">
        <f t="shared" si="20"/>
        <v>39066.947099999998</v>
      </c>
    </row>
    <row r="194" spans="1:21" x14ac:dyDescent="0.2">
      <c r="A194" s="42" t="s">
        <v>93</v>
      </c>
      <c r="B194" s="41" t="s">
        <v>78</v>
      </c>
      <c r="C194" s="42">
        <v>54126.3321</v>
      </c>
      <c r="D194" s="42">
        <v>1E-4</v>
      </c>
      <c r="E194" s="13">
        <f t="shared" si="17"/>
        <v>43189.037641623108</v>
      </c>
      <c r="F194">
        <f t="shared" si="18"/>
        <v>43189</v>
      </c>
      <c r="G194">
        <f>+C194-(C$7+F194*C$8)</f>
        <v>2.4822542996844277E-2</v>
      </c>
      <c r="J194">
        <f>+G194</f>
        <v>2.4822542996844277E-2</v>
      </c>
      <c r="O194">
        <f t="shared" ca="1" si="22"/>
        <v>2.0575286375669063E-2</v>
      </c>
      <c r="Q194" s="1">
        <f t="shared" si="20"/>
        <v>39107.8321</v>
      </c>
    </row>
    <row r="195" spans="1:21" x14ac:dyDescent="0.2">
      <c r="A195" s="67" t="s">
        <v>93</v>
      </c>
      <c r="B195" s="74" t="s">
        <v>78</v>
      </c>
      <c r="C195" s="67">
        <v>54126.3321</v>
      </c>
      <c r="D195" s="67">
        <v>1E-4</v>
      </c>
      <c r="E195" s="13">
        <f t="shared" si="17"/>
        <v>43189.037641623108</v>
      </c>
      <c r="F195">
        <f t="shared" si="18"/>
        <v>43189</v>
      </c>
      <c r="G195">
        <f>+C195-(C$7+F195*C$8)</f>
        <v>2.4822542996844277E-2</v>
      </c>
      <c r="J195">
        <f>+G195</f>
        <v>2.4822542996844277E-2</v>
      </c>
      <c r="O195">
        <f t="shared" ref="O195:O226" ca="1" si="25">+C$11+C$12*$F195</f>
        <v>2.0575286375669063E-2</v>
      </c>
      <c r="Q195" s="1">
        <f t="shared" si="20"/>
        <v>39107.8321</v>
      </c>
    </row>
    <row r="196" spans="1:21" x14ac:dyDescent="0.2">
      <c r="A196" s="35" t="s">
        <v>92</v>
      </c>
      <c r="B196" s="41" t="s">
        <v>78</v>
      </c>
      <c r="C196" s="42">
        <v>54127.652399999999</v>
      </c>
      <c r="D196" s="42">
        <v>2.9999999999999997E-4</v>
      </c>
      <c r="E196" s="13">
        <f t="shared" si="17"/>
        <v>43191.039782781379</v>
      </c>
      <c r="F196">
        <f t="shared" si="18"/>
        <v>43191</v>
      </c>
      <c r="G196">
        <f>+C196-(C$7+F196*C$8)</f>
        <v>2.6234516997647006E-2</v>
      </c>
      <c r="K196">
        <f>+G196</f>
        <v>2.6234516997647006E-2</v>
      </c>
      <c r="O196">
        <f t="shared" ca="1" si="25"/>
        <v>2.0579860168785255E-2</v>
      </c>
      <c r="Q196" s="1">
        <f t="shared" si="20"/>
        <v>39109.152399999999</v>
      </c>
    </row>
    <row r="197" spans="1:21" x14ac:dyDescent="0.2">
      <c r="A197" s="42" t="s">
        <v>94</v>
      </c>
      <c r="B197" s="41" t="s">
        <v>78</v>
      </c>
      <c r="C197" s="42">
        <v>54188.32172</v>
      </c>
      <c r="D197" s="42">
        <v>1.2999999999999999E-3</v>
      </c>
      <c r="E197" s="13">
        <f t="shared" si="17"/>
        <v>43283.040496722198</v>
      </c>
      <c r="F197">
        <f t="shared" si="18"/>
        <v>43283</v>
      </c>
      <c r="G197">
        <f>+C197-(C$7+F197*C$8)</f>
        <v>2.6705321004556026E-2</v>
      </c>
      <c r="K197">
        <f>+G197</f>
        <v>2.6705321004556026E-2</v>
      </c>
      <c r="O197">
        <f t="shared" ca="1" si="25"/>
        <v>2.0790254652129733E-2</v>
      </c>
      <c r="Q197" s="1">
        <f t="shared" si="20"/>
        <v>39169.82172</v>
      </c>
    </row>
    <row r="198" spans="1:21" x14ac:dyDescent="0.2">
      <c r="A198" s="42" t="s">
        <v>94</v>
      </c>
      <c r="B198" s="41" t="s">
        <v>78</v>
      </c>
      <c r="C198" s="42">
        <v>54317.376029999999</v>
      </c>
      <c r="D198" s="42">
        <v>8.0000000000000004E-4</v>
      </c>
      <c r="E198" s="13">
        <f t="shared" si="17"/>
        <v>43478.742190051547</v>
      </c>
      <c r="F198">
        <f t="shared" si="18"/>
        <v>43478.5</v>
      </c>
      <c r="O198">
        <f t="shared" ca="1" si="25"/>
        <v>2.1237342929236763E-2</v>
      </c>
      <c r="Q198" s="1">
        <f t="shared" si="20"/>
        <v>39298.876029999999</v>
      </c>
      <c r="U198" s="29">
        <v>0.15971077949507162</v>
      </c>
    </row>
    <row r="199" spans="1:21" x14ac:dyDescent="0.2">
      <c r="A199" s="42" t="s">
        <v>94</v>
      </c>
      <c r="B199" s="41" t="s">
        <v>78</v>
      </c>
      <c r="C199" s="42">
        <v>54367.342519999998</v>
      </c>
      <c r="D199" s="42">
        <v>6.9999999999999999E-4</v>
      </c>
      <c r="E199" s="13">
        <f t="shared" si="17"/>
        <v>43554.512822607125</v>
      </c>
      <c r="F199">
        <f t="shared" si="18"/>
        <v>43554.5</v>
      </c>
      <c r="G199">
        <f t="shared" ref="G199:G226" si="26">+C199-(C$7+F199*C$8)</f>
        <v>8.4557915033656172E-3</v>
      </c>
      <c r="K199">
        <f>+G199</f>
        <v>8.4557915033656172E-3</v>
      </c>
      <c r="O199">
        <f t="shared" ca="1" si="25"/>
        <v>2.1411147067651778E-2</v>
      </c>
      <c r="Q199" s="1">
        <f t="shared" si="20"/>
        <v>39348.842519999998</v>
      </c>
      <c r="U199" s="29"/>
    </row>
    <row r="200" spans="1:21" x14ac:dyDescent="0.2">
      <c r="A200" s="42" t="s">
        <v>93</v>
      </c>
      <c r="B200" s="41" t="s">
        <v>78</v>
      </c>
      <c r="C200" s="42">
        <v>54505.513700000003</v>
      </c>
      <c r="D200" s="42">
        <v>1.2999999999999999E-3</v>
      </c>
      <c r="E200" s="13">
        <f t="shared" si="17"/>
        <v>43764.039601645462</v>
      </c>
      <c r="F200">
        <f t="shared" si="18"/>
        <v>43764</v>
      </c>
      <c r="G200">
        <f t="shared" si="26"/>
        <v>2.6115068008948583E-2</v>
      </c>
      <c r="J200">
        <f>+G200</f>
        <v>2.6115068008948583E-2</v>
      </c>
      <c r="O200">
        <f t="shared" ca="1" si="25"/>
        <v>2.1890251896572094E-2</v>
      </c>
      <c r="Q200" s="1">
        <f t="shared" si="20"/>
        <v>39487.013700000003</v>
      </c>
    </row>
    <row r="201" spans="1:21" x14ac:dyDescent="0.2">
      <c r="A201" s="42" t="s">
        <v>98</v>
      </c>
      <c r="B201" s="41" t="s">
        <v>78</v>
      </c>
      <c r="C201" s="42">
        <v>54536.506549999998</v>
      </c>
      <c r="D201" s="42">
        <v>1E-4</v>
      </c>
      <c r="E201" s="13">
        <f t="shared" si="17"/>
        <v>43811.038056994235</v>
      </c>
      <c r="F201">
        <f t="shared" si="18"/>
        <v>43811</v>
      </c>
      <c r="G201">
        <f t="shared" si="26"/>
        <v>2.5096457000472583E-2</v>
      </c>
      <c r="K201">
        <f t="shared" ref="K201:K216" si="27">+G201</f>
        <v>2.5096457000472583E-2</v>
      </c>
      <c r="O201">
        <f t="shared" ca="1" si="25"/>
        <v>2.1997736034802429E-2</v>
      </c>
      <c r="Q201" s="1">
        <f t="shared" si="20"/>
        <v>39518.006549999998</v>
      </c>
    </row>
    <row r="202" spans="1:21" x14ac:dyDescent="0.2">
      <c r="A202" s="42" t="s">
        <v>98</v>
      </c>
      <c r="B202" s="41" t="s">
        <v>78</v>
      </c>
      <c r="C202" s="42">
        <v>54536.50675</v>
      </c>
      <c r="D202" s="42">
        <v>2.0000000000000001E-4</v>
      </c>
      <c r="E202" s="13">
        <f t="shared" si="17"/>
        <v>43811.038360280028</v>
      </c>
      <c r="F202">
        <f t="shared" si="18"/>
        <v>43811</v>
      </c>
      <c r="G202">
        <f t="shared" si="26"/>
        <v>2.5296457002696116E-2</v>
      </c>
      <c r="K202">
        <f t="shared" si="27"/>
        <v>2.5296457002696116E-2</v>
      </c>
      <c r="O202">
        <f t="shared" ca="1" si="25"/>
        <v>2.1997736034802429E-2</v>
      </c>
      <c r="Q202" s="1">
        <f t="shared" si="20"/>
        <v>39518.00675</v>
      </c>
    </row>
    <row r="203" spans="1:21" x14ac:dyDescent="0.2">
      <c r="A203" s="42" t="s">
        <v>98</v>
      </c>
      <c r="B203" s="41" t="s">
        <v>78</v>
      </c>
      <c r="C203" s="42">
        <v>54536.507449999997</v>
      </c>
      <c r="D203" s="42">
        <v>2.9999999999999997E-4</v>
      </c>
      <c r="E203" s="13">
        <f t="shared" si="17"/>
        <v>43811.039421780297</v>
      </c>
      <c r="F203">
        <f t="shared" si="18"/>
        <v>43811</v>
      </c>
      <c r="G203">
        <f t="shared" si="26"/>
        <v>2.5996456999564543E-2</v>
      </c>
      <c r="K203">
        <f t="shared" si="27"/>
        <v>2.5996456999564543E-2</v>
      </c>
      <c r="O203">
        <f t="shared" ca="1" si="25"/>
        <v>2.1997736034802429E-2</v>
      </c>
      <c r="Q203" s="1">
        <f t="shared" si="20"/>
        <v>39518.007449999997</v>
      </c>
    </row>
    <row r="204" spans="1:21" x14ac:dyDescent="0.2">
      <c r="A204" s="42" t="s">
        <v>98</v>
      </c>
      <c r="B204" s="41" t="s">
        <v>78</v>
      </c>
      <c r="C204" s="42">
        <v>54552.33382</v>
      </c>
      <c r="D204" s="42">
        <v>2.0000000000000001E-4</v>
      </c>
      <c r="E204" s="13">
        <f t="shared" si="17"/>
        <v>43835.038987608488</v>
      </c>
      <c r="F204">
        <f t="shared" si="18"/>
        <v>43835</v>
      </c>
      <c r="G204">
        <f t="shared" si="26"/>
        <v>2.5710144996992312E-2</v>
      </c>
      <c r="K204">
        <f t="shared" si="27"/>
        <v>2.5710144996992312E-2</v>
      </c>
      <c r="L204" s="29"/>
      <c r="O204">
        <f t="shared" ca="1" si="25"/>
        <v>2.2052621552196644E-2</v>
      </c>
      <c r="Q204" s="1">
        <f t="shared" si="20"/>
        <v>39533.83382</v>
      </c>
      <c r="U204" s="29"/>
    </row>
    <row r="205" spans="1:21" x14ac:dyDescent="0.2">
      <c r="A205" s="42" t="s">
        <v>98</v>
      </c>
      <c r="B205" s="41" t="s">
        <v>88</v>
      </c>
      <c r="C205" s="42">
        <v>54580.356359999998</v>
      </c>
      <c r="D205" s="42">
        <v>8.9999999999999998E-4</v>
      </c>
      <c r="E205" s="13">
        <f t="shared" si="17"/>
        <v>43877.533178847734</v>
      </c>
      <c r="F205">
        <f t="shared" si="18"/>
        <v>43877.5</v>
      </c>
      <c r="G205">
        <f t="shared" si="26"/>
        <v>2.187959249567939E-2</v>
      </c>
      <c r="K205">
        <f t="shared" si="27"/>
        <v>2.187959249567939E-2</v>
      </c>
      <c r="L205" s="29"/>
      <c r="O205">
        <f t="shared" ca="1" si="25"/>
        <v>2.2149814655915562E-2</v>
      </c>
      <c r="Q205" s="1">
        <f t="shared" si="20"/>
        <v>39561.856359999998</v>
      </c>
      <c r="U205" s="29"/>
    </row>
    <row r="206" spans="1:21" x14ac:dyDescent="0.2">
      <c r="A206" s="42" t="s">
        <v>98</v>
      </c>
      <c r="B206" s="41" t="s">
        <v>88</v>
      </c>
      <c r="C206" s="42">
        <v>54580.358959999998</v>
      </c>
      <c r="D206" s="42">
        <v>6.9999999999999999E-4</v>
      </c>
      <c r="E206" s="13">
        <f t="shared" si="17"/>
        <v>43877.537121563037</v>
      </c>
      <c r="F206">
        <f t="shared" si="18"/>
        <v>43877.5</v>
      </c>
      <c r="G206">
        <f t="shared" si="26"/>
        <v>2.4479592495481484E-2</v>
      </c>
      <c r="K206">
        <f t="shared" si="27"/>
        <v>2.4479592495481484E-2</v>
      </c>
      <c r="L206" s="29"/>
      <c r="O206">
        <f t="shared" ca="1" si="25"/>
        <v>2.2149814655915562E-2</v>
      </c>
      <c r="Q206" s="1">
        <f t="shared" si="20"/>
        <v>39561.858959999998</v>
      </c>
      <c r="U206" s="29"/>
    </row>
    <row r="207" spans="1:21" x14ac:dyDescent="0.2">
      <c r="A207" s="42" t="s">
        <v>98</v>
      </c>
      <c r="B207" s="41" t="s">
        <v>88</v>
      </c>
      <c r="C207" s="42">
        <v>54580.359060000003</v>
      </c>
      <c r="D207" s="42">
        <v>8.0000000000000004E-4</v>
      </c>
      <c r="E207" s="13">
        <f t="shared" si="17"/>
        <v>43877.53727320594</v>
      </c>
      <c r="F207">
        <f t="shared" si="18"/>
        <v>43877.5</v>
      </c>
      <c r="G207">
        <f t="shared" si="26"/>
        <v>2.4579592500231229E-2</v>
      </c>
      <c r="K207">
        <f t="shared" si="27"/>
        <v>2.4579592500231229E-2</v>
      </c>
      <c r="L207" s="29"/>
      <c r="O207">
        <f t="shared" ca="1" si="25"/>
        <v>2.2149814655915562E-2</v>
      </c>
      <c r="Q207" s="1">
        <f t="shared" si="20"/>
        <v>39561.859060000003</v>
      </c>
      <c r="U207" s="29"/>
    </row>
    <row r="208" spans="1:21" x14ac:dyDescent="0.2">
      <c r="A208" s="68" t="s">
        <v>89</v>
      </c>
      <c r="B208" s="36"/>
      <c r="C208" s="42">
        <v>54824.025199999996</v>
      </c>
      <c r="D208" s="40">
        <v>1E-4</v>
      </c>
      <c r="E208" s="13">
        <f t="shared" si="17"/>
        <v>44247.03966491238</v>
      </c>
      <c r="F208">
        <f t="shared" si="18"/>
        <v>44247</v>
      </c>
      <c r="G208">
        <f t="shared" si="26"/>
        <v>2.6156788997468539E-2</v>
      </c>
      <c r="K208">
        <f t="shared" si="27"/>
        <v>2.6156788997468539E-2</v>
      </c>
      <c r="O208">
        <f t="shared" ca="1" si="25"/>
        <v>2.2994822934130632E-2</v>
      </c>
      <c r="Q208" s="1">
        <f t="shared" si="20"/>
        <v>39805.525199999996</v>
      </c>
    </row>
    <row r="209" spans="1:21" x14ac:dyDescent="0.2">
      <c r="A209" s="35" t="s">
        <v>99</v>
      </c>
      <c r="B209" s="41" t="s">
        <v>88</v>
      </c>
      <c r="C209" s="42">
        <v>54857.323259999997</v>
      </c>
      <c r="D209" s="42">
        <v>4.0000000000000002E-4</v>
      </c>
      <c r="E209" s="13">
        <f t="shared" si="17"/>
        <v>44297.5338074682</v>
      </c>
      <c r="F209">
        <f t="shared" si="18"/>
        <v>44297.5</v>
      </c>
      <c r="G209">
        <f t="shared" si="26"/>
        <v>2.229413249733625E-2</v>
      </c>
      <c r="K209">
        <f t="shared" si="27"/>
        <v>2.229413249733625E-2</v>
      </c>
      <c r="O209">
        <f t="shared" ca="1" si="25"/>
        <v>2.3110311210314288E-2</v>
      </c>
      <c r="Q209" s="1">
        <f t="shared" si="20"/>
        <v>39838.823259999997</v>
      </c>
      <c r="U209" s="29"/>
    </row>
    <row r="210" spans="1:21" x14ac:dyDescent="0.2">
      <c r="A210" s="60" t="s">
        <v>694</v>
      </c>
      <c r="B210" s="61" t="s">
        <v>78</v>
      </c>
      <c r="C210" s="62">
        <v>55207.162400000001</v>
      </c>
      <c r="D210" s="62" t="s">
        <v>97</v>
      </c>
      <c r="E210" s="13">
        <f t="shared" si="17"/>
        <v>44828.040011336037</v>
      </c>
      <c r="F210">
        <f t="shared" si="18"/>
        <v>44828</v>
      </c>
      <c r="G210">
        <f t="shared" si="26"/>
        <v>2.6385236000351142E-2</v>
      </c>
      <c r="K210">
        <f t="shared" si="27"/>
        <v>2.6385236000351142E-2</v>
      </c>
      <c r="O210">
        <f t="shared" ca="1" si="25"/>
        <v>2.4323509834382209E-2</v>
      </c>
      <c r="Q210" s="1">
        <f t="shared" si="20"/>
        <v>40188.662400000001</v>
      </c>
    </row>
    <row r="211" spans="1:21" x14ac:dyDescent="0.2">
      <c r="A211" s="60" t="s">
        <v>694</v>
      </c>
      <c r="B211" s="61" t="s">
        <v>78</v>
      </c>
      <c r="C211" s="62">
        <v>55255.962</v>
      </c>
      <c r="D211" s="62" t="s">
        <v>97</v>
      </c>
      <c r="E211" s="13">
        <f t="shared" si="17"/>
        <v>44902.04113810038</v>
      </c>
      <c r="F211">
        <f t="shared" si="18"/>
        <v>44902</v>
      </c>
      <c r="G211">
        <f t="shared" si="26"/>
        <v>2.7128273999551311E-2</v>
      </c>
      <c r="K211">
        <f t="shared" si="27"/>
        <v>2.7128273999551311E-2</v>
      </c>
      <c r="O211">
        <f t="shared" ca="1" si="25"/>
        <v>2.4492740179681033E-2</v>
      </c>
      <c r="Q211" s="1">
        <f t="shared" si="20"/>
        <v>40237.462</v>
      </c>
    </row>
    <row r="212" spans="1:21" x14ac:dyDescent="0.2">
      <c r="A212" s="35" t="s">
        <v>104</v>
      </c>
      <c r="B212" s="41" t="s">
        <v>78</v>
      </c>
      <c r="C212" s="42">
        <v>55257.280140000003</v>
      </c>
      <c r="D212" s="42">
        <v>2.0000000000000001E-4</v>
      </c>
      <c r="E212" s="13">
        <f t="shared" si="17"/>
        <v>44904.04000377209</v>
      </c>
      <c r="F212">
        <f t="shared" si="18"/>
        <v>44904</v>
      </c>
      <c r="G212">
        <f t="shared" si="26"/>
        <v>2.6380248003988527E-2</v>
      </c>
      <c r="K212">
        <f t="shared" si="27"/>
        <v>2.6380248003988527E-2</v>
      </c>
      <c r="O212">
        <f t="shared" ca="1" si="25"/>
        <v>2.4497313972797211E-2</v>
      </c>
      <c r="Q212" s="1">
        <f t="shared" si="20"/>
        <v>40238.780140000003</v>
      </c>
    </row>
    <row r="213" spans="1:21" x14ac:dyDescent="0.2">
      <c r="A213" s="64" t="s">
        <v>103</v>
      </c>
      <c r="B213" s="44" t="s">
        <v>78</v>
      </c>
      <c r="C213" s="45">
        <v>55472.917800000003</v>
      </c>
      <c r="D213" s="45">
        <v>1E-4</v>
      </c>
      <c r="E213" s="13">
        <f t="shared" ref="E213:E226" si="28">(C213-C$7)/C$8</f>
        <v>45231.039196651262</v>
      </c>
      <c r="F213">
        <f t="shared" ref="F213:F227" si="29">ROUND(2*E213,0)/2</f>
        <v>45231</v>
      </c>
      <c r="G213">
        <f t="shared" si="26"/>
        <v>2.5847996999800671E-2</v>
      </c>
      <c r="K213">
        <f t="shared" si="27"/>
        <v>2.5847996999800671E-2</v>
      </c>
      <c r="O213">
        <f t="shared" ca="1" si="25"/>
        <v>2.5245129147293377E-2</v>
      </c>
      <c r="Q213" s="1">
        <f t="shared" ref="Q213:Q226" si="30">+C213-15018.5</f>
        <v>40454.417800000003</v>
      </c>
    </row>
    <row r="214" spans="1:21" x14ac:dyDescent="0.2">
      <c r="A214" s="60" t="s">
        <v>694</v>
      </c>
      <c r="B214" s="61" t="s">
        <v>78</v>
      </c>
      <c r="C214" s="62">
        <v>55507.2091</v>
      </c>
      <c r="D214" s="62" t="s">
        <v>97</v>
      </c>
      <c r="E214" s="13">
        <f t="shared" si="28"/>
        <v>45283.039517109093</v>
      </c>
      <c r="F214">
        <f t="shared" si="29"/>
        <v>45283</v>
      </c>
      <c r="G214">
        <f t="shared" si="26"/>
        <v>2.6059321004140656E-2</v>
      </c>
      <c r="K214">
        <f t="shared" si="27"/>
        <v>2.6059321004140656E-2</v>
      </c>
      <c r="O214">
        <f t="shared" ca="1" si="25"/>
        <v>2.5364047768314163E-2</v>
      </c>
      <c r="Q214" s="1">
        <f t="shared" si="30"/>
        <v>40488.7091</v>
      </c>
    </row>
    <row r="215" spans="1:21" x14ac:dyDescent="0.2">
      <c r="A215" s="60" t="s">
        <v>694</v>
      </c>
      <c r="B215" s="61" t="s">
        <v>78</v>
      </c>
      <c r="C215" s="62">
        <v>55534.246299999999</v>
      </c>
      <c r="D215" s="62" t="s">
        <v>97</v>
      </c>
      <c r="E215" s="13">
        <f t="shared" si="28"/>
        <v>45324.039510235118</v>
      </c>
      <c r="F215">
        <f t="shared" si="29"/>
        <v>45324</v>
      </c>
      <c r="G215">
        <f t="shared" si="26"/>
        <v>2.6054788002511486E-2</v>
      </c>
      <c r="K215">
        <f t="shared" si="27"/>
        <v>2.6054788002511486E-2</v>
      </c>
      <c r="O215">
        <f t="shared" ca="1" si="25"/>
        <v>2.5457810527195951E-2</v>
      </c>
      <c r="Q215" s="1">
        <f t="shared" si="30"/>
        <v>40515.746299999999</v>
      </c>
    </row>
    <row r="216" spans="1:21" x14ac:dyDescent="0.2">
      <c r="A216" s="60" t="s">
        <v>694</v>
      </c>
      <c r="B216" s="61" t="s">
        <v>78</v>
      </c>
      <c r="C216" s="62">
        <v>55542.159599999999</v>
      </c>
      <c r="D216" s="62" t="s">
        <v>97</v>
      </c>
      <c r="E216" s="13">
        <f t="shared" si="28"/>
        <v>45336.03946753854</v>
      </c>
      <c r="F216">
        <f t="shared" si="29"/>
        <v>45336</v>
      </c>
      <c r="G216">
        <f t="shared" si="26"/>
        <v>2.6026631996501237E-2</v>
      </c>
      <c r="K216">
        <f t="shared" si="27"/>
        <v>2.6026631996501237E-2</v>
      </c>
      <c r="O216">
        <f t="shared" ca="1" si="25"/>
        <v>2.5485253285893059E-2</v>
      </c>
      <c r="Q216" s="1">
        <f t="shared" si="30"/>
        <v>40523.659599999999</v>
      </c>
    </row>
    <row r="217" spans="1:21" x14ac:dyDescent="0.2">
      <c r="A217" s="64" t="s">
        <v>105</v>
      </c>
      <c r="B217" s="44" t="s">
        <v>78</v>
      </c>
      <c r="C217" s="42">
        <v>56698.499300000003</v>
      </c>
      <c r="D217" s="45">
        <v>6.8999999999999999E-3</v>
      </c>
      <c r="E217" s="13">
        <f t="shared" si="28"/>
        <v>47089.546478299751</v>
      </c>
      <c r="F217">
        <f t="shared" si="29"/>
        <v>47089.5</v>
      </c>
      <c r="G217">
        <f t="shared" si="26"/>
        <v>3.0649836502561811E-2</v>
      </c>
      <c r="J217">
        <f>+G217</f>
        <v>3.0649836502561811E-2</v>
      </c>
      <c r="O217">
        <f t="shared" ca="1" si="25"/>
        <v>2.9495326400507754E-2</v>
      </c>
      <c r="Q217" s="1">
        <f t="shared" si="30"/>
        <v>41679.999300000003</v>
      </c>
    </row>
    <row r="218" spans="1:21" x14ac:dyDescent="0.2">
      <c r="A218" s="65" t="s">
        <v>106</v>
      </c>
      <c r="B218" s="72" t="s">
        <v>78</v>
      </c>
      <c r="C218" s="65">
        <v>56706.409899999999</v>
      </c>
      <c r="D218" s="65">
        <v>5.7999999999999996E-3</v>
      </c>
      <c r="E218" s="13">
        <f t="shared" si="28"/>
        <v>47101.542341244975</v>
      </c>
      <c r="F218">
        <f t="shared" si="29"/>
        <v>47101.5</v>
      </c>
      <c r="G218">
        <f t="shared" si="26"/>
        <v>2.7921680499275681E-2</v>
      </c>
      <c r="J218">
        <f>+G218</f>
        <v>2.7921680499275681E-2</v>
      </c>
      <c r="O218">
        <f t="shared" ca="1" si="25"/>
        <v>2.9522769159204862E-2</v>
      </c>
      <c r="Q218" s="1">
        <f t="shared" si="30"/>
        <v>41687.909899999999</v>
      </c>
    </row>
    <row r="219" spans="1:21" x14ac:dyDescent="0.2">
      <c r="A219" s="65" t="s">
        <v>106</v>
      </c>
      <c r="B219" s="72" t="s">
        <v>78</v>
      </c>
      <c r="C219" s="65">
        <v>56714.324999999997</v>
      </c>
      <c r="D219" s="65">
        <v>9.5999999999999992E-3</v>
      </c>
      <c r="E219" s="13">
        <f t="shared" si="28"/>
        <v>47113.545028120527</v>
      </c>
      <c r="F219">
        <f t="shared" si="29"/>
        <v>47113.5</v>
      </c>
      <c r="G219">
        <f t="shared" si="26"/>
        <v>2.969352449872531E-2</v>
      </c>
      <c r="J219">
        <f>+G219</f>
        <v>2.969352449872531E-2</v>
      </c>
      <c r="O219">
        <f t="shared" ca="1" si="25"/>
        <v>2.955021191790197E-2</v>
      </c>
      <c r="Q219" s="1">
        <f t="shared" si="30"/>
        <v>41695.824999999997</v>
      </c>
    </row>
    <row r="220" spans="1:21" x14ac:dyDescent="0.2">
      <c r="A220" s="66" t="s">
        <v>107</v>
      </c>
      <c r="B220" s="73"/>
      <c r="C220" s="66">
        <v>57080.318500000001</v>
      </c>
      <c r="D220" s="66">
        <v>4.0000000000000001E-3</v>
      </c>
      <c r="E220" s="13">
        <f t="shared" si="28"/>
        <v>47668.548171351737</v>
      </c>
      <c r="F220">
        <f t="shared" si="29"/>
        <v>47668.5</v>
      </c>
      <c r="G220">
        <f t="shared" si="26"/>
        <v>3.1766309497470502E-2</v>
      </c>
      <c r="J220">
        <f>+G220</f>
        <v>3.1766309497470502E-2</v>
      </c>
      <c r="O220">
        <f t="shared" ca="1" si="25"/>
        <v>3.081943950764314E-2</v>
      </c>
      <c r="Q220" s="1">
        <f t="shared" si="30"/>
        <v>42061.818500000001</v>
      </c>
    </row>
    <row r="221" spans="1:21" x14ac:dyDescent="0.2">
      <c r="A221" s="60" t="s">
        <v>107</v>
      </c>
      <c r="B221" s="61" t="s">
        <v>88</v>
      </c>
      <c r="C221" s="62">
        <v>57080.318500000001</v>
      </c>
      <c r="D221" s="62" t="s">
        <v>97</v>
      </c>
      <c r="E221" s="13">
        <f t="shared" si="28"/>
        <v>47668.548171351737</v>
      </c>
      <c r="F221">
        <f t="shared" si="29"/>
        <v>47668.5</v>
      </c>
      <c r="G221">
        <f t="shared" si="26"/>
        <v>3.1766309497470502E-2</v>
      </c>
      <c r="I221">
        <f>+G221</f>
        <v>3.1766309497470502E-2</v>
      </c>
      <c r="O221">
        <f t="shared" ca="1" si="25"/>
        <v>3.081943950764314E-2</v>
      </c>
      <c r="Q221" s="1">
        <f t="shared" si="30"/>
        <v>42061.818500000001</v>
      </c>
    </row>
    <row r="222" spans="1:21" x14ac:dyDescent="0.2">
      <c r="A222" s="87" t="s">
        <v>740</v>
      </c>
      <c r="B222" s="88" t="s">
        <v>78</v>
      </c>
      <c r="C222" s="89">
        <v>57826.48032000009</v>
      </c>
      <c r="D222" s="89">
        <v>1E-4</v>
      </c>
      <c r="E222" s="13">
        <f t="shared" si="28"/>
        <v>48800.049565390611</v>
      </c>
      <c r="F222">
        <f t="shared" si="29"/>
        <v>48800</v>
      </c>
      <c r="G222">
        <f t="shared" si="26"/>
        <v>3.2685600090189837E-2</v>
      </c>
      <c r="K222">
        <f t="shared" ref="K222:K227" si="31">+G222</f>
        <v>3.2685600090189837E-2</v>
      </c>
      <c r="O222">
        <f t="shared" ca="1" si="25"/>
        <v>3.3407062963124484E-2</v>
      </c>
      <c r="Q222" s="1">
        <f t="shared" si="30"/>
        <v>42807.98032000009</v>
      </c>
    </row>
    <row r="223" spans="1:21" x14ac:dyDescent="0.2">
      <c r="A223" s="9" t="s">
        <v>739</v>
      </c>
      <c r="B223" s="71"/>
      <c r="C223" s="76">
        <v>58389.973100000003</v>
      </c>
      <c r="D223" s="76">
        <v>4.0000000000000002E-4</v>
      </c>
      <c r="E223" s="13">
        <f t="shared" si="28"/>
        <v>49654.546336748688</v>
      </c>
      <c r="F223">
        <f t="shared" si="29"/>
        <v>49654.5</v>
      </c>
      <c r="G223">
        <f t="shared" si="26"/>
        <v>3.0556491503375582E-2</v>
      </c>
      <c r="K223">
        <f t="shared" si="31"/>
        <v>3.0556491503375582E-2</v>
      </c>
      <c r="O223">
        <f t="shared" ca="1" si="25"/>
        <v>3.5361216072014284E-2</v>
      </c>
      <c r="Q223" s="1">
        <f t="shared" si="30"/>
        <v>43371.473100000003</v>
      </c>
    </row>
    <row r="224" spans="1:21" x14ac:dyDescent="0.2">
      <c r="A224" s="82" t="s">
        <v>741</v>
      </c>
      <c r="B224" s="83" t="s">
        <v>78</v>
      </c>
      <c r="C224" s="84">
        <v>59269.347399999999</v>
      </c>
      <c r="D224" s="84">
        <v>1E-4</v>
      </c>
      <c r="E224" s="13">
        <f t="shared" si="28"/>
        <v>50988.05499353286</v>
      </c>
      <c r="F224">
        <f t="shared" si="29"/>
        <v>50988</v>
      </c>
      <c r="G224">
        <f t="shared" si="26"/>
        <v>3.626515599898994E-2</v>
      </c>
      <c r="K224">
        <f t="shared" si="31"/>
        <v>3.626515599898994E-2</v>
      </c>
      <c r="O224">
        <f t="shared" ca="1" si="25"/>
        <v>3.8410792632230253E-2</v>
      </c>
      <c r="Q224" s="1">
        <f t="shared" si="30"/>
        <v>44250.847399999999</v>
      </c>
    </row>
    <row r="225" spans="1:17" x14ac:dyDescent="0.2">
      <c r="A225" s="85" t="s">
        <v>742</v>
      </c>
      <c r="B225" s="86" t="s">
        <v>88</v>
      </c>
      <c r="C225" s="93">
        <v>59497.542000000001</v>
      </c>
      <c r="D225" s="92">
        <v>2.0000000000000001E-4</v>
      </c>
      <c r="E225" s="13">
        <f t="shared" si="28"/>
        <v>51334.095893899641</v>
      </c>
      <c r="F225">
        <f t="shared" si="29"/>
        <v>51334</v>
      </c>
      <c r="G225">
        <f t="shared" si="26"/>
        <v>6.3236658003006596E-2</v>
      </c>
      <c r="K225">
        <f t="shared" si="31"/>
        <v>6.3236658003006596E-2</v>
      </c>
      <c r="O225">
        <f t="shared" ca="1" si="25"/>
        <v>3.9202058841330156E-2</v>
      </c>
      <c r="Q225" s="1">
        <f t="shared" si="30"/>
        <v>44479.042000000001</v>
      </c>
    </row>
    <row r="226" spans="1:17" x14ac:dyDescent="0.2">
      <c r="A226" s="85" t="s">
        <v>742</v>
      </c>
      <c r="B226" s="86" t="s">
        <v>88</v>
      </c>
      <c r="C226" s="93">
        <v>59528.502899999999</v>
      </c>
      <c r="D226" s="92">
        <v>1E-4</v>
      </c>
      <c r="E226" s="13">
        <f t="shared" si="28"/>
        <v>51381.045899343088</v>
      </c>
      <c r="F226">
        <f t="shared" si="29"/>
        <v>51381</v>
      </c>
      <c r="G226">
        <f t="shared" si="26"/>
        <v>3.0268046997662168E-2</v>
      </c>
      <c r="K226">
        <f t="shared" si="31"/>
        <v>3.0268046997662168E-2</v>
      </c>
      <c r="O226">
        <f t="shared" ca="1" si="25"/>
        <v>3.9309542979560491E-2</v>
      </c>
      <c r="Q226" s="1">
        <f t="shared" si="30"/>
        <v>44510.002899999999</v>
      </c>
    </row>
    <row r="227" spans="1:17" x14ac:dyDescent="0.2">
      <c r="A227" s="85" t="s">
        <v>743</v>
      </c>
      <c r="B227" s="86" t="s">
        <v>88</v>
      </c>
      <c r="C227" s="93">
        <v>59601.376765999943</v>
      </c>
      <c r="D227" s="93">
        <v>3.0200000000000002E-4</v>
      </c>
      <c r="E227" s="13">
        <f t="shared" ref="E227" si="32">(C227-C$7)/C$8</f>
        <v>51491.553940303864</v>
      </c>
      <c r="F227">
        <f t="shared" si="29"/>
        <v>51491.5</v>
      </c>
      <c r="G227">
        <f t="shared" ref="G227" si="33">+C227-(C$7+F227*C$8)</f>
        <v>3.5570610445574857E-2</v>
      </c>
      <c r="K227">
        <f t="shared" si="31"/>
        <v>3.5570610445574857E-2</v>
      </c>
      <c r="O227">
        <f t="shared" ref="O227" ca="1" si="34">+C$11+C$12*$F227</f>
        <v>3.9562245049229686E-2</v>
      </c>
      <c r="Q227" s="1">
        <f t="shared" ref="Q227" si="35">+C227-15018.5</f>
        <v>44582.876765999943</v>
      </c>
    </row>
    <row r="228" spans="1:17" x14ac:dyDescent="0.2">
      <c r="A228" s="90" t="s">
        <v>744</v>
      </c>
      <c r="B228" s="91" t="s">
        <v>78</v>
      </c>
      <c r="C228" s="92">
        <v>60022.4323</v>
      </c>
      <c r="D228" s="92">
        <v>2.0000000000000001E-4</v>
      </c>
      <c r="E228" s="13">
        <f t="shared" ref="E228" si="36">(C228-C$7)/C$8</f>
        <v>52130.054746588474</v>
      </c>
      <c r="F228">
        <f t="shared" ref="F228" si="37">ROUND(2*E228,0)/2</f>
        <v>52130</v>
      </c>
      <c r="G228">
        <f t="shared" ref="G228" si="38">+C228-(C$7+F228*C$8)</f>
        <v>3.6102309997659177E-2</v>
      </c>
      <c r="K228">
        <f t="shared" ref="K228" si="39">+G228</f>
        <v>3.6102309997659177E-2</v>
      </c>
      <c r="O228">
        <f t="shared" ref="O228" ca="1" si="40">+C$11+C$12*$F228</f>
        <v>4.1022428501571562E-2</v>
      </c>
      <c r="Q228" s="1">
        <f t="shared" ref="Q228" si="41">+C228-15018.5</f>
        <v>45003.9323</v>
      </c>
    </row>
    <row r="229" spans="1:17" x14ac:dyDescent="0.2">
      <c r="A229" s="6"/>
      <c r="B229" s="32"/>
      <c r="C229" s="17"/>
      <c r="D229" s="17"/>
    </row>
    <row r="230" spans="1:17" x14ac:dyDescent="0.2">
      <c r="A230" s="6"/>
      <c r="B230" s="32"/>
      <c r="C230" s="17"/>
      <c r="D230" s="17"/>
    </row>
    <row r="231" spans="1:17" x14ac:dyDescent="0.2">
      <c r="A231" s="6"/>
      <c r="B231" s="32"/>
      <c r="C231" s="17"/>
      <c r="D231" s="17"/>
    </row>
    <row r="232" spans="1:17" x14ac:dyDescent="0.2">
      <c r="A232" s="6"/>
      <c r="B232" s="32"/>
      <c r="C232" s="17"/>
      <c r="D232" s="17"/>
    </row>
    <row r="233" spans="1:17" x14ac:dyDescent="0.2">
      <c r="A233" s="6"/>
      <c r="B233" s="32"/>
      <c r="C233" s="17"/>
      <c r="D233" s="17"/>
    </row>
    <row r="234" spans="1:17" x14ac:dyDescent="0.2">
      <c r="A234" s="6"/>
      <c r="B234" s="32"/>
      <c r="C234" s="17"/>
      <c r="D234" s="17"/>
    </row>
    <row r="235" spans="1:17" x14ac:dyDescent="0.2">
      <c r="A235" s="6"/>
      <c r="B235" s="32"/>
      <c r="C235" s="17"/>
      <c r="D235" s="17"/>
    </row>
    <row r="236" spans="1:17" x14ac:dyDescent="0.2">
      <c r="A236" s="6"/>
      <c r="B236" s="32"/>
      <c r="C236" s="17"/>
      <c r="D236" s="17"/>
    </row>
    <row r="237" spans="1:17" x14ac:dyDescent="0.2">
      <c r="A237" s="6"/>
      <c r="B237" s="32"/>
      <c r="C237" s="17"/>
      <c r="D237" s="17"/>
    </row>
    <row r="238" spans="1:17" x14ac:dyDescent="0.2">
      <c r="A238" s="6"/>
      <c r="B238" s="32"/>
      <c r="C238" s="17"/>
      <c r="D238" s="17"/>
    </row>
    <row r="239" spans="1:17" x14ac:dyDescent="0.2">
      <c r="A239" s="6"/>
      <c r="B239" s="32"/>
      <c r="C239" s="17"/>
      <c r="D239" s="17"/>
    </row>
    <row r="240" spans="1:17" x14ac:dyDescent="0.2">
      <c r="A240" s="6"/>
      <c r="B240" s="32"/>
      <c r="C240" s="17"/>
      <c r="D240" s="17"/>
    </row>
    <row r="241" spans="1:4" x14ac:dyDescent="0.2">
      <c r="A241" s="6"/>
      <c r="B241" s="32"/>
      <c r="C241" s="17"/>
      <c r="D241" s="17"/>
    </row>
    <row r="242" spans="1:4" x14ac:dyDescent="0.2">
      <c r="A242" s="6"/>
      <c r="B242" s="32"/>
      <c r="C242" s="17"/>
      <c r="D242" s="17"/>
    </row>
    <row r="243" spans="1:4" x14ac:dyDescent="0.2">
      <c r="A243" s="6"/>
      <c r="B243" s="32"/>
      <c r="C243" s="17"/>
      <c r="D243" s="17"/>
    </row>
    <row r="244" spans="1:4" x14ac:dyDescent="0.2">
      <c r="A244" s="6"/>
      <c r="B244" s="32"/>
      <c r="C244" s="17"/>
      <c r="D244" s="17"/>
    </row>
    <row r="245" spans="1:4" x14ac:dyDescent="0.2">
      <c r="A245" s="6"/>
      <c r="B245" s="32"/>
      <c r="C245" s="17"/>
      <c r="D245" s="17"/>
    </row>
    <row r="246" spans="1:4" x14ac:dyDescent="0.2">
      <c r="A246" s="6"/>
      <c r="B246" s="32"/>
      <c r="C246" s="17"/>
      <c r="D246" s="17"/>
    </row>
    <row r="247" spans="1:4" x14ac:dyDescent="0.2">
      <c r="A247" s="6"/>
      <c r="B247" s="32"/>
      <c r="C247" s="17"/>
      <c r="D247" s="17"/>
    </row>
    <row r="248" spans="1:4" x14ac:dyDescent="0.2">
      <c r="A248" s="6"/>
      <c r="B248" s="32"/>
      <c r="C248" s="17"/>
      <c r="D248" s="17"/>
    </row>
    <row r="249" spans="1:4" x14ac:dyDescent="0.2">
      <c r="A249" s="6"/>
      <c r="B249" s="32"/>
      <c r="C249" s="17"/>
      <c r="D249" s="17"/>
    </row>
    <row r="250" spans="1:4" x14ac:dyDescent="0.2">
      <c r="A250" s="6"/>
      <c r="B250" s="32"/>
      <c r="C250" s="17"/>
      <c r="D250" s="17"/>
    </row>
    <row r="251" spans="1:4" x14ac:dyDescent="0.2">
      <c r="A251" s="6"/>
      <c r="B251" s="32"/>
      <c r="C251" s="6"/>
      <c r="D251" s="6"/>
    </row>
    <row r="252" spans="1:4" x14ac:dyDescent="0.2">
      <c r="A252" s="6"/>
      <c r="B252" s="32"/>
      <c r="C252" s="6"/>
      <c r="D252" s="6"/>
    </row>
    <row r="253" spans="1:4" x14ac:dyDescent="0.2">
      <c r="A253" s="6"/>
      <c r="B253" s="32"/>
      <c r="C253" s="6"/>
      <c r="D253" s="6"/>
    </row>
    <row r="254" spans="1:4" x14ac:dyDescent="0.2">
      <c r="A254" s="6"/>
      <c r="B254" s="32"/>
      <c r="C254" s="6"/>
      <c r="D254" s="6"/>
    </row>
    <row r="255" spans="1:4" x14ac:dyDescent="0.2">
      <c r="A255" s="6"/>
      <c r="B255" s="32"/>
      <c r="C255" s="6"/>
      <c r="D255" s="6"/>
    </row>
    <row r="256" spans="1:4" x14ac:dyDescent="0.2">
      <c r="A256" s="6"/>
      <c r="B256" s="32"/>
      <c r="C256" s="6"/>
      <c r="D256" s="6"/>
    </row>
    <row r="257" spans="1:4" x14ac:dyDescent="0.2">
      <c r="A257" s="6"/>
      <c r="B257" s="32"/>
      <c r="C257" s="6"/>
      <c r="D257" s="6"/>
    </row>
    <row r="258" spans="1:4" x14ac:dyDescent="0.2">
      <c r="A258" s="6"/>
      <c r="B258" s="32"/>
      <c r="C258" s="6"/>
      <c r="D258" s="6"/>
    </row>
    <row r="259" spans="1:4" x14ac:dyDescent="0.2">
      <c r="A259" s="6"/>
      <c r="B259" s="32"/>
      <c r="C259" s="6"/>
      <c r="D259" s="6"/>
    </row>
    <row r="260" spans="1:4" x14ac:dyDescent="0.2">
      <c r="A260" s="6"/>
      <c r="B260" s="32"/>
      <c r="C260" s="6"/>
      <c r="D260" s="6"/>
    </row>
    <row r="261" spans="1:4" x14ac:dyDescent="0.2">
      <c r="A261" s="6"/>
      <c r="B261" s="32"/>
      <c r="C261" s="6"/>
      <c r="D261" s="6"/>
    </row>
    <row r="262" spans="1:4" x14ac:dyDescent="0.2">
      <c r="A262" s="6"/>
      <c r="B262" s="32"/>
      <c r="C262" s="6"/>
      <c r="D262" s="6"/>
    </row>
    <row r="263" spans="1:4" x14ac:dyDescent="0.2">
      <c r="A263" s="6"/>
      <c r="B263" s="32"/>
      <c r="C263" s="6"/>
      <c r="D263" s="6"/>
    </row>
    <row r="264" spans="1:4" x14ac:dyDescent="0.2">
      <c r="A264" s="6"/>
      <c r="B264" s="32"/>
      <c r="C264" s="6"/>
      <c r="D264" s="6"/>
    </row>
    <row r="265" spans="1:4" x14ac:dyDescent="0.2">
      <c r="A265" s="6"/>
      <c r="B265" s="32"/>
      <c r="C265" s="6"/>
      <c r="D265" s="6"/>
    </row>
    <row r="266" spans="1:4" x14ac:dyDescent="0.2">
      <c r="A266" s="6"/>
      <c r="B266" s="32"/>
      <c r="C266" s="6"/>
      <c r="D266" s="6"/>
    </row>
    <row r="267" spans="1:4" x14ac:dyDescent="0.2">
      <c r="A267" s="6"/>
      <c r="B267" s="32"/>
      <c r="C267" s="6"/>
      <c r="D267" s="6"/>
    </row>
    <row r="268" spans="1:4" x14ac:dyDescent="0.2">
      <c r="A268" s="6"/>
      <c r="B268" s="32"/>
      <c r="C268" s="6"/>
      <c r="D268" s="6"/>
    </row>
    <row r="269" spans="1:4" x14ac:dyDescent="0.2">
      <c r="A269" s="6"/>
      <c r="B269" s="32"/>
      <c r="C269" s="6"/>
      <c r="D269" s="6"/>
    </row>
    <row r="270" spans="1:4" x14ac:dyDescent="0.2">
      <c r="A270" s="6"/>
      <c r="B270" s="32"/>
      <c r="C270" s="6"/>
      <c r="D270" s="6"/>
    </row>
    <row r="271" spans="1:4" x14ac:dyDescent="0.2">
      <c r="A271" s="6"/>
      <c r="B271" s="32"/>
      <c r="C271" s="6"/>
      <c r="D271" s="6"/>
    </row>
    <row r="272" spans="1:4" x14ac:dyDescent="0.2">
      <c r="A272" s="6"/>
      <c r="B272" s="32"/>
      <c r="C272" s="6"/>
      <c r="D272" s="6"/>
    </row>
    <row r="273" spans="1:4" x14ac:dyDescent="0.2">
      <c r="A273" s="6"/>
      <c r="B273" s="32"/>
      <c r="C273" s="6"/>
      <c r="D273" s="6"/>
    </row>
    <row r="274" spans="1:4" x14ac:dyDescent="0.2">
      <c r="A274" s="6"/>
      <c r="B274" s="32"/>
      <c r="C274" s="6"/>
      <c r="D274" s="6"/>
    </row>
    <row r="275" spans="1:4" x14ac:dyDescent="0.2">
      <c r="A275" s="6"/>
      <c r="B275" s="32"/>
      <c r="C275" s="6"/>
      <c r="D275" s="6"/>
    </row>
    <row r="276" spans="1:4" x14ac:dyDescent="0.2">
      <c r="A276" s="6"/>
      <c r="B276" s="32"/>
      <c r="C276" s="6"/>
      <c r="D276" s="6"/>
    </row>
    <row r="277" spans="1:4" x14ac:dyDescent="0.2">
      <c r="A277" s="6"/>
      <c r="B277" s="32"/>
      <c r="C277" s="6"/>
      <c r="D277" s="6"/>
    </row>
    <row r="278" spans="1:4" x14ac:dyDescent="0.2">
      <c r="A278" s="6"/>
      <c r="B278" s="32"/>
      <c r="C278" s="6"/>
      <c r="D278" s="6"/>
    </row>
    <row r="279" spans="1:4" x14ac:dyDescent="0.2">
      <c r="A279" s="6"/>
      <c r="B279" s="32"/>
      <c r="C279" s="6"/>
      <c r="D279" s="6"/>
    </row>
    <row r="280" spans="1:4" x14ac:dyDescent="0.2">
      <c r="A280" s="6"/>
      <c r="B280" s="32"/>
      <c r="C280" s="6"/>
      <c r="D280" s="6"/>
    </row>
    <row r="281" spans="1:4" x14ac:dyDescent="0.2">
      <c r="A281" s="6"/>
      <c r="B281" s="32"/>
      <c r="C281" s="6"/>
      <c r="D281" s="6"/>
    </row>
    <row r="282" spans="1:4" x14ac:dyDescent="0.2">
      <c r="A282" s="6"/>
      <c r="B282" s="32"/>
      <c r="C282" s="6"/>
      <c r="D282" s="6"/>
    </row>
    <row r="283" spans="1:4" x14ac:dyDescent="0.2">
      <c r="A283" s="6"/>
      <c r="B283" s="32"/>
      <c r="C283" s="6"/>
      <c r="D283" s="6"/>
    </row>
    <row r="284" spans="1:4" x14ac:dyDescent="0.2">
      <c r="A284" s="6"/>
      <c r="B284" s="32"/>
      <c r="C284" s="6"/>
      <c r="D284" s="6"/>
    </row>
    <row r="285" spans="1:4" x14ac:dyDescent="0.2">
      <c r="A285" s="6"/>
      <c r="B285" s="32"/>
      <c r="C285" s="6"/>
      <c r="D285" s="6"/>
    </row>
    <row r="286" spans="1:4" x14ac:dyDescent="0.2">
      <c r="A286" s="6"/>
      <c r="B286" s="32"/>
      <c r="C286" s="6"/>
      <c r="D286" s="6"/>
    </row>
    <row r="287" spans="1:4" x14ac:dyDescent="0.2">
      <c r="A287" s="6"/>
      <c r="B287" s="32"/>
      <c r="C287" s="6"/>
      <c r="D287" s="6"/>
    </row>
    <row r="288" spans="1:4" x14ac:dyDescent="0.2">
      <c r="A288" s="6"/>
      <c r="B288" s="32"/>
      <c r="C288" s="6"/>
      <c r="D288" s="6"/>
    </row>
    <row r="289" spans="1:4" x14ac:dyDescent="0.2">
      <c r="A289" s="6"/>
      <c r="B289" s="32"/>
      <c r="C289" s="6"/>
      <c r="D289" s="6"/>
    </row>
    <row r="290" spans="1:4" x14ac:dyDescent="0.2">
      <c r="A290" s="6"/>
      <c r="B290" s="32"/>
      <c r="C290" s="6"/>
      <c r="D290" s="6"/>
    </row>
    <row r="291" spans="1:4" x14ac:dyDescent="0.2">
      <c r="A291" s="6"/>
      <c r="B291" s="32"/>
      <c r="C291" s="6"/>
      <c r="D291" s="6"/>
    </row>
    <row r="292" spans="1:4" x14ac:dyDescent="0.2">
      <c r="A292" s="6"/>
      <c r="B292" s="32"/>
      <c r="C292" s="6"/>
      <c r="D292" s="6"/>
    </row>
    <row r="293" spans="1:4" x14ac:dyDescent="0.2">
      <c r="A293" s="6"/>
      <c r="B293" s="32"/>
      <c r="C293" s="6"/>
      <c r="D293" s="6"/>
    </row>
    <row r="294" spans="1:4" x14ac:dyDescent="0.2">
      <c r="A294" s="6"/>
      <c r="B294" s="32"/>
      <c r="C294" s="6"/>
      <c r="D294" s="6"/>
    </row>
    <row r="295" spans="1:4" x14ac:dyDescent="0.2">
      <c r="A295" s="6"/>
      <c r="B295" s="32"/>
      <c r="C295" s="6"/>
      <c r="D295" s="6"/>
    </row>
    <row r="296" spans="1:4" x14ac:dyDescent="0.2">
      <c r="A296" s="6"/>
      <c r="B296" s="32"/>
      <c r="C296" s="6"/>
      <c r="D296" s="6"/>
    </row>
    <row r="297" spans="1:4" x14ac:dyDescent="0.2">
      <c r="A297" s="6"/>
      <c r="B297" s="32"/>
      <c r="C297" s="6"/>
      <c r="D297" s="6"/>
    </row>
    <row r="298" spans="1:4" x14ac:dyDescent="0.2">
      <c r="A298" s="6"/>
      <c r="B298" s="32"/>
      <c r="C298" s="6"/>
      <c r="D298" s="6"/>
    </row>
    <row r="299" spans="1:4" x14ac:dyDescent="0.2">
      <c r="A299" s="6"/>
      <c r="B299" s="32"/>
      <c r="C299" s="6"/>
      <c r="D299" s="6"/>
    </row>
    <row r="300" spans="1:4" x14ac:dyDescent="0.2">
      <c r="A300" s="6"/>
      <c r="B300" s="32"/>
      <c r="C300" s="6"/>
      <c r="D300" s="6"/>
    </row>
    <row r="301" spans="1:4" x14ac:dyDescent="0.2">
      <c r="A301" s="6"/>
      <c r="B301" s="32"/>
      <c r="C301" s="6"/>
      <c r="D301" s="6"/>
    </row>
    <row r="302" spans="1:4" x14ac:dyDescent="0.2">
      <c r="A302" s="6"/>
      <c r="B302" s="32"/>
      <c r="C302" s="6"/>
      <c r="D302" s="6"/>
    </row>
    <row r="303" spans="1:4" x14ac:dyDescent="0.2">
      <c r="A303" s="6"/>
      <c r="B303" s="32"/>
      <c r="C303" s="6"/>
      <c r="D303" s="6"/>
    </row>
    <row r="304" spans="1:4" x14ac:dyDescent="0.2">
      <c r="A304" s="6"/>
      <c r="B304" s="32"/>
      <c r="C304" s="6"/>
      <c r="D304" s="6"/>
    </row>
    <row r="305" spans="1:4" x14ac:dyDescent="0.2">
      <c r="A305" s="6"/>
      <c r="B305" s="32"/>
      <c r="C305" s="6"/>
      <c r="D305" s="6"/>
    </row>
    <row r="306" spans="1:4" x14ac:dyDescent="0.2">
      <c r="A306" s="6"/>
      <c r="B306" s="32"/>
      <c r="C306" s="6"/>
      <c r="D306" s="6"/>
    </row>
    <row r="307" spans="1:4" x14ac:dyDescent="0.2">
      <c r="A307" s="6"/>
      <c r="B307" s="32"/>
      <c r="C307" s="6"/>
      <c r="D307" s="6"/>
    </row>
    <row r="308" spans="1:4" x14ac:dyDescent="0.2">
      <c r="A308" s="6"/>
      <c r="B308" s="32"/>
      <c r="C308" s="6"/>
      <c r="D308" s="6"/>
    </row>
    <row r="309" spans="1:4" x14ac:dyDescent="0.2">
      <c r="A309" s="6"/>
      <c r="B309" s="32"/>
      <c r="C309" s="6"/>
      <c r="D309" s="6"/>
    </row>
    <row r="310" spans="1:4" x14ac:dyDescent="0.2">
      <c r="A310" s="6"/>
      <c r="B310" s="32"/>
      <c r="C310" s="6"/>
      <c r="D310" s="6"/>
    </row>
    <row r="311" spans="1:4" x14ac:dyDescent="0.2">
      <c r="A311" s="6"/>
      <c r="B311" s="32"/>
      <c r="C311" s="6"/>
      <c r="D311" s="6"/>
    </row>
    <row r="312" spans="1:4" x14ac:dyDescent="0.2">
      <c r="A312" s="6"/>
      <c r="B312" s="32"/>
      <c r="C312" s="6"/>
      <c r="D312" s="6"/>
    </row>
    <row r="313" spans="1:4" x14ac:dyDescent="0.2">
      <c r="A313" s="6"/>
      <c r="B313" s="32"/>
      <c r="C313" s="6"/>
      <c r="D313" s="6"/>
    </row>
    <row r="314" spans="1:4" x14ac:dyDescent="0.2">
      <c r="A314" s="6"/>
      <c r="B314" s="32"/>
      <c r="C314" s="6"/>
      <c r="D314" s="6"/>
    </row>
    <row r="315" spans="1:4" x14ac:dyDescent="0.2">
      <c r="A315" s="6"/>
      <c r="B315" s="32"/>
      <c r="C315" s="6"/>
      <c r="D315" s="6"/>
    </row>
    <row r="316" spans="1:4" x14ac:dyDescent="0.2">
      <c r="A316" s="6"/>
      <c r="B316" s="32"/>
      <c r="C316" s="6"/>
      <c r="D316" s="6"/>
    </row>
    <row r="317" spans="1:4" x14ac:dyDescent="0.2">
      <c r="A317" s="6"/>
      <c r="B317" s="32"/>
      <c r="C317" s="6"/>
      <c r="D317" s="6"/>
    </row>
    <row r="318" spans="1:4" x14ac:dyDescent="0.2">
      <c r="A318" s="6"/>
      <c r="B318" s="32"/>
      <c r="C318" s="6"/>
      <c r="D318" s="6"/>
    </row>
    <row r="319" spans="1:4" x14ac:dyDescent="0.2">
      <c r="A319" s="6"/>
      <c r="B319" s="32"/>
      <c r="C319" s="6"/>
      <c r="D319" s="6"/>
    </row>
    <row r="320" spans="1:4" x14ac:dyDescent="0.2">
      <c r="A320" s="6"/>
      <c r="B320" s="32"/>
      <c r="C320" s="6"/>
      <c r="D320" s="6"/>
    </row>
    <row r="321" spans="1:4" x14ac:dyDescent="0.2">
      <c r="A321" s="6"/>
      <c r="B321" s="32"/>
      <c r="C321" s="6"/>
      <c r="D321" s="6"/>
    </row>
    <row r="322" spans="1:4" x14ac:dyDescent="0.2">
      <c r="A322" s="6"/>
      <c r="B322" s="32"/>
      <c r="C322" s="6"/>
      <c r="D322" s="6"/>
    </row>
    <row r="323" spans="1:4" x14ac:dyDescent="0.2">
      <c r="A323" s="6"/>
      <c r="B323" s="32"/>
      <c r="C323" s="6"/>
      <c r="D323" s="6"/>
    </row>
    <row r="324" spans="1:4" x14ac:dyDescent="0.2">
      <c r="A324" s="6"/>
      <c r="B324" s="32"/>
      <c r="C324" s="6"/>
      <c r="D324" s="6"/>
    </row>
    <row r="325" spans="1:4" x14ac:dyDescent="0.2">
      <c r="A325" s="6"/>
      <c r="B325" s="32"/>
      <c r="C325" s="6"/>
      <c r="D325" s="6"/>
    </row>
    <row r="326" spans="1:4" x14ac:dyDescent="0.2">
      <c r="A326" s="6"/>
      <c r="B326" s="32"/>
      <c r="C326" s="6"/>
      <c r="D326" s="6"/>
    </row>
    <row r="327" spans="1:4" x14ac:dyDescent="0.2">
      <c r="A327" s="6"/>
      <c r="B327" s="32"/>
      <c r="C327" s="6"/>
      <c r="D327" s="6"/>
    </row>
    <row r="328" spans="1:4" x14ac:dyDescent="0.2">
      <c r="A328" s="6"/>
      <c r="B328" s="32"/>
      <c r="C328" s="6"/>
      <c r="D328" s="6"/>
    </row>
    <row r="329" spans="1:4" x14ac:dyDescent="0.2">
      <c r="A329" s="6"/>
      <c r="B329" s="32"/>
      <c r="C329" s="6"/>
      <c r="D329" s="6"/>
    </row>
    <row r="330" spans="1:4" x14ac:dyDescent="0.2">
      <c r="A330" s="6"/>
      <c r="B330" s="32"/>
      <c r="C330" s="6"/>
      <c r="D330" s="6"/>
    </row>
    <row r="331" spans="1:4" x14ac:dyDescent="0.2">
      <c r="A331" s="6"/>
      <c r="B331" s="32"/>
      <c r="C331" s="6"/>
      <c r="D331" s="6"/>
    </row>
    <row r="332" spans="1:4" x14ac:dyDescent="0.2">
      <c r="A332" s="6"/>
      <c r="B332" s="32"/>
      <c r="C332" s="6"/>
      <c r="D332" s="6"/>
    </row>
    <row r="333" spans="1:4" x14ac:dyDescent="0.2">
      <c r="A333" s="6"/>
      <c r="B333" s="32"/>
      <c r="C333" s="6"/>
      <c r="D333" s="6"/>
    </row>
    <row r="334" spans="1:4" x14ac:dyDescent="0.2">
      <c r="A334" s="6"/>
      <c r="B334" s="32"/>
      <c r="C334" s="6"/>
      <c r="D334" s="6"/>
    </row>
    <row r="335" spans="1:4" x14ac:dyDescent="0.2">
      <c r="A335" s="6"/>
      <c r="B335" s="32"/>
      <c r="C335" s="6"/>
      <c r="D335" s="6"/>
    </row>
    <row r="336" spans="1:4" x14ac:dyDescent="0.2">
      <c r="A336" s="6"/>
      <c r="B336" s="32"/>
      <c r="C336" s="6"/>
      <c r="D336" s="6"/>
    </row>
    <row r="337" spans="1:4" x14ac:dyDescent="0.2">
      <c r="A337" s="6"/>
      <c r="B337" s="32"/>
      <c r="C337" s="6"/>
      <c r="D337" s="6"/>
    </row>
    <row r="338" spans="1:4" x14ac:dyDescent="0.2">
      <c r="A338" s="6"/>
      <c r="B338" s="32"/>
      <c r="C338" s="6"/>
      <c r="D338" s="6"/>
    </row>
    <row r="339" spans="1:4" x14ac:dyDescent="0.2">
      <c r="A339" s="6"/>
      <c r="B339" s="32"/>
      <c r="C339" s="6"/>
      <c r="D339" s="6"/>
    </row>
    <row r="340" spans="1:4" x14ac:dyDescent="0.2">
      <c r="A340" s="6"/>
      <c r="B340" s="32"/>
      <c r="C340" s="6"/>
      <c r="D340" s="6"/>
    </row>
    <row r="341" spans="1:4" x14ac:dyDescent="0.2">
      <c r="A341" s="6"/>
      <c r="B341" s="32"/>
      <c r="C341" s="6"/>
      <c r="D341" s="6"/>
    </row>
    <row r="342" spans="1:4" x14ac:dyDescent="0.2">
      <c r="A342" s="6"/>
      <c r="B342" s="32"/>
      <c r="C342" s="6"/>
      <c r="D342" s="6"/>
    </row>
    <row r="343" spans="1:4" x14ac:dyDescent="0.2">
      <c r="A343" s="6"/>
      <c r="B343" s="32"/>
      <c r="C343" s="6"/>
      <c r="D343" s="6"/>
    </row>
    <row r="344" spans="1:4" x14ac:dyDescent="0.2">
      <c r="A344" s="6"/>
      <c r="B344" s="32"/>
      <c r="C344" s="6"/>
      <c r="D344" s="6"/>
    </row>
    <row r="345" spans="1:4" x14ac:dyDescent="0.2">
      <c r="A345" s="6"/>
      <c r="B345" s="32"/>
      <c r="C345" s="6"/>
      <c r="D345" s="6"/>
    </row>
    <row r="346" spans="1:4" x14ac:dyDescent="0.2">
      <c r="A346" s="6"/>
      <c r="B346" s="32"/>
      <c r="C346" s="6"/>
      <c r="D346" s="6"/>
    </row>
    <row r="347" spans="1:4" x14ac:dyDescent="0.2">
      <c r="A347" s="6"/>
      <c r="B347" s="32"/>
      <c r="C347" s="6"/>
      <c r="D347" s="6"/>
    </row>
    <row r="348" spans="1:4" x14ac:dyDescent="0.2">
      <c r="A348" s="6"/>
      <c r="B348" s="32"/>
      <c r="C348" s="6"/>
      <c r="D348" s="6"/>
    </row>
    <row r="349" spans="1:4" x14ac:dyDescent="0.2">
      <c r="A349" s="6"/>
      <c r="B349" s="32"/>
      <c r="C349" s="6"/>
      <c r="D349" s="6"/>
    </row>
    <row r="350" spans="1:4" x14ac:dyDescent="0.2">
      <c r="A350" s="6"/>
      <c r="B350" s="32"/>
      <c r="C350" s="6"/>
      <c r="D350" s="6"/>
    </row>
    <row r="351" spans="1:4" x14ac:dyDescent="0.2">
      <c r="A351" s="6"/>
      <c r="B351" s="32"/>
      <c r="C351" s="6"/>
      <c r="D351" s="6"/>
    </row>
    <row r="352" spans="1:4" x14ac:dyDescent="0.2">
      <c r="A352" s="6"/>
      <c r="B352" s="32"/>
      <c r="C352" s="6"/>
      <c r="D352" s="6"/>
    </row>
    <row r="353" spans="1:4" x14ac:dyDescent="0.2">
      <c r="A353" s="6"/>
      <c r="B353" s="32"/>
      <c r="C353" s="6"/>
      <c r="D353" s="6"/>
    </row>
    <row r="354" spans="1:4" x14ac:dyDescent="0.2">
      <c r="A354" s="6"/>
      <c r="B354" s="32"/>
      <c r="C354" s="6"/>
      <c r="D354" s="6"/>
    </row>
    <row r="355" spans="1:4" x14ac:dyDescent="0.2">
      <c r="A355" s="6"/>
      <c r="B355" s="32"/>
      <c r="C355" s="6"/>
      <c r="D355" s="6"/>
    </row>
    <row r="356" spans="1:4" x14ac:dyDescent="0.2">
      <c r="A356" s="6"/>
      <c r="B356" s="32"/>
      <c r="C356" s="6"/>
      <c r="D356" s="6"/>
    </row>
    <row r="357" spans="1:4" x14ac:dyDescent="0.2">
      <c r="A357" s="6"/>
      <c r="B357" s="32"/>
      <c r="C357" s="6"/>
      <c r="D357" s="6"/>
    </row>
    <row r="358" spans="1:4" x14ac:dyDescent="0.2">
      <c r="A358" s="6"/>
      <c r="B358" s="32"/>
      <c r="C358" s="6"/>
      <c r="D358" s="6"/>
    </row>
    <row r="359" spans="1:4" x14ac:dyDescent="0.2">
      <c r="A359" s="6"/>
      <c r="B359" s="32"/>
      <c r="C359" s="6"/>
      <c r="D359" s="6"/>
    </row>
    <row r="360" spans="1:4" x14ac:dyDescent="0.2">
      <c r="A360" s="6"/>
      <c r="B360" s="32"/>
      <c r="C360" s="6"/>
      <c r="D360" s="6"/>
    </row>
    <row r="361" spans="1:4" x14ac:dyDescent="0.2">
      <c r="A361" s="6"/>
      <c r="B361" s="32"/>
      <c r="C361" s="6"/>
      <c r="D361" s="6"/>
    </row>
    <row r="362" spans="1:4" x14ac:dyDescent="0.2">
      <c r="A362" s="6"/>
      <c r="B362" s="32"/>
      <c r="C362" s="6"/>
      <c r="D362" s="6"/>
    </row>
    <row r="363" spans="1:4" x14ac:dyDescent="0.2">
      <c r="A363" s="6"/>
      <c r="B363" s="32"/>
      <c r="C363" s="6"/>
      <c r="D363" s="6"/>
    </row>
    <row r="364" spans="1:4" x14ac:dyDescent="0.2">
      <c r="A364" s="6"/>
      <c r="B364" s="32"/>
      <c r="C364" s="6"/>
      <c r="D364" s="6"/>
    </row>
    <row r="365" spans="1:4" x14ac:dyDescent="0.2">
      <c r="A365" s="6"/>
      <c r="B365" s="32"/>
      <c r="C365" s="6"/>
      <c r="D365" s="6"/>
    </row>
    <row r="366" spans="1:4" x14ac:dyDescent="0.2">
      <c r="A366" s="6"/>
      <c r="B366" s="32"/>
      <c r="C366" s="6"/>
      <c r="D366" s="6"/>
    </row>
    <row r="367" spans="1:4" x14ac:dyDescent="0.2">
      <c r="A367" s="6"/>
      <c r="B367" s="32"/>
      <c r="C367" s="6"/>
      <c r="D367" s="6"/>
    </row>
    <row r="368" spans="1:4" x14ac:dyDescent="0.2">
      <c r="A368" s="6"/>
      <c r="B368" s="32"/>
      <c r="C368" s="6"/>
      <c r="D368" s="6"/>
    </row>
    <row r="369" spans="1:4" x14ac:dyDescent="0.2">
      <c r="A369" s="6"/>
      <c r="B369" s="32"/>
      <c r="C369" s="6"/>
      <c r="D369" s="6"/>
    </row>
    <row r="370" spans="1:4" x14ac:dyDescent="0.2">
      <c r="A370" s="6"/>
      <c r="B370" s="32"/>
      <c r="C370" s="6"/>
      <c r="D370" s="6"/>
    </row>
    <row r="371" spans="1:4" x14ac:dyDescent="0.2">
      <c r="A371" s="6"/>
      <c r="B371" s="32"/>
      <c r="C371" s="6"/>
      <c r="D371" s="6"/>
    </row>
    <row r="372" spans="1:4" x14ac:dyDescent="0.2">
      <c r="A372" s="6"/>
      <c r="B372" s="32"/>
      <c r="C372" s="6"/>
      <c r="D372" s="6"/>
    </row>
    <row r="373" spans="1:4" x14ac:dyDescent="0.2">
      <c r="A373" s="6"/>
      <c r="B373" s="32"/>
      <c r="C373" s="6"/>
      <c r="D373" s="6"/>
    </row>
    <row r="374" spans="1:4" x14ac:dyDescent="0.2">
      <c r="A374" s="6"/>
      <c r="B374" s="32"/>
      <c r="C374" s="6"/>
      <c r="D374" s="6"/>
    </row>
    <row r="375" spans="1:4" x14ac:dyDescent="0.2">
      <c r="A375" s="6"/>
      <c r="B375" s="32"/>
      <c r="C375" s="6"/>
      <c r="D375" s="6"/>
    </row>
    <row r="376" spans="1:4" x14ac:dyDescent="0.2">
      <c r="A376" s="6"/>
      <c r="B376" s="32"/>
      <c r="C376" s="6"/>
      <c r="D376" s="6"/>
    </row>
    <row r="377" spans="1:4" x14ac:dyDescent="0.2">
      <c r="A377" s="6"/>
      <c r="B377" s="32"/>
      <c r="C377" s="6"/>
      <c r="D377" s="6"/>
    </row>
    <row r="378" spans="1:4" x14ac:dyDescent="0.2">
      <c r="A378" s="6"/>
      <c r="B378" s="32"/>
      <c r="C378" s="6"/>
      <c r="D378" s="6"/>
    </row>
    <row r="379" spans="1:4" x14ac:dyDescent="0.2">
      <c r="A379" s="6"/>
      <c r="B379" s="32"/>
      <c r="C379" s="6"/>
      <c r="D379" s="6"/>
    </row>
    <row r="380" spans="1:4" x14ac:dyDescent="0.2">
      <c r="A380" s="6"/>
      <c r="B380" s="32"/>
      <c r="C380" s="6"/>
      <c r="D380" s="6"/>
    </row>
    <row r="381" spans="1:4" x14ac:dyDescent="0.2">
      <c r="A381" s="6"/>
      <c r="B381" s="32"/>
      <c r="C381" s="6"/>
      <c r="D381" s="6"/>
    </row>
    <row r="382" spans="1:4" x14ac:dyDescent="0.2">
      <c r="A382" s="6"/>
      <c r="B382" s="32"/>
      <c r="C382" s="6"/>
      <c r="D382" s="6"/>
    </row>
    <row r="383" spans="1:4" x14ac:dyDescent="0.2">
      <c r="A383" s="6"/>
      <c r="B383" s="32"/>
      <c r="C383" s="6"/>
      <c r="D383" s="6"/>
    </row>
    <row r="384" spans="1:4" x14ac:dyDescent="0.2">
      <c r="A384" s="6"/>
      <c r="B384" s="32"/>
      <c r="C384" s="6"/>
      <c r="D384" s="6"/>
    </row>
    <row r="385" spans="1:4" x14ac:dyDescent="0.2">
      <c r="A385" s="6"/>
      <c r="B385" s="32"/>
      <c r="C385" s="6"/>
      <c r="D385" s="6"/>
    </row>
    <row r="386" spans="1:4" x14ac:dyDescent="0.2">
      <c r="A386" s="6"/>
      <c r="B386" s="32"/>
      <c r="C386" s="6"/>
      <c r="D386" s="6"/>
    </row>
    <row r="387" spans="1:4" x14ac:dyDescent="0.2">
      <c r="A387" s="6"/>
      <c r="B387" s="32"/>
      <c r="C387" s="6"/>
      <c r="D387" s="6"/>
    </row>
    <row r="388" spans="1:4" x14ac:dyDescent="0.2">
      <c r="A388" s="6"/>
      <c r="B388" s="32"/>
      <c r="C388" s="6"/>
      <c r="D388" s="6"/>
    </row>
    <row r="389" spans="1:4" x14ac:dyDescent="0.2">
      <c r="A389" s="6"/>
      <c r="B389" s="32"/>
      <c r="C389" s="6"/>
      <c r="D389" s="6"/>
    </row>
    <row r="390" spans="1:4" x14ac:dyDescent="0.2">
      <c r="A390" s="6"/>
      <c r="B390" s="32"/>
      <c r="C390" s="6"/>
      <c r="D390" s="6"/>
    </row>
    <row r="391" spans="1:4" x14ac:dyDescent="0.2">
      <c r="A391" s="6"/>
      <c r="B391" s="32"/>
      <c r="C391" s="6"/>
      <c r="D391" s="6"/>
    </row>
    <row r="392" spans="1:4" x14ac:dyDescent="0.2">
      <c r="A392" s="6"/>
      <c r="B392" s="32"/>
      <c r="C392" s="6"/>
      <c r="D392" s="6"/>
    </row>
    <row r="393" spans="1:4" x14ac:dyDescent="0.2">
      <c r="A393" s="6"/>
      <c r="B393" s="32"/>
      <c r="C393" s="6"/>
      <c r="D393" s="6"/>
    </row>
    <row r="394" spans="1:4" x14ac:dyDescent="0.2">
      <c r="A394" s="6"/>
      <c r="B394" s="32"/>
      <c r="C394" s="6"/>
      <c r="D394" s="6"/>
    </row>
    <row r="395" spans="1:4" x14ac:dyDescent="0.2">
      <c r="A395" s="6"/>
      <c r="B395" s="32"/>
      <c r="C395" s="6"/>
      <c r="D395" s="6"/>
    </row>
    <row r="396" spans="1:4" x14ac:dyDescent="0.2">
      <c r="A396" s="6"/>
      <c r="B396" s="32"/>
      <c r="C396" s="6"/>
      <c r="D396" s="6"/>
    </row>
    <row r="397" spans="1:4" x14ac:dyDescent="0.2">
      <c r="A397" s="6"/>
      <c r="B397" s="32"/>
      <c r="C397" s="6"/>
      <c r="D397" s="6"/>
    </row>
    <row r="398" spans="1:4" x14ac:dyDescent="0.2">
      <c r="A398" s="6"/>
      <c r="B398" s="32"/>
      <c r="C398" s="6"/>
      <c r="D398" s="6"/>
    </row>
    <row r="399" spans="1:4" x14ac:dyDescent="0.2">
      <c r="A399" s="6"/>
      <c r="B399" s="32"/>
      <c r="C399" s="6"/>
      <c r="D399" s="6"/>
    </row>
    <row r="400" spans="1:4" x14ac:dyDescent="0.2">
      <c r="A400" s="6"/>
      <c r="B400" s="32"/>
      <c r="C400" s="6"/>
      <c r="D400" s="6"/>
    </row>
    <row r="401" spans="1:4" x14ac:dyDescent="0.2">
      <c r="A401" s="6"/>
      <c r="B401" s="32"/>
      <c r="C401" s="6"/>
      <c r="D401" s="6"/>
    </row>
    <row r="402" spans="1:4" x14ac:dyDescent="0.2">
      <c r="A402" s="6"/>
      <c r="B402" s="32"/>
      <c r="C402" s="6"/>
      <c r="D402" s="6"/>
    </row>
    <row r="403" spans="1:4" x14ac:dyDescent="0.2">
      <c r="A403" s="6"/>
      <c r="B403" s="32"/>
      <c r="C403" s="6"/>
      <c r="D403" s="6"/>
    </row>
    <row r="404" spans="1:4" x14ac:dyDescent="0.2">
      <c r="A404" s="6"/>
      <c r="B404" s="32"/>
      <c r="C404" s="6"/>
      <c r="D404" s="6"/>
    </row>
    <row r="405" spans="1:4" x14ac:dyDescent="0.2">
      <c r="A405" s="6"/>
      <c r="B405" s="32"/>
      <c r="C405" s="6"/>
      <c r="D405" s="6"/>
    </row>
    <row r="406" spans="1:4" x14ac:dyDescent="0.2">
      <c r="A406" s="6"/>
      <c r="B406" s="32"/>
      <c r="C406" s="6"/>
      <c r="D406" s="6"/>
    </row>
    <row r="407" spans="1:4" x14ac:dyDescent="0.2">
      <c r="A407" s="6"/>
      <c r="B407" s="32"/>
      <c r="C407" s="6"/>
      <c r="D407" s="6"/>
    </row>
    <row r="408" spans="1:4" x14ac:dyDescent="0.2">
      <c r="A408" s="6"/>
      <c r="B408" s="32"/>
      <c r="C408" s="6"/>
      <c r="D408" s="6"/>
    </row>
    <row r="409" spans="1:4" x14ac:dyDescent="0.2">
      <c r="A409" s="6"/>
      <c r="B409" s="32"/>
      <c r="C409" s="6"/>
      <c r="D409" s="6"/>
    </row>
    <row r="410" spans="1:4" x14ac:dyDescent="0.2">
      <c r="A410" s="6"/>
      <c r="B410" s="32"/>
      <c r="C410" s="6"/>
      <c r="D410" s="6"/>
    </row>
    <row r="411" spans="1:4" x14ac:dyDescent="0.2">
      <c r="A411" s="6"/>
      <c r="B411" s="32"/>
      <c r="C411" s="6"/>
      <c r="D411" s="6"/>
    </row>
    <row r="412" spans="1:4" x14ac:dyDescent="0.2">
      <c r="A412" s="6"/>
      <c r="B412" s="32"/>
      <c r="C412" s="6"/>
      <c r="D412" s="6"/>
    </row>
    <row r="413" spans="1:4" x14ac:dyDescent="0.2">
      <c r="A413" s="6"/>
      <c r="B413" s="32"/>
      <c r="C413" s="6"/>
      <c r="D413" s="6"/>
    </row>
    <row r="414" spans="1:4" x14ac:dyDescent="0.2">
      <c r="A414" s="6"/>
      <c r="B414" s="32"/>
      <c r="C414" s="6"/>
      <c r="D414" s="6"/>
    </row>
    <row r="415" spans="1:4" x14ac:dyDescent="0.2">
      <c r="A415" s="6"/>
      <c r="B415" s="32"/>
      <c r="C415" s="6"/>
      <c r="D415" s="6"/>
    </row>
    <row r="416" spans="1:4" x14ac:dyDescent="0.2">
      <c r="A416" s="6"/>
      <c r="B416" s="32"/>
      <c r="C416" s="6"/>
      <c r="D416" s="6"/>
    </row>
    <row r="417" spans="1:4" x14ac:dyDescent="0.2">
      <c r="A417" s="6"/>
      <c r="B417" s="32"/>
      <c r="C417" s="6"/>
      <c r="D417" s="6"/>
    </row>
    <row r="418" spans="1:4" x14ac:dyDescent="0.2">
      <c r="A418" s="6"/>
      <c r="B418" s="32"/>
      <c r="C418" s="6"/>
      <c r="D418" s="6"/>
    </row>
    <row r="419" spans="1:4" x14ac:dyDescent="0.2">
      <c r="A419" s="6"/>
      <c r="B419" s="32"/>
      <c r="C419" s="6"/>
      <c r="D419" s="6"/>
    </row>
    <row r="420" spans="1:4" x14ac:dyDescent="0.2">
      <c r="A420" s="6"/>
      <c r="B420" s="32"/>
      <c r="C420" s="6"/>
      <c r="D420" s="6"/>
    </row>
    <row r="421" spans="1:4" x14ac:dyDescent="0.2">
      <c r="A421" s="6"/>
      <c r="B421" s="32"/>
      <c r="C421" s="6"/>
      <c r="D421" s="6"/>
    </row>
    <row r="422" spans="1:4" x14ac:dyDescent="0.2">
      <c r="A422" s="6"/>
      <c r="B422" s="32"/>
      <c r="C422" s="6"/>
      <c r="D422" s="6"/>
    </row>
    <row r="423" spans="1:4" x14ac:dyDescent="0.2">
      <c r="A423" s="6"/>
      <c r="B423" s="32"/>
      <c r="C423" s="6"/>
      <c r="D423" s="6"/>
    </row>
    <row r="424" spans="1:4" x14ac:dyDescent="0.2">
      <c r="A424" s="6"/>
      <c r="B424" s="32"/>
      <c r="C424" s="6"/>
      <c r="D424" s="6"/>
    </row>
    <row r="425" spans="1:4" x14ac:dyDescent="0.2">
      <c r="A425" s="6"/>
      <c r="B425" s="32"/>
      <c r="C425" s="6"/>
      <c r="D425" s="6"/>
    </row>
    <row r="426" spans="1:4" x14ac:dyDescent="0.2">
      <c r="A426" s="6"/>
      <c r="B426" s="32"/>
      <c r="C426" s="6"/>
      <c r="D426" s="6"/>
    </row>
    <row r="427" spans="1:4" x14ac:dyDescent="0.2">
      <c r="A427" s="6"/>
      <c r="B427" s="32"/>
      <c r="C427" s="6"/>
      <c r="D427" s="6"/>
    </row>
    <row r="428" spans="1:4" x14ac:dyDescent="0.2">
      <c r="A428" s="6"/>
      <c r="B428" s="32"/>
      <c r="C428" s="6"/>
      <c r="D428" s="6"/>
    </row>
    <row r="429" spans="1:4" x14ac:dyDescent="0.2">
      <c r="A429" s="6"/>
      <c r="B429" s="32"/>
      <c r="C429" s="6"/>
      <c r="D429" s="6"/>
    </row>
    <row r="430" spans="1:4" x14ac:dyDescent="0.2">
      <c r="A430" s="6"/>
      <c r="B430" s="32"/>
      <c r="C430" s="6"/>
      <c r="D430" s="6"/>
    </row>
    <row r="431" spans="1:4" x14ac:dyDescent="0.2">
      <c r="A431" s="6"/>
      <c r="B431" s="32"/>
      <c r="C431" s="6"/>
      <c r="D431" s="6"/>
    </row>
    <row r="432" spans="1:4" x14ac:dyDescent="0.2">
      <c r="A432" s="6"/>
      <c r="B432" s="32"/>
      <c r="C432" s="6"/>
      <c r="D432" s="6"/>
    </row>
    <row r="433" spans="1:4" x14ac:dyDescent="0.2">
      <c r="A433" s="6"/>
      <c r="B433" s="32"/>
      <c r="C433" s="6"/>
      <c r="D433" s="6"/>
    </row>
    <row r="434" spans="1:4" x14ac:dyDescent="0.2">
      <c r="A434" s="6"/>
      <c r="B434" s="32"/>
      <c r="C434" s="6"/>
      <c r="D434" s="6"/>
    </row>
    <row r="435" spans="1:4" x14ac:dyDescent="0.2">
      <c r="A435" s="6"/>
      <c r="B435" s="32"/>
      <c r="C435" s="6"/>
      <c r="D435" s="6"/>
    </row>
    <row r="436" spans="1:4" x14ac:dyDescent="0.2">
      <c r="A436" s="6"/>
      <c r="B436" s="32"/>
      <c r="C436" s="6"/>
      <c r="D436" s="6"/>
    </row>
    <row r="437" spans="1:4" x14ac:dyDescent="0.2">
      <c r="A437" s="6"/>
      <c r="B437" s="32"/>
      <c r="C437" s="6"/>
      <c r="D437" s="6"/>
    </row>
    <row r="438" spans="1:4" x14ac:dyDescent="0.2">
      <c r="A438" s="6"/>
      <c r="B438" s="32"/>
      <c r="C438" s="6"/>
      <c r="D438" s="6"/>
    </row>
    <row r="439" spans="1:4" x14ac:dyDescent="0.2">
      <c r="A439" s="6"/>
      <c r="B439" s="32"/>
      <c r="C439" s="6"/>
      <c r="D439" s="6"/>
    </row>
    <row r="440" spans="1:4" x14ac:dyDescent="0.2">
      <c r="A440" s="6"/>
      <c r="B440" s="32"/>
      <c r="C440" s="6"/>
      <c r="D440" s="6"/>
    </row>
    <row r="441" spans="1:4" x14ac:dyDescent="0.2">
      <c r="A441" s="6"/>
      <c r="B441" s="32"/>
      <c r="C441" s="6"/>
      <c r="D441" s="6"/>
    </row>
    <row r="442" spans="1:4" x14ac:dyDescent="0.2">
      <c r="A442" s="6"/>
      <c r="B442" s="32"/>
      <c r="C442" s="6"/>
      <c r="D442" s="6"/>
    </row>
    <row r="443" spans="1:4" x14ac:dyDescent="0.2">
      <c r="A443" s="6"/>
      <c r="B443" s="32"/>
      <c r="C443" s="6"/>
      <c r="D443" s="6"/>
    </row>
    <row r="444" spans="1:4" x14ac:dyDescent="0.2">
      <c r="A444" s="6"/>
      <c r="B444" s="32"/>
      <c r="C444" s="6"/>
      <c r="D444" s="6"/>
    </row>
    <row r="445" spans="1:4" x14ac:dyDescent="0.2">
      <c r="A445" s="6"/>
      <c r="B445" s="32"/>
      <c r="C445" s="6"/>
      <c r="D445" s="6"/>
    </row>
    <row r="446" spans="1:4" x14ac:dyDescent="0.2">
      <c r="A446" s="6"/>
      <c r="B446" s="32"/>
      <c r="C446" s="6"/>
      <c r="D446" s="6"/>
    </row>
    <row r="447" spans="1:4" x14ac:dyDescent="0.2">
      <c r="A447" s="6"/>
      <c r="B447" s="32"/>
      <c r="C447" s="6"/>
      <c r="D447" s="6"/>
    </row>
    <row r="448" spans="1:4" x14ac:dyDescent="0.2">
      <c r="A448" s="6"/>
      <c r="B448" s="32"/>
      <c r="C448" s="6"/>
      <c r="D448" s="6"/>
    </row>
    <row r="449" spans="1:4" x14ac:dyDescent="0.2">
      <c r="A449" s="6"/>
      <c r="B449" s="32"/>
      <c r="C449" s="6"/>
      <c r="D449" s="6"/>
    </row>
    <row r="450" spans="1:4" x14ac:dyDescent="0.2">
      <c r="A450" s="6"/>
      <c r="B450" s="32"/>
      <c r="C450" s="6"/>
      <c r="D450" s="6"/>
    </row>
    <row r="451" spans="1:4" x14ac:dyDescent="0.2">
      <c r="A451" s="6"/>
      <c r="B451" s="32"/>
      <c r="C451" s="6"/>
      <c r="D451" s="6"/>
    </row>
    <row r="452" spans="1:4" x14ac:dyDescent="0.2">
      <c r="A452" s="6"/>
      <c r="B452" s="32"/>
      <c r="C452" s="6"/>
      <c r="D452" s="6"/>
    </row>
    <row r="453" spans="1:4" x14ac:dyDescent="0.2">
      <c r="A453" s="6"/>
      <c r="B453" s="32"/>
      <c r="C453" s="6"/>
      <c r="D453" s="6"/>
    </row>
    <row r="454" spans="1:4" x14ac:dyDescent="0.2">
      <c r="A454" s="6"/>
      <c r="B454" s="32"/>
      <c r="C454" s="6"/>
      <c r="D454" s="6"/>
    </row>
    <row r="455" spans="1:4" x14ac:dyDescent="0.2">
      <c r="A455" s="6"/>
      <c r="B455" s="32"/>
      <c r="C455" s="6"/>
      <c r="D455" s="6"/>
    </row>
    <row r="456" spans="1:4" x14ac:dyDescent="0.2">
      <c r="A456" s="6"/>
      <c r="B456" s="32"/>
      <c r="C456" s="6"/>
      <c r="D456" s="6"/>
    </row>
    <row r="457" spans="1:4" x14ac:dyDescent="0.2">
      <c r="A457" s="6"/>
      <c r="B457" s="32"/>
      <c r="C457" s="6"/>
      <c r="D457" s="6"/>
    </row>
    <row r="458" spans="1:4" x14ac:dyDescent="0.2">
      <c r="A458" s="6"/>
      <c r="B458" s="32"/>
      <c r="C458" s="6"/>
      <c r="D458" s="6"/>
    </row>
    <row r="459" spans="1:4" x14ac:dyDescent="0.2">
      <c r="A459" s="6"/>
      <c r="B459" s="32"/>
      <c r="C459" s="6"/>
      <c r="D459" s="6"/>
    </row>
    <row r="460" spans="1:4" x14ac:dyDescent="0.2">
      <c r="A460" s="6"/>
      <c r="B460" s="32"/>
      <c r="C460" s="6"/>
      <c r="D460" s="6"/>
    </row>
    <row r="461" spans="1:4" x14ac:dyDescent="0.2">
      <c r="A461" s="6"/>
      <c r="B461" s="32"/>
      <c r="C461" s="6"/>
      <c r="D461" s="6"/>
    </row>
    <row r="462" spans="1:4" x14ac:dyDescent="0.2">
      <c r="A462" s="6"/>
      <c r="B462" s="32"/>
      <c r="C462" s="6"/>
      <c r="D462" s="6"/>
    </row>
    <row r="463" spans="1:4" x14ac:dyDescent="0.2">
      <c r="A463" s="6"/>
      <c r="B463" s="32"/>
      <c r="C463" s="6"/>
      <c r="D463" s="6"/>
    </row>
    <row r="464" spans="1:4" x14ac:dyDescent="0.2">
      <c r="A464" s="6"/>
      <c r="B464" s="32"/>
      <c r="C464" s="6"/>
      <c r="D464" s="6"/>
    </row>
    <row r="465" spans="1:4" x14ac:dyDescent="0.2">
      <c r="A465" s="6"/>
      <c r="B465" s="32"/>
      <c r="C465" s="6"/>
      <c r="D465" s="6"/>
    </row>
    <row r="466" spans="1:4" x14ac:dyDescent="0.2">
      <c r="A466" s="6"/>
      <c r="B466" s="32"/>
      <c r="C466" s="6"/>
      <c r="D466" s="6"/>
    </row>
    <row r="467" spans="1:4" x14ac:dyDescent="0.2">
      <c r="A467" s="6"/>
      <c r="B467" s="32"/>
      <c r="C467" s="6"/>
      <c r="D467" s="6"/>
    </row>
    <row r="468" spans="1:4" x14ac:dyDescent="0.2">
      <c r="A468" s="6"/>
      <c r="B468" s="32"/>
      <c r="C468" s="6"/>
      <c r="D468" s="6"/>
    </row>
    <row r="469" spans="1:4" x14ac:dyDescent="0.2">
      <c r="A469" s="6"/>
      <c r="B469" s="32"/>
      <c r="C469" s="6"/>
      <c r="D469" s="6"/>
    </row>
    <row r="470" spans="1:4" x14ac:dyDescent="0.2">
      <c r="A470" s="6"/>
      <c r="B470" s="32"/>
      <c r="C470" s="6"/>
      <c r="D470" s="6"/>
    </row>
    <row r="471" spans="1:4" x14ac:dyDescent="0.2">
      <c r="A471" s="6"/>
      <c r="B471" s="32"/>
      <c r="C471" s="6"/>
      <c r="D471" s="6"/>
    </row>
    <row r="472" spans="1:4" x14ac:dyDescent="0.2">
      <c r="A472" s="6"/>
      <c r="B472" s="32"/>
      <c r="C472" s="6"/>
      <c r="D472" s="6"/>
    </row>
    <row r="473" spans="1:4" x14ac:dyDescent="0.2">
      <c r="A473" s="6"/>
      <c r="B473" s="32"/>
      <c r="C473" s="6"/>
      <c r="D473" s="6"/>
    </row>
    <row r="474" spans="1:4" x14ac:dyDescent="0.2">
      <c r="A474" s="6"/>
      <c r="B474" s="32"/>
      <c r="C474" s="6"/>
      <c r="D474" s="6"/>
    </row>
    <row r="475" spans="1:4" x14ac:dyDescent="0.2">
      <c r="A475" s="6"/>
      <c r="B475" s="32"/>
      <c r="C475" s="6"/>
      <c r="D475" s="6"/>
    </row>
    <row r="476" spans="1:4" x14ac:dyDescent="0.2">
      <c r="A476" s="6"/>
      <c r="B476" s="32"/>
      <c r="C476" s="6"/>
      <c r="D476" s="6"/>
    </row>
    <row r="477" spans="1:4" x14ac:dyDescent="0.2">
      <c r="A477" s="6"/>
      <c r="B477" s="32"/>
      <c r="C477" s="6"/>
      <c r="D477" s="6"/>
    </row>
    <row r="478" spans="1:4" x14ac:dyDescent="0.2">
      <c r="A478" s="6"/>
      <c r="B478" s="32"/>
      <c r="C478" s="6"/>
      <c r="D478" s="6"/>
    </row>
    <row r="479" spans="1:4" x14ac:dyDescent="0.2">
      <c r="A479" s="6"/>
      <c r="B479" s="32"/>
      <c r="C479" s="6"/>
      <c r="D479" s="6"/>
    </row>
    <row r="480" spans="1:4" x14ac:dyDescent="0.2">
      <c r="A480" s="6"/>
      <c r="B480" s="32"/>
      <c r="C480" s="6"/>
      <c r="D480" s="6"/>
    </row>
    <row r="481" spans="1:4" x14ac:dyDescent="0.2">
      <c r="A481" s="6"/>
      <c r="B481" s="32"/>
      <c r="C481" s="6"/>
      <c r="D481" s="6"/>
    </row>
    <row r="482" spans="1:4" x14ac:dyDescent="0.2">
      <c r="A482" s="6"/>
      <c r="B482" s="32"/>
      <c r="C482" s="6"/>
      <c r="D482" s="6"/>
    </row>
    <row r="483" spans="1:4" x14ac:dyDescent="0.2">
      <c r="A483" s="6"/>
      <c r="B483" s="32"/>
      <c r="C483" s="6"/>
      <c r="D483" s="6"/>
    </row>
    <row r="484" spans="1:4" x14ac:dyDescent="0.2">
      <c r="A484" s="6"/>
      <c r="B484" s="32"/>
      <c r="C484" s="6"/>
      <c r="D484" s="6"/>
    </row>
    <row r="485" spans="1:4" x14ac:dyDescent="0.2">
      <c r="A485" s="6"/>
      <c r="B485" s="32"/>
      <c r="C485" s="6"/>
      <c r="D485" s="6"/>
    </row>
    <row r="486" spans="1:4" x14ac:dyDescent="0.2">
      <c r="A486" s="6"/>
      <c r="B486" s="32"/>
      <c r="C486" s="6"/>
      <c r="D486" s="6"/>
    </row>
    <row r="487" spans="1:4" x14ac:dyDescent="0.2">
      <c r="A487" s="6"/>
      <c r="B487" s="32"/>
      <c r="C487" s="6"/>
      <c r="D487" s="6"/>
    </row>
    <row r="488" spans="1:4" x14ac:dyDescent="0.2">
      <c r="A488" s="6"/>
      <c r="B488" s="32"/>
      <c r="C488" s="6"/>
      <c r="D488" s="6"/>
    </row>
    <row r="489" spans="1:4" x14ac:dyDescent="0.2">
      <c r="A489" s="6"/>
      <c r="B489" s="32"/>
      <c r="C489" s="6"/>
      <c r="D489" s="6"/>
    </row>
    <row r="490" spans="1:4" x14ac:dyDescent="0.2">
      <c r="A490" s="6"/>
      <c r="B490" s="32"/>
      <c r="C490" s="6"/>
      <c r="D490" s="6"/>
    </row>
    <row r="491" spans="1:4" x14ac:dyDescent="0.2">
      <c r="A491" s="6"/>
      <c r="B491" s="32"/>
      <c r="C491" s="6"/>
      <c r="D491" s="6"/>
    </row>
    <row r="492" spans="1:4" x14ac:dyDescent="0.2">
      <c r="A492" s="6"/>
      <c r="B492" s="32"/>
      <c r="C492" s="6"/>
      <c r="D492" s="6"/>
    </row>
    <row r="493" spans="1:4" x14ac:dyDescent="0.2">
      <c r="A493" s="6"/>
      <c r="B493" s="32"/>
      <c r="C493" s="6"/>
      <c r="D493" s="6"/>
    </row>
    <row r="494" spans="1:4" x14ac:dyDescent="0.2">
      <c r="A494" s="6"/>
      <c r="B494" s="32"/>
      <c r="C494" s="6"/>
      <c r="D494" s="6"/>
    </row>
    <row r="495" spans="1:4" x14ac:dyDescent="0.2">
      <c r="A495" s="6"/>
      <c r="B495" s="32"/>
      <c r="C495" s="6"/>
      <c r="D495" s="6"/>
    </row>
    <row r="496" spans="1:4" x14ac:dyDescent="0.2">
      <c r="A496" s="6"/>
      <c r="B496" s="32"/>
      <c r="C496" s="6"/>
      <c r="D496" s="6"/>
    </row>
    <row r="497" spans="1:4" x14ac:dyDescent="0.2">
      <c r="A497" s="6"/>
      <c r="B497" s="32"/>
      <c r="C497" s="6"/>
      <c r="D497" s="6"/>
    </row>
    <row r="498" spans="1:4" x14ac:dyDescent="0.2">
      <c r="A498" s="6"/>
      <c r="B498" s="32"/>
      <c r="C498" s="6"/>
      <c r="D498" s="6"/>
    </row>
    <row r="499" spans="1:4" x14ac:dyDescent="0.2">
      <c r="A499" s="6"/>
      <c r="B499" s="32"/>
      <c r="C499" s="6"/>
      <c r="D499" s="6"/>
    </row>
    <row r="500" spans="1:4" x14ac:dyDescent="0.2">
      <c r="A500" s="6"/>
      <c r="B500" s="32"/>
      <c r="C500" s="6"/>
      <c r="D500" s="6"/>
    </row>
    <row r="501" spans="1:4" x14ac:dyDescent="0.2">
      <c r="A501" s="6"/>
      <c r="B501" s="32"/>
      <c r="C501" s="6"/>
      <c r="D501" s="6"/>
    </row>
    <row r="502" spans="1:4" x14ac:dyDescent="0.2">
      <c r="A502" s="6"/>
      <c r="B502" s="32"/>
      <c r="C502" s="6"/>
      <c r="D502" s="6"/>
    </row>
    <row r="503" spans="1:4" x14ac:dyDescent="0.2">
      <c r="A503" s="6"/>
      <c r="B503" s="32"/>
      <c r="C503" s="6"/>
      <c r="D503" s="6"/>
    </row>
    <row r="504" spans="1:4" x14ac:dyDescent="0.2">
      <c r="A504" s="6"/>
      <c r="B504" s="32"/>
      <c r="C504" s="6"/>
      <c r="D504" s="6"/>
    </row>
    <row r="505" spans="1:4" x14ac:dyDescent="0.2">
      <c r="A505" s="6"/>
      <c r="B505" s="32"/>
      <c r="C505" s="6"/>
      <c r="D505" s="6"/>
    </row>
    <row r="506" spans="1:4" x14ac:dyDescent="0.2">
      <c r="A506" s="6"/>
      <c r="B506" s="32"/>
      <c r="C506" s="6"/>
      <c r="D506" s="6"/>
    </row>
    <row r="507" spans="1:4" x14ac:dyDescent="0.2">
      <c r="A507" s="6"/>
      <c r="B507" s="32"/>
      <c r="C507" s="6"/>
      <c r="D507" s="6"/>
    </row>
    <row r="508" spans="1:4" x14ac:dyDescent="0.2">
      <c r="A508" s="6"/>
      <c r="B508" s="32"/>
      <c r="C508" s="6"/>
      <c r="D508" s="6"/>
    </row>
    <row r="509" spans="1:4" x14ac:dyDescent="0.2">
      <c r="A509" s="6"/>
      <c r="B509" s="32"/>
      <c r="C509" s="6"/>
      <c r="D509" s="6"/>
    </row>
    <row r="510" spans="1:4" x14ac:dyDescent="0.2">
      <c r="A510" s="6"/>
      <c r="B510" s="32"/>
      <c r="C510" s="6"/>
      <c r="D510" s="6"/>
    </row>
    <row r="511" spans="1:4" x14ac:dyDescent="0.2">
      <c r="A511" s="6"/>
      <c r="B511" s="32"/>
      <c r="C511" s="6"/>
      <c r="D511" s="6"/>
    </row>
    <row r="512" spans="1:4" x14ac:dyDescent="0.2">
      <c r="A512" s="6"/>
      <c r="B512" s="32"/>
      <c r="C512" s="6"/>
      <c r="D512" s="6"/>
    </row>
    <row r="513" spans="1:4" x14ac:dyDescent="0.2">
      <c r="A513" s="6"/>
      <c r="B513" s="32"/>
      <c r="C513" s="6"/>
      <c r="D513" s="6"/>
    </row>
    <row r="514" spans="1:4" x14ac:dyDescent="0.2">
      <c r="A514" s="6"/>
      <c r="B514" s="32"/>
      <c r="C514" s="6"/>
      <c r="D514" s="6"/>
    </row>
    <row r="515" spans="1:4" x14ac:dyDescent="0.2">
      <c r="A515" s="6"/>
      <c r="B515" s="32"/>
      <c r="C515" s="6"/>
      <c r="D515" s="6"/>
    </row>
    <row r="516" spans="1:4" x14ac:dyDescent="0.2">
      <c r="A516" s="6"/>
      <c r="B516" s="32"/>
      <c r="C516" s="6"/>
      <c r="D516" s="6"/>
    </row>
    <row r="517" spans="1:4" x14ac:dyDescent="0.2">
      <c r="A517" s="6"/>
      <c r="B517" s="32"/>
      <c r="C517" s="6"/>
      <c r="D517" s="6"/>
    </row>
    <row r="518" spans="1:4" x14ac:dyDescent="0.2">
      <c r="A518" s="6"/>
      <c r="B518" s="32"/>
      <c r="C518" s="6"/>
      <c r="D518" s="6"/>
    </row>
    <row r="519" spans="1:4" x14ac:dyDescent="0.2">
      <c r="A519" s="6"/>
      <c r="B519" s="32"/>
      <c r="C519" s="6"/>
      <c r="D519" s="6"/>
    </row>
    <row r="520" spans="1:4" x14ac:dyDescent="0.2">
      <c r="A520" s="6"/>
      <c r="B520" s="32"/>
      <c r="C520" s="6"/>
      <c r="D520" s="6"/>
    </row>
    <row r="521" spans="1:4" x14ac:dyDescent="0.2">
      <c r="A521" s="6"/>
      <c r="B521" s="32"/>
      <c r="C521" s="6"/>
      <c r="D521" s="6"/>
    </row>
    <row r="522" spans="1:4" x14ac:dyDescent="0.2">
      <c r="A522" s="6"/>
      <c r="B522" s="32"/>
      <c r="C522" s="6"/>
      <c r="D522" s="6"/>
    </row>
    <row r="523" spans="1:4" x14ac:dyDescent="0.2">
      <c r="A523" s="6"/>
      <c r="B523" s="32"/>
      <c r="C523" s="6"/>
      <c r="D523" s="6"/>
    </row>
    <row r="524" spans="1:4" x14ac:dyDescent="0.2">
      <c r="A524" s="6"/>
      <c r="B524" s="32"/>
      <c r="C524" s="6"/>
      <c r="D524" s="6"/>
    </row>
    <row r="525" spans="1:4" x14ac:dyDescent="0.2">
      <c r="A525" s="6"/>
      <c r="B525" s="32"/>
      <c r="C525" s="6"/>
      <c r="D525" s="6"/>
    </row>
    <row r="526" spans="1:4" x14ac:dyDescent="0.2">
      <c r="A526" s="6"/>
      <c r="B526" s="32"/>
      <c r="C526" s="6"/>
      <c r="D526" s="6"/>
    </row>
    <row r="527" spans="1:4" x14ac:dyDescent="0.2">
      <c r="A527" s="6"/>
      <c r="B527" s="32"/>
      <c r="C527" s="6"/>
      <c r="D527" s="6"/>
    </row>
    <row r="528" spans="1:4" x14ac:dyDescent="0.2">
      <c r="A528" s="6"/>
      <c r="B528" s="32"/>
      <c r="C528" s="6"/>
      <c r="D528" s="6"/>
    </row>
    <row r="529" spans="1:4" x14ac:dyDescent="0.2">
      <c r="A529" s="6"/>
      <c r="B529" s="32"/>
      <c r="C529" s="6"/>
      <c r="D529" s="6"/>
    </row>
    <row r="530" spans="1:4" x14ac:dyDescent="0.2">
      <c r="A530" s="6"/>
      <c r="B530" s="32"/>
      <c r="C530" s="6"/>
      <c r="D530" s="6"/>
    </row>
    <row r="531" spans="1:4" x14ac:dyDescent="0.2">
      <c r="A531" s="6"/>
      <c r="B531" s="32"/>
      <c r="C531" s="6"/>
      <c r="D531" s="6"/>
    </row>
    <row r="532" spans="1:4" x14ac:dyDescent="0.2">
      <c r="A532" s="6"/>
      <c r="B532" s="32"/>
      <c r="C532" s="6"/>
      <c r="D532" s="6"/>
    </row>
    <row r="533" spans="1:4" x14ac:dyDescent="0.2">
      <c r="A533" s="6"/>
      <c r="B533" s="32"/>
      <c r="C533" s="6"/>
      <c r="D533" s="6"/>
    </row>
    <row r="534" spans="1:4" x14ac:dyDescent="0.2">
      <c r="A534" s="6"/>
      <c r="B534" s="32"/>
      <c r="C534" s="6"/>
      <c r="D534" s="6"/>
    </row>
    <row r="535" spans="1:4" x14ac:dyDescent="0.2">
      <c r="A535" s="6"/>
      <c r="B535" s="32"/>
      <c r="C535" s="6"/>
      <c r="D535" s="6"/>
    </row>
    <row r="536" spans="1:4" x14ac:dyDescent="0.2">
      <c r="A536" s="6"/>
      <c r="B536" s="32"/>
      <c r="C536" s="6"/>
      <c r="D536" s="6"/>
    </row>
    <row r="537" spans="1:4" x14ac:dyDescent="0.2">
      <c r="A537" s="6"/>
      <c r="B537" s="32"/>
      <c r="C537" s="6"/>
      <c r="D537" s="6"/>
    </row>
    <row r="538" spans="1:4" x14ac:dyDescent="0.2">
      <c r="A538" s="6"/>
      <c r="B538" s="32"/>
      <c r="C538" s="6"/>
      <c r="D538" s="6"/>
    </row>
    <row r="539" spans="1:4" x14ac:dyDescent="0.2">
      <c r="A539" s="6"/>
      <c r="B539" s="32"/>
      <c r="C539" s="6"/>
      <c r="D539" s="6"/>
    </row>
    <row r="540" spans="1:4" x14ac:dyDescent="0.2">
      <c r="A540" s="6"/>
      <c r="B540" s="32"/>
      <c r="C540" s="6"/>
      <c r="D540" s="6"/>
    </row>
    <row r="541" spans="1:4" x14ac:dyDescent="0.2">
      <c r="A541" s="6"/>
      <c r="B541" s="32"/>
      <c r="C541" s="6"/>
      <c r="D541" s="6"/>
    </row>
    <row r="542" spans="1:4" x14ac:dyDescent="0.2">
      <c r="A542" s="6"/>
      <c r="B542" s="32"/>
      <c r="C542" s="6"/>
      <c r="D542" s="6"/>
    </row>
    <row r="543" spans="1:4" x14ac:dyDescent="0.2">
      <c r="A543" s="6"/>
      <c r="B543" s="32"/>
      <c r="C543" s="6"/>
      <c r="D543" s="6"/>
    </row>
    <row r="544" spans="1:4" x14ac:dyDescent="0.2">
      <c r="A544" s="6"/>
      <c r="B544" s="32"/>
      <c r="C544" s="6"/>
      <c r="D544" s="6"/>
    </row>
    <row r="545" spans="1:4" x14ac:dyDescent="0.2">
      <c r="A545" s="6"/>
      <c r="B545" s="32"/>
      <c r="C545" s="6"/>
      <c r="D545" s="6"/>
    </row>
    <row r="546" spans="1:4" x14ac:dyDescent="0.2">
      <c r="A546" s="6"/>
      <c r="B546" s="32"/>
      <c r="C546" s="6"/>
      <c r="D546" s="6"/>
    </row>
    <row r="547" spans="1:4" x14ac:dyDescent="0.2">
      <c r="A547" s="6"/>
      <c r="B547" s="32"/>
      <c r="C547" s="6"/>
      <c r="D547" s="6"/>
    </row>
    <row r="548" spans="1:4" x14ac:dyDescent="0.2">
      <c r="A548" s="6"/>
      <c r="B548" s="32"/>
      <c r="C548" s="6"/>
      <c r="D548" s="6"/>
    </row>
    <row r="549" spans="1:4" x14ac:dyDescent="0.2">
      <c r="A549" s="6"/>
      <c r="B549" s="32"/>
      <c r="C549" s="6"/>
      <c r="D549" s="6"/>
    </row>
    <row r="550" spans="1:4" x14ac:dyDescent="0.2">
      <c r="A550" s="6"/>
      <c r="B550" s="32"/>
      <c r="C550" s="6"/>
      <c r="D550" s="6"/>
    </row>
    <row r="551" spans="1:4" x14ac:dyDescent="0.2">
      <c r="A551" s="6"/>
      <c r="B551" s="32"/>
      <c r="C551" s="6"/>
      <c r="D551" s="6"/>
    </row>
    <row r="552" spans="1:4" x14ac:dyDescent="0.2">
      <c r="A552" s="6"/>
      <c r="B552" s="32"/>
      <c r="C552" s="6"/>
      <c r="D552" s="6"/>
    </row>
    <row r="553" spans="1:4" x14ac:dyDescent="0.2">
      <c r="A553" s="6"/>
      <c r="B553" s="32"/>
      <c r="C553" s="6"/>
      <c r="D553" s="6"/>
    </row>
    <row r="554" spans="1:4" x14ac:dyDescent="0.2">
      <c r="A554" s="6"/>
      <c r="B554" s="32"/>
      <c r="C554" s="6"/>
      <c r="D554" s="6"/>
    </row>
    <row r="555" spans="1:4" x14ac:dyDescent="0.2">
      <c r="A555" s="6"/>
      <c r="B555" s="32"/>
      <c r="C555" s="6"/>
      <c r="D555" s="6"/>
    </row>
    <row r="556" spans="1:4" x14ac:dyDescent="0.2">
      <c r="A556" s="6"/>
      <c r="B556" s="32"/>
      <c r="C556" s="6"/>
      <c r="D556" s="6"/>
    </row>
    <row r="557" spans="1:4" x14ac:dyDescent="0.2">
      <c r="A557" s="6"/>
      <c r="B557" s="32"/>
      <c r="C557" s="6"/>
      <c r="D557" s="6"/>
    </row>
    <row r="558" spans="1:4" x14ac:dyDescent="0.2">
      <c r="A558" s="6"/>
      <c r="B558" s="32"/>
      <c r="C558" s="6"/>
      <c r="D558" s="6"/>
    </row>
    <row r="559" spans="1:4" x14ac:dyDescent="0.2">
      <c r="A559" s="6"/>
      <c r="B559" s="32"/>
      <c r="C559" s="6"/>
      <c r="D559" s="6"/>
    </row>
    <row r="560" spans="1:4" x14ac:dyDescent="0.2">
      <c r="A560" s="6"/>
      <c r="B560" s="32"/>
      <c r="C560" s="6"/>
      <c r="D560" s="6"/>
    </row>
    <row r="561" spans="1:4" x14ac:dyDescent="0.2">
      <c r="A561" s="6"/>
      <c r="B561" s="32"/>
      <c r="C561" s="6"/>
      <c r="D561" s="6"/>
    </row>
    <row r="562" spans="1:4" x14ac:dyDescent="0.2">
      <c r="A562" s="6"/>
      <c r="B562" s="32"/>
      <c r="C562" s="6"/>
      <c r="D562" s="6"/>
    </row>
    <row r="563" spans="1:4" x14ac:dyDescent="0.2">
      <c r="A563" s="6"/>
      <c r="B563" s="32"/>
      <c r="C563" s="6"/>
      <c r="D563" s="6"/>
    </row>
    <row r="564" spans="1:4" x14ac:dyDescent="0.2">
      <c r="A564" s="6"/>
      <c r="B564" s="32"/>
      <c r="C564" s="6"/>
      <c r="D564" s="6"/>
    </row>
    <row r="565" spans="1:4" x14ac:dyDescent="0.2">
      <c r="A565" s="6"/>
      <c r="B565" s="32"/>
      <c r="C565" s="6"/>
      <c r="D565" s="6"/>
    </row>
    <row r="566" spans="1:4" x14ac:dyDescent="0.2">
      <c r="A566" s="6"/>
      <c r="B566" s="32"/>
      <c r="C566" s="6"/>
      <c r="D566" s="6"/>
    </row>
    <row r="567" spans="1:4" x14ac:dyDescent="0.2">
      <c r="A567" s="6"/>
      <c r="B567" s="32"/>
      <c r="C567" s="6"/>
      <c r="D567" s="6"/>
    </row>
    <row r="568" spans="1:4" x14ac:dyDescent="0.2">
      <c r="A568" s="6"/>
      <c r="B568" s="32"/>
      <c r="C568" s="6"/>
      <c r="D568" s="6"/>
    </row>
    <row r="569" spans="1:4" x14ac:dyDescent="0.2">
      <c r="A569" s="6"/>
      <c r="B569" s="32"/>
      <c r="C569" s="6"/>
      <c r="D569" s="6"/>
    </row>
    <row r="570" spans="1:4" x14ac:dyDescent="0.2">
      <c r="A570" s="6"/>
      <c r="B570" s="32"/>
      <c r="C570" s="6"/>
      <c r="D570" s="6"/>
    </row>
    <row r="571" spans="1:4" x14ac:dyDescent="0.2">
      <c r="A571" s="6"/>
      <c r="B571" s="32"/>
      <c r="C571" s="6"/>
      <c r="D571" s="6"/>
    </row>
    <row r="572" spans="1:4" x14ac:dyDescent="0.2">
      <c r="A572" s="6"/>
      <c r="B572" s="32"/>
      <c r="C572" s="6"/>
      <c r="D572" s="6"/>
    </row>
    <row r="573" spans="1:4" x14ac:dyDescent="0.2">
      <c r="A573" s="6"/>
      <c r="B573" s="32"/>
      <c r="C573" s="6"/>
      <c r="D573" s="6"/>
    </row>
    <row r="574" spans="1:4" x14ac:dyDescent="0.2">
      <c r="A574" s="6"/>
      <c r="B574" s="32"/>
      <c r="C574" s="6"/>
      <c r="D574" s="6"/>
    </row>
    <row r="575" spans="1:4" x14ac:dyDescent="0.2">
      <c r="A575" s="6"/>
      <c r="B575" s="32"/>
      <c r="C575" s="6"/>
      <c r="D575" s="6"/>
    </row>
    <row r="576" spans="1:4" x14ac:dyDescent="0.2">
      <c r="A576" s="6"/>
      <c r="B576" s="32"/>
      <c r="C576" s="6"/>
      <c r="D576" s="6"/>
    </row>
    <row r="577" spans="1:4" x14ac:dyDescent="0.2">
      <c r="A577" s="6"/>
      <c r="B577" s="32"/>
      <c r="C577" s="6"/>
      <c r="D577" s="6"/>
    </row>
    <row r="578" spans="1:4" x14ac:dyDescent="0.2">
      <c r="A578" s="6"/>
      <c r="B578" s="32"/>
      <c r="C578" s="6"/>
      <c r="D578" s="6"/>
    </row>
    <row r="579" spans="1:4" x14ac:dyDescent="0.2">
      <c r="A579" s="6"/>
      <c r="B579" s="32"/>
      <c r="C579" s="6"/>
      <c r="D579" s="6"/>
    </row>
    <row r="580" spans="1:4" x14ac:dyDescent="0.2">
      <c r="A580" s="6"/>
      <c r="B580" s="32"/>
      <c r="C580" s="6"/>
      <c r="D580" s="6"/>
    </row>
    <row r="581" spans="1:4" x14ac:dyDescent="0.2">
      <c r="A581" s="6"/>
      <c r="B581" s="32"/>
      <c r="C581" s="6"/>
      <c r="D581" s="6"/>
    </row>
    <row r="582" spans="1:4" x14ac:dyDescent="0.2">
      <c r="A582" s="6"/>
      <c r="B582" s="32"/>
      <c r="C582" s="6"/>
      <c r="D582" s="6"/>
    </row>
    <row r="583" spans="1:4" x14ac:dyDescent="0.2">
      <c r="A583" s="6"/>
      <c r="B583" s="32"/>
      <c r="C583" s="6"/>
      <c r="D583" s="6"/>
    </row>
    <row r="584" spans="1:4" x14ac:dyDescent="0.2">
      <c r="A584" s="6"/>
      <c r="B584" s="32"/>
      <c r="C584" s="6"/>
      <c r="D584" s="6"/>
    </row>
    <row r="585" spans="1:4" x14ac:dyDescent="0.2">
      <c r="A585" s="6"/>
      <c r="B585" s="32"/>
      <c r="C585" s="6"/>
      <c r="D585" s="6"/>
    </row>
    <row r="586" spans="1:4" x14ac:dyDescent="0.2">
      <c r="A586" s="6"/>
      <c r="B586" s="32"/>
      <c r="C586" s="6"/>
      <c r="D586" s="6"/>
    </row>
    <row r="587" spans="1:4" x14ac:dyDescent="0.2">
      <c r="A587" s="6"/>
      <c r="B587" s="32"/>
      <c r="C587" s="6"/>
      <c r="D587" s="6"/>
    </row>
    <row r="588" spans="1:4" x14ac:dyDescent="0.2">
      <c r="A588" s="6"/>
      <c r="B588" s="32"/>
      <c r="C588" s="6"/>
      <c r="D588" s="6"/>
    </row>
    <row r="589" spans="1:4" x14ac:dyDescent="0.2">
      <c r="A589" s="6"/>
      <c r="B589" s="32"/>
      <c r="C589" s="6"/>
      <c r="D589" s="6"/>
    </row>
    <row r="590" spans="1:4" x14ac:dyDescent="0.2">
      <c r="A590" s="6"/>
      <c r="B590" s="32"/>
      <c r="C590" s="6"/>
      <c r="D590" s="6"/>
    </row>
    <row r="591" spans="1:4" x14ac:dyDescent="0.2">
      <c r="A591" s="6"/>
      <c r="B591" s="32"/>
      <c r="C591" s="6"/>
      <c r="D591" s="6"/>
    </row>
    <row r="592" spans="1:4" x14ac:dyDescent="0.2">
      <c r="A592" s="6"/>
      <c r="B592" s="32"/>
      <c r="C592" s="6"/>
      <c r="D592" s="6"/>
    </row>
    <row r="593" spans="1:4" x14ac:dyDescent="0.2">
      <c r="A593" s="6"/>
      <c r="B593" s="32"/>
      <c r="C593" s="6"/>
      <c r="D593" s="6"/>
    </row>
    <row r="594" spans="1:4" x14ac:dyDescent="0.2">
      <c r="A594" s="6"/>
      <c r="B594" s="32"/>
      <c r="C594" s="6"/>
      <c r="D594" s="6"/>
    </row>
    <row r="595" spans="1:4" x14ac:dyDescent="0.2">
      <c r="A595" s="6"/>
      <c r="B595" s="32"/>
      <c r="C595" s="6"/>
      <c r="D595" s="6"/>
    </row>
    <row r="596" spans="1:4" x14ac:dyDescent="0.2">
      <c r="A596" s="6"/>
      <c r="B596" s="32"/>
      <c r="C596" s="6"/>
      <c r="D596" s="6"/>
    </row>
    <row r="597" spans="1:4" x14ac:dyDescent="0.2">
      <c r="A597" s="6"/>
      <c r="B597" s="32"/>
      <c r="C597" s="6"/>
      <c r="D597" s="6"/>
    </row>
    <row r="598" spans="1:4" x14ac:dyDescent="0.2">
      <c r="A598" s="6"/>
      <c r="B598" s="32"/>
      <c r="C598" s="6"/>
      <c r="D598" s="6"/>
    </row>
    <row r="599" spans="1:4" x14ac:dyDescent="0.2">
      <c r="A599" s="6"/>
      <c r="B599" s="32"/>
      <c r="C599" s="6"/>
      <c r="D599" s="6"/>
    </row>
    <row r="600" spans="1:4" x14ac:dyDescent="0.2">
      <c r="A600" s="6"/>
      <c r="B600" s="32"/>
      <c r="C600" s="6"/>
      <c r="D600" s="6"/>
    </row>
    <row r="601" spans="1:4" x14ac:dyDescent="0.2">
      <c r="A601" s="6"/>
      <c r="B601" s="32"/>
      <c r="C601" s="6"/>
      <c r="D601" s="6"/>
    </row>
    <row r="602" spans="1:4" x14ac:dyDescent="0.2">
      <c r="A602" s="6"/>
      <c r="B602" s="32"/>
      <c r="C602" s="6"/>
      <c r="D602" s="6"/>
    </row>
    <row r="603" spans="1:4" x14ac:dyDescent="0.2">
      <c r="A603" s="6"/>
      <c r="B603" s="32"/>
      <c r="C603" s="6"/>
      <c r="D603" s="6"/>
    </row>
    <row r="604" spans="1:4" x14ac:dyDescent="0.2">
      <c r="A604" s="6"/>
      <c r="B604" s="32"/>
      <c r="C604" s="6"/>
      <c r="D604" s="6"/>
    </row>
    <row r="605" spans="1:4" x14ac:dyDescent="0.2">
      <c r="A605" s="6"/>
      <c r="B605" s="32"/>
      <c r="C605" s="6"/>
      <c r="D605" s="6"/>
    </row>
    <row r="606" spans="1:4" x14ac:dyDescent="0.2">
      <c r="A606" s="6"/>
      <c r="B606" s="32"/>
      <c r="C606" s="6"/>
      <c r="D606" s="6"/>
    </row>
    <row r="607" spans="1:4" x14ac:dyDescent="0.2">
      <c r="A607" s="6"/>
      <c r="B607" s="32"/>
      <c r="C607" s="6"/>
      <c r="D607" s="6"/>
    </row>
    <row r="608" spans="1:4" x14ac:dyDescent="0.2">
      <c r="A608" s="6"/>
      <c r="B608" s="32"/>
      <c r="C608" s="6"/>
      <c r="D608" s="6"/>
    </row>
    <row r="609" spans="1:4" x14ac:dyDescent="0.2">
      <c r="A609" s="6"/>
      <c r="B609" s="32"/>
      <c r="C609" s="6"/>
      <c r="D609" s="6"/>
    </row>
    <row r="610" spans="1:4" x14ac:dyDescent="0.2">
      <c r="A610" s="6"/>
      <c r="B610" s="32"/>
      <c r="C610" s="6"/>
      <c r="D610" s="6"/>
    </row>
    <row r="611" spans="1:4" x14ac:dyDescent="0.2">
      <c r="A611" s="6"/>
      <c r="B611" s="32"/>
      <c r="C611" s="6"/>
      <c r="D611" s="6"/>
    </row>
    <row r="612" spans="1:4" x14ac:dyDescent="0.2">
      <c r="A612" s="6"/>
      <c r="B612" s="32"/>
      <c r="C612" s="6"/>
      <c r="D612" s="6"/>
    </row>
    <row r="613" spans="1:4" x14ac:dyDescent="0.2">
      <c r="A613" s="6"/>
      <c r="B613" s="32"/>
      <c r="C613" s="6"/>
      <c r="D613" s="6"/>
    </row>
    <row r="614" spans="1:4" x14ac:dyDescent="0.2">
      <c r="A614" s="6"/>
      <c r="B614" s="32"/>
      <c r="C614" s="6"/>
      <c r="D614" s="6"/>
    </row>
    <row r="615" spans="1:4" x14ac:dyDescent="0.2">
      <c r="A615" s="6"/>
      <c r="B615" s="32"/>
      <c r="C615" s="6"/>
      <c r="D615" s="6"/>
    </row>
    <row r="616" spans="1:4" x14ac:dyDescent="0.2">
      <c r="A616" s="6"/>
      <c r="B616" s="32"/>
      <c r="C616" s="6"/>
      <c r="D616" s="6"/>
    </row>
    <row r="617" spans="1:4" x14ac:dyDescent="0.2">
      <c r="A617" s="6"/>
      <c r="B617" s="32"/>
      <c r="C617" s="6"/>
      <c r="D617" s="6"/>
    </row>
    <row r="618" spans="1:4" x14ac:dyDescent="0.2">
      <c r="A618" s="6"/>
      <c r="B618" s="32"/>
      <c r="C618" s="6"/>
      <c r="D618" s="6"/>
    </row>
    <row r="619" spans="1:4" x14ac:dyDescent="0.2">
      <c r="A619" s="6"/>
      <c r="B619" s="32"/>
      <c r="C619" s="6"/>
      <c r="D619" s="6"/>
    </row>
    <row r="620" spans="1:4" x14ac:dyDescent="0.2">
      <c r="A620" s="6"/>
      <c r="B620" s="32"/>
      <c r="C620" s="6"/>
      <c r="D620" s="6"/>
    </row>
    <row r="621" spans="1:4" x14ac:dyDescent="0.2">
      <c r="A621" s="6"/>
      <c r="B621" s="32"/>
      <c r="C621" s="6"/>
      <c r="D621" s="6"/>
    </row>
    <row r="622" spans="1:4" x14ac:dyDescent="0.2">
      <c r="A622" s="6"/>
      <c r="B622" s="32"/>
      <c r="C622" s="6"/>
      <c r="D622" s="6"/>
    </row>
    <row r="623" spans="1:4" x14ac:dyDescent="0.2">
      <c r="A623" s="6"/>
      <c r="B623" s="32"/>
      <c r="C623" s="6"/>
      <c r="D623" s="6"/>
    </row>
    <row r="624" spans="1:4" x14ac:dyDescent="0.2">
      <c r="A624" s="6"/>
      <c r="B624" s="32"/>
      <c r="C624" s="6"/>
      <c r="D624" s="6"/>
    </row>
    <row r="625" spans="1:4" x14ac:dyDescent="0.2">
      <c r="A625" s="6"/>
      <c r="B625" s="32"/>
      <c r="C625" s="6"/>
      <c r="D625" s="6"/>
    </row>
    <row r="626" spans="1:4" x14ac:dyDescent="0.2">
      <c r="A626" s="6"/>
      <c r="B626" s="32"/>
      <c r="C626" s="6"/>
      <c r="D626" s="6"/>
    </row>
    <row r="627" spans="1:4" x14ac:dyDescent="0.2">
      <c r="A627" s="6"/>
      <c r="B627" s="32"/>
      <c r="C627" s="6"/>
      <c r="D627" s="6"/>
    </row>
    <row r="628" spans="1:4" x14ac:dyDescent="0.2">
      <c r="A628" s="6"/>
      <c r="B628" s="32"/>
      <c r="C628" s="6"/>
      <c r="D628" s="6"/>
    </row>
    <row r="629" spans="1:4" x14ac:dyDescent="0.2">
      <c r="A629" s="6"/>
      <c r="B629" s="32"/>
      <c r="C629" s="6"/>
      <c r="D629" s="6"/>
    </row>
    <row r="630" spans="1:4" x14ac:dyDescent="0.2">
      <c r="A630" s="6"/>
      <c r="B630" s="32"/>
      <c r="C630" s="6"/>
      <c r="D630" s="6"/>
    </row>
    <row r="631" spans="1:4" x14ac:dyDescent="0.2">
      <c r="A631" s="6"/>
      <c r="B631" s="32"/>
      <c r="C631" s="6"/>
      <c r="D631" s="6"/>
    </row>
    <row r="632" spans="1:4" x14ac:dyDescent="0.2">
      <c r="A632" s="6"/>
      <c r="B632" s="32"/>
      <c r="C632" s="6"/>
      <c r="D632" s="6"/>
    </row>
    <row r="633" spans="1:4" x14ac:dyDescent="0.2">
      <c r="A633" s="6"/>
      <c r="B633" s="32"/>
      <c r="C633" s="6"/>
      <c r="D633" s="6"/>
    </row>
    <row r="634" spans="1:4" x14ac:dyDescent="0.2">
      <c r="A634" s="6"/>
      <c r="B634" s="32"/>
      <c r="C634" s="6"/>
      <c r="D634" s="6"/>
    </row>
    <row r="635" spans="1:4" x14ac:dyDescent="0.2">
      <c r="A635" s="6"/>
      <c r="B635" s="32"/>
      <c r="C635" s="6"/>
      <c r="D635" s="6"/>
    </row>
    <row r="636" spans="1:4" x14ac:dyDescent="0.2">
      <c r="A636" s="6"/>
      <c r="B636" s="32"/>
      <c r="C636" s="6"/>
      <c r="D636" s="6"/>
    </row>
    <row r="637" spans="1:4" x14ac:dyDescent="0.2">
      <c r="A637" s="6"/>
      <c r="B637" s="32"/>
      <c r="C637" s="6"/>
      <c r="D637" s="6"/>
    </row>
    <row r="638" spans="1:4" x14ac:dyDescent="0.2">
      <c r="A638" s="6"/>
      <c r="B638" s="32"/>
      <c r="C638" s="6"/>
      <c r="D638" s="6"/>
    </row>
    <row r="639" spans="1:4" x14ac:dyDescent="0.2">
      <c r="A639" s="6"/>
      <c r="B639" s="32"/>
      <c r="C639" s="6"/>
      <c r="D639" s="6"/>
    </row>
    <row r="640" spans="1:4" x14ac:dyDescent="0.2">
      <c r="A640" s="6"/>
      <c r="B640" s="32"/>
      <c r="C640" s="6"/>
      <c r="D640" s="6"/>
    </row>
    <row r="641" spans="1:4" x14ac:dyDescent="0.2">
      <c r="A641" s="6"/>
      <c r="B641" s="32"/>
      <c r="C641" s="6"/>
      <c r="D641" s="6"/>
    </row>
    <row r="642" spans="1:4" x14ac:dyDescent="0.2">
      <c r="A642" s="6"/>
      <c r="B642" s="32"/>
      <c r="C642" s="6"/>
      <c r="D642" s="6"/>
    </row>
    <row r="643" spans="1:4" x14ac:dyDescent="0.2">
      <c r="A643" s="6"/>
      <c r="B643" s="32"/>
      <c r="C643" s="6"/>
      <c r="D643" s="6"/>
    </row>
    <row r="644" spans="1:4" x14ac:dyDescent="0.2">
      <c r="A644" s="6"/>
      <c r="B644" s="32"/>
      <c r="C644" s="6"/>
      <c r="D644" s="6"/>
    </row>
    <row r="645" spans="1:4" x14ac:dyDescent="0.2">
      <c r="A645" s="6"/>
      <c r="B645" s="32"/>
      <c r="C645" s="6"/>
      <c r="D645" s="6"/>
    </row>
    <row r="646" spans="1:4" x14ac:dyDescent="0.2">
      <c r="A646" s="6"/>
      <c r="B646" s="32"/>
      <c r="C646" s="6"/>
      <c r="D646" s="6"/>
    </row>
    <row r="647" spans="1:4" x14ac:dyDescent="0.2">
      <c r="A647" s="6"/>
      <c r="B647" s="32"/>
      <c r="C647" s="6"/>
      <c r="D647" s="6"/>
    </row>
    <row r="648" spans="1:4" x14ac:dyDescent="0.2">
      <c r="A648" s="6"/>
      <c r="B648" s="32"/>
      <c r="C648" s="6"/>
      <c r="D648" s="6"/>
    </row>
    <row r="649" spans="1:4" x14ac:dyDescent="0.2">
      <c r="A649" s="6"/>
      <c r="B649" s="32"/>
      <c r="C649" s="6"/>
      <c r="D649" s="6"/>
    </row>
    <row r="650" spans="1:4" x14ac:dyDescent="0.2">
      <c r="A650" s="6"/>
      <c r="B650" s="32"/>
      <c r="C650" s="6"/>
      <c r="D650" s="6"/>
    </row>
    <row r="651" spans="1:4" x14ac:dyDescent="0.2">
      <c r="A651" s="6"/>
      <c r="B651" s="32"/>
      <c r="C651" s="6"/>
      <c r="D651" s="6"/>
    </row>
    <row r="652" spans="1:4" x14ac:dyDescent="0.2">
      <c r="A652" s="6"/>
      <c r="B652" s="32"/>
      <c r="C652" s="6"/>
      <c r="D652" s="6"/>
    </row>
    <row r="653" spans="1:4" x14ac:dyDescent="0.2">
      <c r="A653" s="6"/>
      <c r="B653" s="32"/>
      <c r="C653" s="6"/>
      <c r="D653" s="6"/>
    </row>
    <row r="654" spans="1:4" x14ac:dyDescent="0.2">
      <c r="A654" s="6"/>
      <c r="B654" s="32"/>
      <c r="C654" s="6"/>
      <c r="D654" s="6"/>
    </row>
    <row r="655" spans="1:4" x14ac:dyDescent="0.2">
      <c r="A655" s="6"/>
      <c r="B655" s="32"/>
      <c r="C655" s="6"/>
      <c r="D655" s="6"/>
    </row>
    <row r="656" spans="1:4" x14ac:dyDescent="0.2">
      <c r="A656" s="6"/>
      <c r="B656" s="32"/>
      <c r="C656" s="6"/>
      <c r="D656" s="6"/>
    </row>
    <row r="657" spans="1:4" x14ac:dyDescent="0.2">
      <c r="A657" s="6"/>
      <c r="B657" s="32"/>
      <c r="C657" s="6"/>
      <c r="D657" s="6"/>
    </row>
    <row r="658" spans="1:4" x14ac:dyDescent="0.2">
      <c r="A658" s="6"/>
      <c r="B658" s="32"/>
      <c r="C658" s="6"/>
      <c r="D658" s="6"/>
    </row>
    <row r="659" spans="1:4" x14ac:dyDescent="0.2">
      <c r="A659" s="6"/>
      <c r="B659" s="32"/>
      <c r="C659" s="6"/>
      <c r="D659" s="6"/>
    </row>
    <row r="660" spans="1:4" x14ac:dyDescent="0.2">
      <c r="A660" s="6"/>
      <c r="B660" s="32"/>
      <c r="C660" s="6"/>
      <c r="D660" s="6"/>
    </row>
    <row r="661" spans="1:4" x14ac:dyDescent="0.2">
      <c r="A661" s="6"/>
      <c r="B661" s="32"/>
      <c r="C661" s="6"/>
      <c r="D661" s="6"/>
    </row>
    <row r="662" spans="1:4" x14ac:dyDescent="0.2">
      <c r="A662" s="6"/>
      <c r="B662" s="32"/>
      <c r="C662" s="6"/>
      <c r="D662" s="6"/>
    </row>
    <row r="663" spans="1:4" x14ac:dyDescent="0.2">
      <c r="A663" s="6"/>
      <c r="B663" s="32"/>
      <c r="C663" s="6"/>
      <c r="D663" s="6"/>
    </row>
    <row r="664" spans="1:4" x14ac:dyDescent="0.2">
      <c r="A664" s="6"/>
      <c r="B664" s="32"/>
      <c r="C664" s="6"/>
      <c r="D664" s="6"/>
    </row>
    <row r="665" spans="1:4" x14ac:dyDescent="0.2">
      <c r="A665" s="6"/>
      <c r="B665" s="32"/>
      <c r="C665" s="6"/>
      <c r="D665" s="6"/>
    </row>
    <row r="666" spans="1:4" x14ac:dyDescent="0.2">
      <c r="A666" s="6"/>
      <c r="B666" s="32"/>
      <c r="C666" s="6"/>
      <c r="D666" s="6"/>
    </row>
    <row r="667" spans="1:4" x14ac:dyDescent="0.2">
      <c r="A667" s="6"/>
      <c r="B667" s="32"/>
      <c r="C667" s="6"/>
      <c r="D667" s="6"/>
    </row>
    <row r="668" spans="1:4" x14ac:dyDescent="0.2">
      <c r="A668" s="6"/>
      <c r="B668" s="32"/>
      <c r="C668" s="6"/>
      <c r="D668" s="6"/>
    </row>
    <row r="669" spans="1:4" x14ac:dyDescent="0.2">
      <c r="A669" s="6"/>
      <c r="B669" s="32"/>
      <c r="C669" s="6"/>
      <c r="D669" s="6"/>
    </row>
    <row r="670" spans="1:4" x14ac:dyDescent="0.2">
      <c r="A670" s="6"/>
      <c r="B670" s="32"/>
      <c r="C670" s="6"/>
      <c r="D670" s="6"/>
    </row>
    <row r="671" spans="1:4" x14ac:dyDescent="0.2">
      <c r="A671" s="6"/>
      <c r="B671" s="32"/>
      <c r="C671" s="6"/>
      <c r="D671" s="6"/>
    </row>
    <row r="672" spans="1:4" x14ac:dyDescent="0.2">
      <c r="A672" s="6"/>
      <c r="B672" s="32"/>
      <c r="C672" s="6"/>
      <c r="D672" s="6"/>
    </row>
    <row r="673" spans="1:4" x14ac:dyDescent="0.2">
      <c r="A673" s="6"/>
      <c r="B673" s="32"/>
      <c r="C673" s="6"/>
      <c r="D673" s="6"/>
    </row>
    <row r="674" spans="1:4" x14ac:dyDescent="0.2">
      <c r="A674" s="6"/>
      <c r="B674" s="32"/>
      <c r="C674" s="6"/>
      <c r="D674" s="6"/>
    </row>
    <row r="675" spans="1:4" x14ac:dyDescent="0.2">
      <c r="A675" s="6"/>
      <c r="B675" s="32"/>
      <c r="C675" s="6"/>
      <c r="D675" s="6"/>
    </row>
    <row r="676" spans="1:4" x14ac:dyDescent="0.2">
      <c r="A676" s="6"/>
      <c r="B676" s="32"/>
      <c r="C676" s="6"/>
      <c r="D676" s="6"/>
    </row>
    <row r="677" spans="1:4" x14ac:dyDescent="0.2">
      <c r="A677" s="6"/>
      <c r="B677" s="32"/>
      <c r="C677" s="6"/>
      <c r="D677" s="6"/>
    </row>
    <row r="678" spans="1:4" x14ac:dyDescent="0.2">
      <c r="A678" s="6"/>
      <c r="B678" s="32"/>
      <c r="C678" s="6"/>
      <c r="D678" s="6"/>
    </row>
    <row r="679" spans="1:4" x14ac:dyDescent="0.2">
      <c r="A679" s="6"/>
      <c r="B679" s="32"/>
      <c r="C679" s="6"/>
      <c r="D679" s="6"/>
    </row>
    <row r="680" spans="1:4" x14ac:dyDescent="0.2">
      <c r="A680" s="6"/>
      <c r="B680" s="32"/>
      <c r="C680" s="6"/>
      <c r="D680" s="6"/>
    </row>
    <row r="681" spans="1:4" x14ac:dyDescent="0.2">
      <c r="A681" s="6"/>
      <c r="B681" s="32"/>
      <c r="C681" s="6"/>
      <c r="D681" s="6"/>
    </row>
    <row r="682" spans="1:4" x14ac:dyDescent="0.2">
      <c r="A682" s="6"/>
      <c r="B682" s="32"/>
      <c r="C682" s="6"/>
      <c r="D682" s="6"/>
    </row>
    <row r="683" spans="1:4" x14ac:dyDescent="0.2">
      <c r="A683" s="6"/>
      <c r="B683" s="32"/>
      <c r="C683" s="6"/>
      <c r="D683" s="6"/>
    </row>
    <row r="684" spans="1:4" x14ac:dyDescent="0.2">
      <c r="A684" s="6"/>
      <c r="B684" s="32"/>
      <c r="C684" s="6"/>
      <c r="D684" s="6"/>
    </row>
    <row r="685" spans="1:4" x14ac:dyDescent="0.2">
      <c r="A685" s="6"/>
      <c r="B685" s="32"/>
      <c r="C685" s="6"/>
      <c r="D685" s="6"/>
    </row>
    <row r="686" spans="1:4" x14ac:dyDescent="0.2">
      <c r="A686" s="6"/>
      <c r="B686" s="32"/>
      <c r="C686" s="6"/>
      <c r="D686" s="6"/>
    </row>
    <row r="687" spans="1:4" x14ac:dyDescent="0.2">
      <c r="A687" s="6"/>
      <c r="B687" s="32"/>
      <c r="C687" s="6"/>
      <c r="D687" s="6"/>
    </row>
    <row r="688" spans="1:4" x14ac:dyDescent="0.2">
      <c r="A688" s="6"/>
      <c r="B688" s="32"/>
      <c r="C688" s="6"/>
      <c r="D688" s="6"/>
    </row>
    <row r="689" spans="1:4" x14ac:dyDescent="0.2">
      <c r="A689" s="6"/>
      <c r="B689" s="32"/>
      <c r="C689" s="6"/>
      <c r="D689" s="6"/>
    </row>
    <row r="690" spans="1:4" x14ac:dyDescent="0.2">
      <c r="A690" s="6"/>
      <c r="B690" s="32"/>
      <c r="C690" s="6"/>
      <c r="D690" s="6"/>
    </row>
    <row r="691" spans="1:4" x14ac:dyDescent="0.2">
      <c r="A691" s="6"/>
      <c r="B691" s="32"/>
      <c r="C691" s="6"/>
      <c r="D691" s="6"/>
    </row>
    <row r="692" spans="1:4" x14ac:dyDescent="0.2">
      <c r="A692" s="6"/>
      <c r="B692" s="32"/>
      <c r="C692" s="6"/>
      <c r="D692" s="6"/>
    </row>
    <row r="693" spans="1:4" x14ac:dyDescent="0.2">
      <c r="A693" s="6"/>
      <c r="B693" s="32"/>
      <c r="C693" s="6"/>
      <c r="D693" s="6"/>
    </row>
    <row r="694" spans="1:4" x14ac:dyDescent="0.2">
      <c r="A694" s="6"/>
      <c r="B694" s="32"/>
      <c r="C694" s="6"/>
      <c r="D694" s="6"/>
    </row>
    <row r="695" spans="1:4" x14ac:dyDescent="0.2">
      <c r="A695" s="6"/>
      <c r="B695" s="32"/>
      <c r="C695" s="6"/>
      <c r="D695" s="6"/>
    </row>
    <row r="696" spans="1:4" x14ac:dyDescent="0.2">
      <c r="A696" s="6"/>
      <c r="B696" s="32"/>
      <c r="C696" s="6"/>
      <c r="D696" s="6"/>
    </row>
    <row r="697" spans="1:4" x14ac:dyDescent="0.2">
      <c r="A697" s="6"/>
      <c r="B697" s="32"/>
      <c r="C697" s="6"/>
      <c r="D697" s="6"/>
    </row>
    <row r="698" spans="1:4" x14ac:dyDescent="0.2">
      <c r="A698" s="6"/>
      <c r="B698" s="32"/>
      <c r="C698" s="6"/>
      <c r="D698" s="6"/>
    </row>
    <row r="699" spans="1:4" x14ac:dyDescent="0.2">
      <c r="A699" s="6"/>
      <c r="B699" s="32"/>
      <c r="C699" s="6"/>
      <c r="D699" s="6"/>
    </row>
    <row r="700" spans="1:4" x14ac:dyDescent="0.2">
      <c r="A700" s="6"/>
      <c r="B700" s="32"/>
      <c r="C700" s="6"/>
      <c r="D700" s="6"/>
    </row>
    <row r="701" spans="1:4" x14ac:dyDescent="0.2">
      <c r="A701" s="6"/>
      <c r="B701" s="32"/>
      <c r="C701" s="6"/>
      <c r="D701" s="6"/>
    </row>
    <row r="702" spans="1:4" x14ac:dyDescent="0.2">
      <c r="A702" s="6"/>
      <c r="B702" s="32"/>
      <c r="C702" s="6"/>
      <c r="D702" s="6"/>
    </row>
    <row r="703" spans="1:4" x14ac:dyDescent="0.2">
      <c r="A703" s="6"/>
      <c r="B703" s="32"/>
      <c r="C703" s="6"/>
      <c r="D703" s="6"/>
    </row>
    <row r="704" spans="1:4" x14ac:dyDescent="0.2">
      <c r="A704" s="6"/>
      <c r="B704" s="32"/>
      <c r="C704" s="6"/>
      <c r="D704" s="6"/>
    </row>
    <row r="705" spans="1:4" x14ac:dyDescent="0.2">
      <c r="A705" s="6"/>
      <c r="B705" s="32"/>
      <c r="C705" s="6"/>
      <c r="D705" s="6"/>
    </row>
    <row r="706" spans="1:4" x14ac:dyDescent="0.2">
      <c r="A706" s="6"/>
      <c r="B706" s="32"/>
      <c r="C706" s="6"/>
      <c r="D706" s="6"/>
    </row>
    <row r="707" spans="1:4" x14ac:dyDescent="0.2">
      <c r="A707" s="6"/>
      <c r="B707" s="32"/>
      <c r="C707" s="6"/>
      <c r="D707" s="6"/>
    </row>
    <row r="708" spans="1:4" x14ac:dyDescent="0.2">
      <c r="A708" s="6"/>
      <c r="B708" s="32"/>
      <c r="C708" s="6"/>
      <c r="D708" s="6"/>
    </row>
    <row r="709" spans="1:4" x14ac:dyDescent="0.2">
      <c r="A709" s="6"/>
      <c r="B709" s="32"/>
      <c r="C709" s="6"/>
      <c r="D709" s="6"/>
    </row>
    <row r="710" spans="1:4" x14ac:dyDescent="0.2">
      <c r="A710" s="6"/>
      <c r="B710" s="32"/>
      <c r="C710" s="6"/>
      <c r="D710" s="6"/>
    </row>
    <row r="711" spans="1:4" x14ac:dyDescent="0.2">
      <c r="A711" s="6"/>
      <c r="B711" s="32"/>
      <c r="C711" s="6"/>
      <c r="D711" s="6"/>
    </row>
    <row r="712" spans="1:4" x14ac:dyDescent="0.2">
      <c r="A712" s="6"/>
      <c r="B712" s="32"/>
      <c r="C712" s="6"/>
      <c r="D712" s="6"/>
    </row>
    <row r="713" spans="1:4" x14ac:dyDescent="0.2">
      <c r="A713" s="6"/>
      <c r="B713" s="32"/>
      <c r="C713" s="6"/>
      <c r="D713" s="6"/>
    </row>
    <row r="714" spans="1:4" x14ac:dyDescent="0.2">
      <c r="A714" s="6"/>
      <c r="B714" s="32"/>
      <c r="C714" s="6"/>
      <c r="D714" s="6"/>
    </row>
    <row r="715" spans="1:4" x14ac:dyDescent="0.2">
      <c r="A715" s="6"/>
      <c r="B715" s="32"/>
      <c r="C715" s="6"/>
      <c r="D715" s="6"/>
    </row>
    <row r="716" spans="1:4" x14ac:dyDescent="0.2">
      <c r="A716" s="6"/>
      <c r="B716" s="32"/>
      <c r="C716" s="6"/>
      <c r="D716" s="6"/>
    </row>
    <row r="717" spans="1:4" x14ac:dyDescent="0.2">
      <c r="A717" s="6"/>
      <c r="B717" s="32"/>
      <c r="C717" s="6"/>
      <c r="D717" s="6"/>
    </row>
    <row r="718" spans="1:4" x14ac:dyDescent="0.2">
      <c r="A718" s="6"/>
      <c r="B718" s="32"/>
      <c r="C718" s="6"/>
      <c r="D718" s="6"/>
    </row>
    <row r="719" spans="1:4" x14ac:dyDescent="0.2">
      <c r="A719" s="6"/>
      <c r="B719" s="32"/>
      <c r="C719" s="6"/>
      <c r="D719" s="6"/>
    </row>
    <row r="720" spans="1:4" x14ac:dyDescent="0.2">
      <c r="A720" s="6"/>
      <c r="B720" s="32"/>
      <c r="C720" s="6"/>
      <c r="D720" s="6"/>
    </row>
    <row r="721" spans="1:4" x14ac:dyDescent="0.2">
      <c r="A721" s="6"/>
      <c r="B721" s="32"/>
      <c r="C721" s="6"/>
      <c r="D721" s="6"/>
    </row>
    <row r="722" spans="1:4" x14ac:dyDescent="0.2">
      <c r="A722" s="6"/>
      <c r="B722" s="32"/>
      <c r="C722" s="6"/>
      <c r="D722" s="6"/>
    </row>
    <row r="723" spans="1:4" x14ac:dyDescent="0.2">
      <c r="A723" s="6"/>
      <c r="B723" s="32"/>
      <c r="C723" s="6"/>
      <c r="D723" s="6"/>
    </row>
    <row r="724" spans="1:4" x14ac:dyDescent="0.2">
      <c r="A724" s="6"/>
      <c r="B724" s="32"/>
      <c r="C724" s="6"/>
      <c r="D724" s="6"/>
    </row>
    <row r="725" spans="1:4" x14ac:dyDescent="0.2">
      <c r="A725" s="6"/>
      <c r="B725" s="32"/>
      <c r="C725" s="6"/>
      <c r="D725" s="6"/>
    </row>
    <row r="726" spans="1:4" x14ac:dyDescent="0.2">
      <c r="A726" s="6"/>
      <c r="B726" s="32"/>
      <c r="C726" s="6"/>
      <c r="D726" s="6"/>
    </row>
    <row r="727" spans="1:4" x14ac:dyDescent="0.2">
      <c r="A727" s="6"/>
      <c r="B727" s="32"/>
      <c r="C727" s="6"/>
      <c r="D727" s="6"/>
    </row>
    <row r="728" spans="1:4" x14ac:dyDescent="0.2">
      <c r="A728" s="6"/>
      <c r="B728" s="32"/>
      <c r="C728" s="6"/>
      <c r="D728" s="6"/>
    </row>
    <row r="729" spans="1:4" x14ac:dyDescent="0.2">
      <c r="A729" s="6"/>
      <c r="B729" s="32"/>
      <c r="C729" s="6"/>
      <c r="D729" s="6"/>
    </row>
    <row r="730" spans="1:4" x14ac:dyDescent="0.2">
      <c r="A730" s="6"/>
      <c r="B730" s="32"/>
      <c r="C730" s="6"/>
      <c r="D730" s="6"/>
    </row>
    <row r="731" spans="1:4" x14ac:dyDescent="0.2">
      <c r="A731" s="6"/>
      <c r="B731" s="32"/>
      <c r="C731" s="6"/>
      <c r="D731" s="6"/>
    </row>
    <row r="732" spans="1:4" x14ac:dyDescent="0.2">
      <c r="A732" s="6"/>
      <c r="B732" s="32"/>
      <c r="C732" s="6"/>
      <c r="D732" s="6"/>
    </row>
    <row r="733" spans="1:4" x14ac:dyDescent="0.2">
      <c r="A733" s="6"/>
      <c r="B733" s="32"/>
      <c r="C733" s="6"/>
      <c r="D733" s="6"/>
    </row>
    <row r="734" spans="1:4" x14ac:dyDescent="0.2">
      <c r="A734" s="6"/>
      <c r="B734" s="32"/>
      <c r="C734" s="6"/>
      <c r="D734" s="6"/>
    </row>
    <row r="735" spans="1:4" x14ac:dyDescent="0.2">
      <c r="A735" s="6"/>
      <c r="B735" s="32"/>
      <c r="C735" s="6"/>
      <c r="D735" s="6"/>
    </row>
    <row r="736" spans="1:4" x14ac:dyDescent="0.2">
      <c r="A736" s="6"/>
      <c r="B736" s="32"/>
      <c r="C736" s="6"/>
      <c r="D736" s="6"/>
    </row>
    <row r="737" spans="1:4" x14ac:dyDescent="0.2">
      <c r="A737" s="6"/>
      <c r="B737" s="32"/>
      <c r="C737" s="6"/>
      <c r="D737" s="6"/>
    </row>
    <row r="738" spans="1:4" x14ac:dyDescent="0.2">
      <c r="A738" s="6"/>
      <c r="B738" s="32"/>
      <c r="C738" s="6"/>
      <c r="D738" s="6"/>
    </row>
    <row r="739" spans="1:4" x14ac:dyDescent="0.2">
      <c r="A739" s="6"/>
      <c r="B739" s="32"/>
      <c r="C739" s="6"/>
      <c r="D739" s="6"/>
    </row>
    <row r="740" spans="1:4" x14ac:dyDescent="0.2">
      <c r="A740" s="6"/>
      <c r="B740" s="32"/>
      <c r="C740" s="6"/>
      <c r="D740" s="6"/>
    </row>
    <row r="741" spans="1:4" x14ac:dyDescent="0.2">
      <c r="A741" s="6"/>
      <c r="B741" s="32"/>
      <c r="C741" s="6"/>
      <c r="D741" s="6"/>
    </row>
    <row r="742" spans="1:4" x14ac:dyDescent="0.2">
      <c r="A742" s="6"/>
      <c r="B742" s="32"/>
      <c r="C742" s="6"/>
      <c r="D742" s="6"/>
    </row>
    <row r="743" spans="1:4" x14ac:dyDescent="0.2">
      <c r="A743" s="6"/>
      <c r="B743" s="32"/>
      <c r="C743" s="6"/>
      <c r="D743" s="6"/>
    </row>
    <row r="744" spans="1:4" x14ac:dyDescent="0.2">
      <c r="A744" s="6"/>
      <c r="B744" s="32"/>
      <c r="C744" s="6"/>
      <c r="D744" s="6"/>
    </row>
    <row r="745" spans="1:4" x14ac:dyDescent="0.2">
      <c r="A745" s="6"/>
      <c r="B745" s="32"/>
      <c r="C745" s="6"/>
      <c r="D745" s="6"/>
    </row>
    <row r="746" spans="1:4" x14ac:dyDescent="0.2">
      <c r="A746" s="6"/>
      <c r="B746" s="32"/>
      <c r="C746" s="6"/>
      <c r="D746" s="6"/>
    </row>
    <row r="747" spans="1:4" x14ac:dyDescent="0.2">
      <c r="A747" s="6"/>
      <c r="B747" s="32"/>
      <c r="C747" s="6"/>
      <c r="D747" s="6"/>
    </row>
    <row r="748" spans="1:4" x14ac:dyDescent="0.2">
      <c r="A748" s="6"/>
      <c r="B748" s="32"/>
      <c r="C748" s="6"/>
      <c r="D748" s="6"/>
    </row>
    <row r="749" spans="1:4" x14ac:dyDescent="0.2">
      <c r="A749" s="6"/>
      <c r="B749" s="32"/>
      <c r="C749" s="6"/>
      <c r="D749" s="6"/>
    </row>
    <row r="750" spans="1:4" x14ac:dyDescent="0.2">
      <c r="A750" s="6"/>
      <c r="B750" s="32"/>
      <c r="C750" s="6"/>
      <c r="D750" s="6"/>
    </row>
    <row r="751" spans="1:4" x14ac:dyDescent="0.2">
      <c r="A751" s="6"/>
      <c r="B751" s="32"/>
      <c r="C751" s="6"/>
      <c r="D751" s="6"/>
    </row>
    <row r="752" spans="1:4" x14ac:dyDescent="0.2">
      <c r="A752" s="6"/>
      <c r="B752" s="32"/>
      <c r="C752" s="6"/>
      <c r="D752" s="6"/>
    </row>
    <row r="753" spans="1:4" x14ac:dyDescent="0.2">
      <c r="A753" s="6"/>
      <c r="B753" s="32"/>
      <c r="C753" s="6"/>
      <c r="D753" s="6"/>
    </row>
    <row r="754" spans="1:4" x14ac:dyDescent="0.2">
      <c r="A754" s="6"/>
      <c r="B754" s="32"/>
      <c r="C754" s="6"/>
      <c r="D754" s="6"/>
    </row>
    <row r="755" spans="1:4" x14ac:dyDescent="0.2">
      <c r="A755" s="6"/>
      <c r="B755" s="32"/>
      <c r="C755" s="6"/>
      <c r="D755" s="6"/>
    </row>
    <row r="756" spans="1:4" x14ac:dyDescent="0.2">
      <c r="A756" s="6"/>
      <c r="B756" s="32"/>
      <c r="C756" s="6"/>
      <c r="D756" s="6"/>
    </row>
    <row r="757" spans="1:4" x14ac:dyDescent="0.2">
      <c r="A757" s="6"/>
      <c r="B757" s="32"/>
      <c r="C757" s="6"/>
      <c r="D757" s="6"/>
    </row>
    <row r="758" spans="1:4" x14ac:dyDescent="0.2">
      <c r="A758" s="6"/>
      <c r="B758" s="32"/>
      <c r="C758" s="6"/>
      <c r="D758" s="6"/>
    </row>
    <row r="759" spans="1:4" x14ac:dyDescent="0.2">
      <c r="A759" s="6"/>
      <c r="B759" s="32"/>
      <c r="C759" s="6"/>
      <c r="D759" s="6"/>
    </row>
    <row r="760" spans="1:4" x14ac:dyDescent="0.2">
      <c r="A760" s="6"/>
      <c r="B760" s="32"/>
      <c r="C760" s="6"/>
      <c r="D760" s="6"/>
    </row>
    <row r="761" spans="1:4" x14ac:dyDescent="0.2">
      <c r="A761" s="6"/>
      <c r="B761" s="32"/>
      <c r="C761" s="6"/>
      <c r="D761" s="6"/>
    </row>
    <row r="762" spans="1:4" x14ac:dyDescent="0.2">
      <c r="A762" s="6"/>
      <c r="B762" s="32"/>
      <c r="C762" s="6"/>
      <c r="D762" s="6"/>
    </row>
    <row r="763" spans="1:4" x14ac:dyDescent="0.2">
      <c r="A763" s="6"/>
      <c r="B763" s="32"/>
      <c r="C763" s="6"/>
      <c r="D763" s="6"/>
    </row>
  </sheetData>
  <protectedRanges>
    <protectedRange sqref="A223:D223" name="Range1"/>
  </protectedRanges>
  <sortState xmlns:xlrd2="http://schemas.microsoft.com/office/spreadsheetml/2017/richdata2" ref="A21:Z226">
    <sortCondition ref="C21:C226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139"/>
  <sheetViews>
    <sheetView topLeftCell="A149" workbookViewId="0">
      <selection activeCell="A110" sqref="A110:D196"/>
    </sheetView>
  </sheetViews>
  <sheetFormatPr defaultRowHeight="12.75" x14ac:dyDescent="0.2"/>
  <cols>
    <col min="1" max="1" width="19.7109375" style="47" customWidth="1"/>
    <col min="2" max="2" width="4.42578125" style="7" customWidth="1"/>
    <col min="3" max="3" width="12.7109375" style="47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47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46" t="s">
        <v>108</v>
      </c>
      <c r="I1" s="48" t="s">
        <v>109</v>
      </c>
      <c r="J1" s="49" t="s">
        <v>110</v>
      </c>
    </row>
    <row r="2" spans="1:16" x14ac:dyDescent="0.2">
      <c r="I2" s="50" t="s">
        <v>111</v>
      </c>
      <c r="J2" s="51" t="s">
        <v>112</v>
      </c>
    </row>
    <row r="3" spans="1:16" x14ac:dyDescent="0.2">
      <c r="A3" s="52" t="s">
        <v>113</v>
      </c>
      <c r="I3" s="50" t="s">
        <v>114</v>
      </c>
      <c r="J3" s="51" t="s">
        <v>115</v>
      </c>
    </row>
    <row r="4" spans="1:16" x14ac:dyDescent="0.2">
      <c r="I4" s="50" t="s">
        <v>116</v>
      </c>
      <c r="J4" s="51" t="s">
        <v>115</v>
      </c>
    </row>
    <row r="5" spans="1:16" ht="13.5" thickBot="1" x14ac:dyDescent="0.25">
      <c r="I5" s="53" t="s">
        <v>117</v>
      </c>
      <c r="J5" s="54" t="s">
        <v>97</v>
      </c>
    </row>
    <row r="10" spans="1:16" ht="13.5" thickBot="1" x14ac:dyDescent="0.25"/>
    <row r="11" spans="1:16" ht="12.75" customHeight="1" thickBot="1" x14ac:dyDescent="0.25">
      <c r="A11" s="47" t="str">
        <f t="shared" ref="A11:A42" si="0">P11</f>
        <v> AN 281.156 </v>
      </c>
      <c r="B11" s="14" t="str">
        <f t="shared" ref="B11:B42" si="1">IF(H11=INT(H11),"I","II")</f>
        <v>I</v>
      </c>
      <c r="C11" s="47">
        <f t="shared" ref="C11:C42" si="2">1*G11</f>
        <v>26416.44</v>
      </c>
      <c r="D11" s="7" t="str">
        <f t="shared" ref="D11:D42" si="3">VLOOKUP(F11,I$1:J$5,2,FALSE)</f>
        <v>vis</v>
      </c>
      <c r="E11" s="55">
        <f>VLOOKUP(C11,Active!C$21:E$959,3,FALSE)</f>
        <v>1168.9547327803234</v>
      </c>
      <c r="F11" s="14" t="s">
        <v>117</v>
      </c>
      <c r="G11" s="7" t="str">
        <f t="shared" ref="G11:G42" si="4">MID(I11,3,LEN(I11)-3)</f>
        <v>26416.440</v>
      </c>
      <c r="H11" s="47">
        <f t="shared" ref="H11:H42" si="5">1*K11</f>
        <v>1169</v>
      </c>
      <c r="I11" s="56" t="s">
        <v>140</v>
      </c>
      <c r="J11" s="57" t="s">
        <v>141</v>
      </c>
      <c r="K11" s="56">
        <v>1169</v>
      </c>
      <c r="L11" s="56" t="s">
        <v>142</v>
      </c>
      <c r="M11" s="57" t="s">
        <v>123</v>
      </c>
      <c r="N11" s="57"/>
      <c r="O11" s="58" t="s">
        <v>138</v>
      </c>
      <c r="P11" s="58" t="s">
        <v>139</v>
      </c>
    </row>
    <row r="12" spans="1:16" ht="12.75" customHeight="1" thickBot="1" x14ac:dyDescent="0.25">
      <c r="A12" s="47" t="str">
        <f t="shared" si="0"/>
        <v> AN 281.156 </v>
      </c>
      <c r="B12" s="14" t="str">
        <f t="shared" si="1"/>
        <v>I</v>
      </c>
      <c r="C12" s="47">
        <f t="shared" si="2"/>
        <v>26424.353999999999</v>
      </c>
      <c r="D12" s="7" t="str">
        <f t="shared" si="3"/>
        <v>vis</v>
      </c>
      <c r="E12" s="55">
        <f>VLOOKUP(C12,Active!C$21:E$959,3,FALSE)</f>
        <v>1180.955751584024</v>
      </c>
      <c r="F12" s="14" t="s">
        <v>117</v>
      </c>
      <c r="G12" s="7" t="str">
        <f t="shared" si="4"/>
        <v>26424.354</v>
      </c>
      <c r="H12" s="47">
        <f t="shared" si="5"/>
        <v>1181</v>
      </c>
      <c r="I12" s="56" t="s">
        <v>146</v>
      </c>
      <c r="J12" s="57" t="s">
        <v>147</v>
      </c>
      <c r="K12" s="56">
        <v>1181</v>
      </c>
      <c r="L12" s="56" t="s">
        <v>148</v>
      </c>
      <c r="M12" s="57" t="s">
        <v>123</v>
      </c>
      <c r="N12" s="57"/>
      <c r="O12" s="58" t="s">
        <v>138</v>
      </c>
      <c r="P12" s="58" t="s">
        <v>139</v>
      </c>
    </row>
    <row r="13" spans="1:16" ht="12.75" customHeight="1" thickBot="1" x14ac:dyDescent="0.25">
      <c r="A13" s="47" t="str">
        <f t="shared" si="0"/>
        <v> AN 281.156 </v>
      </c>
      <c r="B13" s="14" t="str">
        <f t="shared" si="1"/>
        <v>I</v>
      </c>
      <c r="C13" s="47">
        <f t="shared" si="2"/>
        <v>26763.357</v>
      </c>
      <c r="D13" s="7" t="str">
        <f t="shared" si="3"/>
        <v>vis</v>
      </c>
      <c r="E13" s="55">
        <f>VLOOKUP(C13,Active!C$21:E$959,3,FALSE)</f>
        <v>1695.029718921719</v>
      </c>
      <c r="F13" s="14" t="s">
        <v>117</v>
      </c>
      <c r="G13" s="7" t="str">
        <f t="shared" si="4"/>
        <v>26763.357</v>
      </c>
      <c r="H13" s="47">
        <f t="shared" si="5"/>
        <v>1695</v>
      </c>
      <c r="I13" s="56" t="s">
        <v>149</v>
      </c>
      <c r="J13" s="57" t="s">
        <v>150</v>
      </c>
      <c r="K13" s="56">
        <v>1695</v>
      </c>
      <c r="L13" s="56" t="s">
        <v>151</v>
      </c>
      <c r="M13" s="57" t="s">
        <v>123</v>
      </c>
      <c r="N13" s="57"/>
      <c r="O13" s="58" t="s">
        <v>138</v>
      </c>
      <c r="P13" s="58" t="s">
        <v>139</v>
      </c>
    </row>
    <row r="14" spans="1:16" ht="12.75" customHeight="1" thickBot="1" x14ac:dyDescent="0.25">
      <c r="A14" s="47" t="str">
        <f t="shared" si="0"/>
        <v> AN 281.156 </v>
      </c>
      <c r="B14" s="14" t="str">
        <f t="shared" si="1"/>
        <v>I</v>
      </c>
      <c r="C14" s="47">
        <f t="shared" si="2"/>
        <v>26767.300999999999</v>
      </c>
      <c r="D14" s="7" t="str">
        <f t="shared" si="3"/>
        <v>vis</v>
      </c>
      <c r="E14" s="55">
        <f>VLOOKUP(C14,Active!C$21:E$959,3,FALSE)</f>
        <v>1701.0105147470647</v>
      </c>
      <c r="F14" s="14" t="s">
        <v>117</v>
      </c>
      <c r="G14" s="7" t="str">
        <f t="shared" si="4"/>
        <v>26767.301</v>
      </c>
      <c r="H14" s="47">
        <f t="shared" si="5"/>
        <v>1701</v>
      </c>
      <c r="I14" s="56" t="s">
        <v>152</v>
      </c>
      <c r="J14" s="57" t="s">
        <v>153</v>
      </c>
      <c r="K14" s="56">
        <v>1701</v>
      </c>
      <c r="L14" s="56" t="s">
        <v>154</v>
      </c>
      <c r="M14" s="57" t="s">
        <v>123</v>
      </c>
      <c r="N14" s="57"/>
      <c r="O14" s="58" t="s">
        <v>138</v>
      </c>
      <c r="P14" s="58" t="s">
        <v>139</v>
      </c>
    </row>
    <row r="15" spans="1:16" ht="12.75" customHeight="1" thickBot="1" x14ac:dyDescent="0.25">
      <c r="A15" s="47" t="str">
        <f t="shared" si="0"/>
        <v> AN 281.156 </v>
      </c>
      <c r="B15" s="14" t="str">
        <f t="shared" si="1"/>
        <v>I</v>
      </c>
      <c r="C15" s="47">
        <f t="shared" si="2"/>
        <v>26769.308000000001</v>
      </c>
      <c r="D15" s="7" t="str">
        <f t="shared" si="3"/>
        <v>vis</v>
      </c>
      <c r="E15" s="55">
        <f>VLOOKUP(C15,Active!C$21:E$959,3,FALSE)</f>
        <v>1704.0539876734031</v>
      </c>
      <c r="F15" s="14" t="s">
        <v>117</v>
      </c>
      <c r="G15" s="7" t="str">
        <f t="shared" si="4"/>
        <v>26769.308</v>
      </c>
      <c r="H15" s="47">
        <f t="shared" si="5"/>
        <v>1704</v>
      </c>
      <c r="I15" s="56" t="s">
        <v>155</v>
      </c>
      <c r="J15" s="57" t="s">
        <v>156</v>
      </c>
      <c r="K15" s="56">
        <v>1704</v>
      </c>
      <c r="L15" s="56" t="s">
        <v>157</v>
      </c>
      <c r="M15" s="57" t="s">
        <v>123</v>
      </c>
      <c r="N15" s="57"/>
      <c r="O15" s="58" t="s">
        <v>138</v>
      </c>
      <c r="P15" s="58" t="s">
        <v>139</v>
      </c>
    </row>
    <row r="16" spans="1:16" ht="12.75" customHeight="1" thickBot="1" x14ac:dyDescent="0.25">
      <c r="A16" s="47" t="str">
        <f t="shared" si="0"/>
        <v> AN 281.156 </v>
      </c>
      <c r="B16" s="14" t="str">
        <f t="shared" si="1"/>
        <v>I</v>
      </c>
      <c r="C16" s="47">
        <f t="shared" si="2"/>
        <v>26792.366999999998</v>
      </c>
      <c r="D16" s="7" t="str">
        <f t="shared" si="3"/>
        <v>vis</v>
      </c>
      <c r="E16" s="55">
        <f>VLOOKUP(C16,Active!C$21:E$959,3,FALSE)</f>
        <v>1739.0213231035868</v>
      </c>
      <c r="F16" s="14" t="s">
        <v>117</v>
      </c>
      <c r="G16" s="7" t="str">
        <f t="shared" si="4"/>
        <v>26792.367</v>
      </c>
      <c r="H16" s="47">
        <f t="shared" si="5"/>
        <v>1739</v>
      </c>
      <c r="I16" s="56" t="s">
        <v>158</v>
      </c>
      <c r="J16" s="57" t="s">
        <v>159</v>
      </c>
      <c r="K16" s="56">
        <v>1739</v>
      </c>
      <c r="L16" s="56" t="s">
        <v>160</v>
      </c>
      <c r="M16" s="57" t="s">
        <v>123</v>
      </c>
      <c r="N16" s="57"/>
      <c r="O16" s="58" t="s">
        <v>138</v>
      </c>
      <c r="P16" s="58" t="s">
        <v>139</v>
      </c>
    </row>
    <row r="17" spans="1:16" ht="12.75" customHeight="1" thickBot="1" x14ac:dyDescent="0.25">
      <c r="A17" s="47" t="str">
        <f t="shared" si="0"/>
        <v> AN 281.156 </v>
      </c>
      <c r="B17" s="14" t="str">
        <f t="shared" si="1"/>
        <v>I</v>
      </c>
      <c r="C17" s="47">
        <f t="shared" si="2"/>
        <v>26796.330999999998</v>
      </c>
      <c r="D17" s="7" t="str">
        <f t="shared" si="3"/>
        <v>vis</v>
      </c>
      <c r="E17" s="55">
        <f>VLOOKUP(C17,Active!C$21:E$959,3,FALSE)</f>
        <v>1745.0324475081691</v>
      </c>
      <c r="F17" s="14" t="s">
        <v>117</v>
      </c>
      <c r="G17" s="7" t="str">
        <f t="shared" si="4"/>
        <v>26796.331</v>
      </c>
      <c r="H17" s="47">
        <f t="shared" si="5"/>
        <v>1745</v>
      </c>
      <c r="I17" s="56" t="s">
        <v>161</v>
      </c>
      <c r="J17" s="57" t="s">
        <v>162</v>
      </c>
      <c r="K17" s="56">
        <v>1745</v>
      </c>
      <c r="L17" s="56" t="s">
        <v>163</v>
      </c>
      <c r="M17" s="57" t="s">
        <v>123</v>
      </c>
      <c r="N17" s="57"/>
      <c r="O17" s="58" t="s">
        <v>138</v>
      </c>
      <c r="P17" s="58" t="s">
        <v>139</v>
      </c>
    </row>
    <row r="18" spans="1:16" ht="12.75" customHeight="1" thickBot="1" x14ac:dyDescent="0.25">
      <c r="A18" s="47" t="str">
        <f t="shared" si="0"/>
        <v> AN 281.156 </v>
      </c>
      <c r="B18" s="14" t="str">
        <f t="shared" si="1"/>
        <v>I</v>
      </c>
      <c r="C18" s="47">
        <f t="shared" si="2"/>
        <v>26825.370999999999</v>
      </c>
      <c r="D18" s="7" t="str">
        <f t="shared" si="3"/>
        <v>vis</v>
      </c>
      <c r="E18" s="55">
        <f>VLOOKUP(C18,Active!C$21:E$959,3,FALSE)</f>
        <v>1789.0695445588944</v>
      </c>
      <c r="F18" s="14" t="s">
        <v>117</v>
      </c>
      <c r="G18" s="7" t="str">
        <f t="shared" si="4"/>
        <v>26825.371</v>
      </c>
      <c r="H18" s="47">
        <f t="shared" si="5"/>
        <v>1789</v>
      </c>
      <c r="I18" s="56" t="s">
        <v>164</v>
      </c>
      <c r="J18" s="57" t="s">
        <v>165</v>
      </c>
      <c r="K18" s="56">
        <v>1789</v>
      </c>
      <c r="L18" s="56" t="s">
        <v>166</v>
      </c>
      <c r="M18" s="57" t="s">
        <v>123</v>
      </c>
      <c r="N18" s="57"/>
      <c r="O18" s="58" t="s">
        <v>138</v>
      </c>
      <c r="P18" s="58" t="s">
        <v>139</v>
      </c>
    </row>
    <row r="19" spans="1:16" ht="12.75" customHeight="1" thickBot="1" x14ac:dyDescent="0.25">
      <c r="A19" s="47" t="str">
        <f t="shared" si="0"/>
        <v> AN 281.156 </v>
      </c>
      <c r="B19" s="14" t="str">
        <f t="shared" si="1"/>
        <v>I</v>
      </c>
      <c r="C19" s="47">
        <f t="shared" si="2"/>
        <v>27127.314999999999</v>
      </c>
      <c r="D19" s="7" t="str">
        <f t="shared" si="3"/>
        <v>vis</v>
      </c>
      <c r="E19" s="55">
        <f>VLOOKUP(C19,Active!C$21:E$959,3,FALSE)</f>
        <v>2246.9461710011751</v>
      </c>
      <c r="F19" s="14" t="s">
        <v>117</v>
      </c>
      <c r="G19" s="7" t="str">
        <f t="shared" si="4"/>
        <v>27127.315</v>
      </c>
      <c r="H19" s="47">
        <f t="shared" si="5"/>
        <v>2247</v>
      </c>
      <c r="I19" s="56" t="s">
        <v>170</v>
      </c>
      <c r="J19" s="57" t="s">
        <v>171</v>
      </c>
      <c r="K19" s="56">
        <v>2247</v>
      </c>
      <c r="L19" s="56" t="s">
        <v>172</v>
      </c>
      <c r="M19" s="57" t="s">
        <v>123</v>
      </c>
      <c r="N19" s="57"/>
      <c r="O19" s="58" t="s">
        <v>138</v>
      </c>
      <c r="P19" s="58" t="s">
        <v>139</v>
      </c>
    </row>
    <row r="20" spans="1:16" ht="12.75" customHeight="1" thickBot="1" x14ac:dyDescent="0.25">
      <c r="A20" s="47" t="str">
        <f t="shared" si="0"/>
        <v> AN 281.156 </v>
      </c>
      <c r="B20" s="14" t="str">
        <f t="shared" si="1"/>
        <v>I</v>
      </c>
      <c r="C20" s="47">
        <f t="shared" si="2"/>
        <v>27133.287</v>
      </c>
      <c r="D20" s="7" t="str">
        <f t="shared" si="3"/>
        <v>vis</v>
      </c>
      <c r="E20" s="55">
        <f>VLOOKUP(C20,Active!C$21:E$959,3,FALSE)</f>
        <v>2256.002284761058</v>
      </c>
      <c r="F20" s="14" t="s">
        <v>117</v>
      </c>
      <c r="G20" s="7" t="str">
        <f t="shared" si="4"/>
        <v>27133.287</v>
      </c>
      <c r="H20" s="47">
        <f t="shared" si="5"/>
        <v>2256</v>
      </c>
      <c r="I20" s="56" t="s">
        <v>173</v>
      </c>
      <c r="J20" s="57" t="s">
        <v>174</v>
      </c>
      <c r="K20" s="56">
        <v>2256</v>
      </c>
      <c r="L20" s="56" t="s">
        <v>175</v>
      </c>
      <c r="M20" s="57" t="s">
        <v>123</v>
      </c>
      <c r="N20" s="57"/>
      <c r="O20" s="58" t="s">
        <v>138</v>
      </c>
      <c r="P20" s="58" t="s">
        <v>139</v>
      </c>
    </row>
    <row r="21" spans="1:16" ht="12.75" customHeight="1" thickBot="1" x14ac:dyDescent="0.25">
      <c r="A21" s="47" t="str">
        <f t="shared" si="0"/>
        <v> AN 281.156 </v>
      </c>
      <c r="B21" s="14" t="str">
        <f t="shared" si="1"/>
        <v>I</v>
      </c>
      <c r="C21" s="47">
        <f t="shared" si="2"/>
        <v>27483.43</v>
      </c>
      <c r="D21" s="7" t="str">
        <f t="shared" si="3"/>
        <v>vis</v>
      </c>
      <c r="E21" s="55">
        <f>VLOOKUP(C21,Active!C$21:E$959,3,FALSE)</f>
        <v>2786.9692707332242</v>
      </c>
      <c r="F21" s="14" t="s">
        <v>117</v>
      </c>
      <c r="G21" s="7" t="str">
        <f t="shared" si="4"/>
        <v>27483.430</v>
      </c>
      <c r="H21" s="47">
        <f t="shared" si="5"/>
        <v>2787</v>
      </c>
      <c r="I21" s="56" t="s">
        <v>179</v>
      </c>
      <c r="J21" s="57" t="s">
        <v>180</v>
      </c>
      <c r="K21" s="56">
        <v>2787</v>
      </c>
      <c r="L21" s="56" t="s">
        <v>181</v>
      </c>
      <c r="M21" s="57" t="s">
        <v>123</v>
      </c>
      <c r="N21" s="57"/>
      <c r="O21" s="58" t="s">
        <v>138</v>
      </c>
      <c r="P21" s="58" t="s">
        <v>139</v>
      </c>
    </row>
    <row r="22" spans="1:16" ht="12.75" customHeight="1" thickBot="1" x14ac:dyDescent="0.25">
      <c r="A22" s="47" t="str">
        <f t="shared" si="0"/>
        <v> AN 281.156 </v>
      </c>
      <c r="B22" s="14" t="str">
        <f t="shared" si="1"/>
        <v>I</v>
      </c>
      <c r="C22" s="47">
        <f t="shared" si="2"/>
        <v>28879.519</v>
      </c>
      <c r="D22" s="7" t="str">
        <f t="shared" si="3"/>
        <v>vis</v>
      </c>
      <c r="E22" s="55">
        <f>VLOOKUP(C22,Active!C$21:E$959,3,FALSE)</f>
        <v>4904.0390635861313</v>
      </c>
      <c r="F22" s="14" t="s">
        <v>117</v>
      </c>
      <c r="G22" s="7" t="str">
        <f t="shared" si="4"/>
        <v>28879.519</v>
      </c>
      <c r="H22" s="47">
        <f t="shared" si="5"/>
        <v>4904</v>
      </c>
      <c r="I22" s="56" t="s">
        <v>191</v>
      </c>
      <c r="J22" s="57" t="s">
        <v>192</v>
      </c>
      <c r="K22" s="56">
        <v>4904</v>
      </c>
      <c r="L22" s="56" t="s">
        <v>137</v>
      </c>
      <c r="M22" s="57" t="s">
        <v>123</v>
      </c>
      <c r="N22" s="57"/>
      <c r="O22" s="58" t="s">
        <v>138</v>
      </c>
      <c r="P22" s="58" t="s">
        <v>139</v>
      </c>
    </row>
    <row r="23" spans="1:16" ht="12.75" customHeight="1" thickBot="1" x14ac:dyDescent="0.25">
      <c r="A23" s="47" t="str">
        <f t="shared" si="0"/>
        <v> AN 281.156 </v>
      </c>
      <c r="B23" s="14" t="str">
        <f t="shared" si="1"/>
        <v>I</v>
      </c>
      <c r="C23" s="47">
        <f t="shared" si="2"/>
        <v>28949.423999999999</v>
      </c>
      <c r="D23" s="7" t="str">
        <f t="shared" si="3"/>
        <v>vis</v>
      </c>
      <c r="E23" s="55">
        <f>VLOOKUP(C23,Active!C$21:E$959,3,FALSE)</f>
        <v>5010.0450301608844</v>
      </c>
      <c r="F23" s="14" t="s">
        <v>117</v>
      </c>
      <c r="G23" s="7" t="str">
        <f t="shared" si="4"/>
        <v>28949.424</v>
      </c>
      <c r="H23" s="47">
        <f t="shared" si="5"/>
        <v>5010</v>
      </c>
      <c r="I23" s="56" t="s">
        <v>196</v>
      </c>
      <c r="J23" s="57" t="s">
        <v>197</v>
      </c>
      <c r="K23" s="56">
        <v>5010</v>
      </c>
      <c r="L23" s="56" t="s">
        <v>198</v>
      </c>
      <c r="M23" s="57" t="s">
        <v>123</v>
      </c>
      <c r="N23" s="57"/>
      <c r="O23" s="58" t="s">
        <v>138</v>
      </c>
      <c r="P23" s="58" t="s">
        <v>139</v>
      </c>
    </row>
    <row r="24" spans="1:16" ht="12.75" customHeight="1" thickBot="1" x14ac:dyDescent="0.25">
      <c r="A24" s="47" t="str">
        <f t="shared" si="0"/>
        <v> AN 281.156 </v>
      </c>
      <c r="B24" s="14" t="str">
        <f t="shared" si="1"/>
        <v>I</v>
      </c>
      <c r="C24" s="47">
        <f t="shared" si="2"/>
        <v>28951.356</v>
      </c>
      <c r="D24" s="7" t="str">
        <f t="shared" si="3"/>
        <v>vis</v>
      </c>
      <c r="E24" s="55">
        <f>VLOOKUP(C24,Active!C$21:E$959,3,FALSE)</f>
        <v>5012.9747709150861</v>
      </c>
      <c r="F24" s="14" t="s">
        <v>117</v>
      </c>
      <c r="G24" s="7" t="str">
        <f t="shared" si="4"/>
        <v>28951.356</v>
      </c>
      <c r="H24" s="47">
        <f t="shared" si="5"/>
        <v>5013</v>
      </c>
      <c r="I24" s="56" t="s">
        <v>199</v>
      </c>
      <c r="J24" s="57" t="s">
        <v>200</v>
      </c>
      <c r="K24" s="56">
        <v>5013</v>
      </c>
      <c r="L24" s="56" t="s">
        <v>201</v>
      </c>
      <c r="M24" s="57" t="s">
        <v>123</v>
      </c>
      <c r="N24" s="57"/>
      <c r="O24" s="58" t="s">
        <v>138</v>
      </c>
      <c r="P24" s="58" t="s">
        <v>139</v>
      </c>
    </row>
    <row r="25" spans="1:16" ht="12.75" customHeight="1" thickBot="1" x14ac:dyDescent="0.25">
      <c r="A25" s="47" t="str">
        <f t="shared" si="0"/>
        <v> AN 281.156 </v>
      </c>
      <c r="B25" s="14" t="str">
        <f t="shared" si="1"/>
        <v>I</v>
      </c>
      <c r="C25" s="47">
        <f t="shared" si="2"/>
        <v>28951.38</v>
      </c>
      <c r="D25" s="7" t="str">
        <f t="shared" si="3"/>
        <v>vis</v>
      </c>
      <c r="E25" s="55">
        <f>VLOOKUP(C25,Active!C$21:E$959,3,FALSE)</f>
        <v>5013.0111652101714</v>
      </c>
      <c r="F25" s="14" t="s">
        <v>117</v>
      </c>
      <c r="G25" s="7" t="str">
        <f t="shared" si="4"/>
        <v>28951.380</v>
      </c>
      <c r="H25" s="47">
        <f t="shared" si="5"/>
        <v>5013</v>
      </c>
      <c r="I25" s="56" t="s">
        <v>202</v>
      </c>
      <c r="J25" s="57" t="s">
        <v>203</v>
      </c>
      <c r="K25" s="56">
        <v>5013</v>
      </c>
      <c r="L25" s="56" t="s">
        <v>154</v>
      </c>
      <c r="M25" s="57" t="s">
        <v>123</v>
      </c>
      <c r="N25" s="57"/>
      <c r="O25" s="58" t="s">
        <v>138</v>
      </c>
      <c r="P25" s="58" t="s">
        <v>139</v>
      </c>
    </row>
    <row r="26" spans="1:16" ht="12.75" customHeight="1" thickBot="1" x14ac:dyDescent="0.25">
      <c r="A26" s="47" t="str">
        <f t="shared" si="0"/>
        <v> AN 281.156 </v>
      </c>
      <c r="B26" s="14" t="str">
        <f t="shared" si="1"/>
        <v>I</v>
      </c>
      <c r="C26" s="47">
        <f t="shared" si="2"/>
        <v>29175.585999999999</v>
      </c>
      <c r="D26" s="7" t="str">
        <f t="shared" si="3"/>
        <v>vis</v>
      </c>
      <c r="E26" s="55">
        <f>VLOOKUP(C26,Active!C$21:E$959,3,FALSE)</f>
        <v>5353.0036370199023</v>
      </c>
      <c r="F26" s="14" t="s">
        <v>117</v>
      </c>
      <c r="G26" s="7" t="str">
        <f t="shared" si="4"/>
        <v>29175.586</v>
      </c>
      <c r="H26" s="47">
        <f t="shared" si="5"/>
        <v>5353</v>
      </c>
      <c r="I26" s="56" t="s">
        <v>207</v>
      </c>
      <c r="J26" s="57" t="s">
        <v>208</v>
      </c>
      <c r="K26" s="56">
        <v>5353</v>
      </c>
      <c r="L26" s="56" t="s">
        <v>175</v>
      </c>
      <c r="M26" s="57" t="s">
        <v>123</v>
      </c>
      <c r="N26" s="57"/>
      <c r="O26" s="58" t="s">
        <v>138</v>
      </c>
      <c r="P26" s="58" t="s">
        <v>139</v>
      </c>
    </row>
    <row r="27" spans="1:16" ht="12.75" customHeight="1" thickBot="1" x14ac:dyDescent="0.25">
      <c r="A27" s="47" t="str">
        <f t="shared" si="0"/>
        <v> AN 281.156 </v>
      </c>
      <c r="B27" s="14" t="str">
        <f t="shared" si="1"/>
        <v>I</v>
      </c>
      <c r="C27" s="47">
        <f t="shared" si="2"/>
        <v>29317.387999999999</v>
      </c>
      <c r="D27" s="7" t="str">
        <f t="shared" si="3"/>
        <v>vis</v>
      </c>
      <c r="E27" s="55">
        <f>VLOOKUP(C27,Active!C$21:E$959,3,FALSE)</f>
        <v>5568.0362966613202</v>
      </c>
      <c r="F27" s="14" t="s">
        <v>117</v>
      </c>
      <c r="G27" s="7" t="str">
        <f t="shared" si="4"/>
        <v>29317.388</v>
      </c>
      <c r="H27" s="47">
        <f t="shared" si="5"/>
        <v>5568</v>
      </c>
      <c r="I27" s="56" t="s">
        <v>211</v>
      </c>
      <c r="J27" s="57" t="s">
        <v>212</v>
      </c>
      <c r="K27" s="56">
        <v>5568</v>
      </c>
      <c r="L27" s="56" t="s">
        <v>213</v>
      </c>
      <c r="M27" s="57" t="s">
        <v>123</v>
      </c>
      <c r="N27" s="57"/>
      <c r="O27" s="58" t="s">
        <v>138</v>
      </c>
      <c r="P27" s="58" t="s">
        <v>139</v>
      </c>
    </row>
    <row r="28" spans="1:16" ht="12.75" customHeight="1" thickBot="1" x14ac:dyDescent="0.25">
      <c r="A28" s="47" t="str">
        <f t="shared" si="0"/>
        <v> ORI 112 </v>
      </c>
      <c r="B28" s="14" t="str">
        <f t="shared" si="1"/>
        <v>I</v>
      </c>
      <c r="C28" s="47">
        <f t="shared" si="2"/>
        <v>40290.500999999997</v>
      </c>
      <c r="D28" s="7" t="str">
        <f t="shared" si="3"/>
        <v>vis</v>
      </c>
      <c r="E28" s="55">
        <f>VLOOKUP(C28,Active!C$21:E$959,3,FALSE)</f>
        <v>22207.982650985108</v>
      </c>
      <c r="F28" s="14" t="s">
        <v>117</v>
      </c>
      <c r="G28" s="7" t="str">
        <f t="shared" si="4"/>
        <v>40290.501</v>
      </c>
      <c r="H28" s="47">
        <f t="shared" si="5"/>
        <v>22208</v>
      </c>
      <c r="I28" s="56" t="s">
        <v>261</v>
      </c>
      <c r="J28" s="57" t="s">
        <v>262</v>
      </c>
      <c r="K28" s="56">
        <v>22208</v>
      </c>
      <c r="L28" s="56" t="s">
        <v>263</v>
      </c>
      <c r="M28" s="57" t="s">
        <v>264</v>
      </c>
      <c r="N28" s="57"/>
      <c r="O28" s="58" t="s">
        <v>265</v>
      </c>
      <c r="P28" s="58" t="s">
        <v>266</v>
      </c>
    </row>
    <row r="29" spans="1:16" ht="12.75" customHeight="1" thickBot="1" x14ac:dyDescent="0.25">
      <c r="A29" s="47" t="str">
        <f t="shared" si="0"/>
        <v> BBS 8 </v>
      </c>
      <c r="B29" s="14" t="str">
        <f t="shared" si="1"/>
        <v>I</v>
      </c>
      <c r="C29" s="47">
        <f t="shared" si="2"/>
        <v>41762.391000000003</v>
      </c>
      <c r="D29" s="7" t="str">
        <f t="shared" si="3"/>
        <v>vis</v>
      </c>
      <c r="E29" s="55">
        <f>VLOOKUP(C29,Active!C$21:E$959,3,FALSE)</f>
        <v>24439.999275571561</v>
      </c>
      <c r="F29" s="14" t="s">
        <v>117</v>
      </c>
      <c r="G29" s="7" t="str">
        <f t="shared" si="4"/>
        <v>41762.391</v>
      </c>
      <c r="H29" s="47">
        <f t="shared" si="5"/>
        <v>24440</v>
      </c>
      <c r="I29" s="56" t="s">
        <v>267</v>
      </c>
      <c r="J29" s="57" t="s">
        <v>268</v>
      </c>
      <c r="K29" s="56">
        <v>24440</v>
      </c>
      <c r="L29" s="56" t="s">
        <v>269</v>
      </c>
      <c r="M29" s="57" t="s">
        <v>264</v>
      </c>
      <c r="N29" s="57"/>
      <c r="O29" s="58" t="s">
        <v>265</v>
      </c>
      <c r="P29" s="58" t="s">
        <v>270</v>
      </c>
    </row>
    <row r="30" spans="1:16" ht="12.75" customHeight="1" thickBot="1" x14ac:dyDescent="0.25">
      <c r="A30" s="47" t="str">
        <f t="shared" si="0"/>
        <v> BBS 8 </v>
      </c>
      <c r="B30" s="14" t="str">
        <f t="shared" si="1"/>
        <v>I</v>
      </c>
      <c r="C30" s="47">
        <f t="shared" si="2"/>
        <v>41766.35</v>
      </c>
      <c r="D30" s="7" t="str">
        <f t="shared" si="3"/>
        <v>vis</v>
      </c>
      <c r="E30" s="55">
        <f>VLOOKUP(C30,Active!C$21:E$959,3,FALSE)</f>
        <v>24446.00281783133</v>
      </c>
      <c r="F30" s="14" t="s">
        <v>117</v>
      </c>
      <c r="G30" s="7" t="str">
        <f t="shared" si="4"/>
        <v>41766.350</v>
      </c>
      <c r="H30" s="47">
        <f t="shared" si="5"/>
        <v>24446</v>
      </c>
      <c r="I30" s="56" t="s">
        <v>271</v>
      </c>
      <c r="J30" s="57" t="s">
        <v>272</v>
      </c>
      <c r="K30" s="56">
        <v>24446</v>
      </c>
      <c r="L30" s="56" t="s">
        <v>175</v>
      </c>
      <c r="M30" s="57" t="s">
        <v>264</v>
      </c>
      <c r="N30" s="57"/>
      <c r="O30" s="58" t="s">
        <v>265</v>
      </c>
      <c r="P30" s="58" t="s">
        <v>270</v>
      </c>
    </row>
    <row r="31" spans="1:16" ht="12.75" customHeight="1" thickBot="1" x14ac:dyDescent="0.25">
      <c r="A31" s="47" t="str">
        <f t="shared" si="0"/>
        <v> BBS 9 </v>
      </c>
      <c r="B31" s="14" t="str">
        <f t="shared" si="1"/>
        <v>I</v>
      </c>
      <c r="C31" s="47">
        <f t="shared" si="2"/>
        <v>41795.366999999998</v>
      </c>
      <c r="D31" s="7" t="str">
        <f t="shared" si="3"/>
        <v>vis</v>
      </c>
      <c r="E31" s="55">
        <f>VLOOKUP(C31,Active!C$21:E$959,3,FALSE)</f>
        <v>24490.00503701593</v>
      </c>
      <c r="F31" s="14" t="s">
        <v>117</v>
      </c>
      <c r="G31" s="7" t="str">
        <f t="shared" si="4"/>
        <v>41795.367</v>
      </c>
      <c r="H31" s="47">
        <f t="shared" si="5"/>
        <v>24490</v>
      </c>
      <c r="I31" s="56" t="s">
        <v>273</v>
      </c>
      <c r="J31" s="57" t="s">
        <v>274</v>
      </c>
      <c r="K31" s="56">
        <v>24490</v>
      </c>
      <c r="L31" s="56" t="s">
        <v>275</v>
      </c>
      <c r="M31" s="57" t="s">
        <v>264</v>
      </c>
      <c r="N31" s="57"/>
      <c r="O31" s="58" t="s">
        <v>265</v>
      </c>
      <c r="P31" s="58" t="s">
        <v>276</v>
      </c>
    </row>
    <row r="32" spans="1:16" ht="12.75" customHeight="1" thickBot="1" x14ac:dyDescent="0.25">
      <c r="A32" s="47" t="str">
        <f t="shared" si="0"/>
        <v> BBS 13 </v>
      </c>
      <c r="B32" s="14" t="str">
        <f t="shared" si="1"/>
        <v>I</v>
      </c>
      <c r="C32" s="47">
        <f t="shared" si="2"/>
        <v>42078.260999999999</v>
      </c>
      <c r="D32" s="7" t="str">
        <f t="shared" si="3"/>
        <v>vis</v>
      </c>
      <c r="E32" s="55">
        <f>VLOOKUP(C32,Active!C$21:E$959,3,FALSE)</f>
        <v>24918.99369173589</v>
      </c>
      <c r="F32" s="14" t="s">
        <v>117</v>
      </c>
      <c r="G32" s="7" t="str">
        <f t="shared" si="4"/>
        <v>42078.261</v>
      </c>
      <c r="H32" s="47">
        <f t="shared" si="5"/>
        <v>24919</v>
      </c>
      <c r="I32" s="56" t="s">
        <v>277</v>
      </c>
      <c r="J32" s="57" t="s">
        <v>278</v>
      </c>
      <c r="K32" s="56">
        <v>24919</v>
      </c>
      <c r="L32" s="56" t="s">
        <v>224</v>
      </c>
      <c r="M32" s="57" t="s">
        <v>264</v>
      </c>
      <c r="N32" s="57"/>
      <c r="O32" s="58" t="s">
        <v>265</v>
      </c>
      <c r="P32" s="58" t="s">
        <v>279</v>
      </c>
    </row>
    <row r="33" spans="1:16" ht="12.75" customHeight="1" thickBot="1" x14ac:dyDescent="0.25">
      <c r="A33" s="47" t="str">
        <f t="shared" si="0"/>
        <v> BBS 14 </v>
      </c>
      <c r="B33" s="14" t="str">
        <f t="shared" si="1"/>
        <v>I</v>
      </c>
      <c r="C33" s="47">
        <f t="shared" si="2"/>
        <v>42132.341999999997</v>
      </c>
      <c r="D33" s="7" t="str">
        <f t="shared" si="3"/>
        <v>vis</v>
      </c>
      <c r="E33" s="55">
        <f>VLOOKUP(C33,Active!C$21:E$959,3,FALSE)</f>
        <v>25001.003686419088</v>
      </c>
      <c r="F33" s="14" t="s">
        <v>117</v>
      </c>
      <c r="G33" s="7" t="str">
        <f t="shared" si="4"/>
        <v>42132.342</v>
      </c>
      <c r="H33" s="47">
        <f t="shared" si="5"/>
        <v>25001</v>
      </c>
      <c r="I33" s="56" t="s">
        <v>280</v>
      </c>
      <c r="J33" s="57" t="s">
        <v>281</v>
      </c>
      <c r="K33" s="56">
        <v>25001</v>
      </c>
      <c r="L33" s="56" t="s">
        <v>175</v>
      </c>
      <c r="M33" s="57" t="s">
        <v>264</v>
      </c>
      <c r="N33" s="57"/>
      <c r="O33" s="58" t="s">
        <v>265</v>
      </c>
      <c r="P33" s="58" t="s">
        <v>282</v>
      </c>
    </row>
    <row r="34" spans="1:16" ht="12.75" customHeight="1" thickBot="1" x14ac:dyDescent="0.25">
      <c r="A34" s="47" t="str">
        <f t="shared" si="0"/>
        <v> BBS 19 </v>
      </c>
      <c r="B34" s="14" t="str">
        <f t="shared" si="1"/>
        <v>I</v>
      </c>
      <c r="C34" s="47">
        <f t="shared" si="2"/>
        <v>42403.368000000002</v>
      </c>
      <c r="D34" s="7" t="str">
        <f t="shared" si="3"/>
        <v>vis</v>
      </c>
      <c r="E34" s="55">
        <f>VLOOKUP(C34,Active!C$21:E$959,3,FALSE)</f>
        <v>25411.99536222039</v>
      </c>
      <c r="F34" s="14" t="s">
        <v>117</v>
      </c>
      <c r="G34" s="7" t="str">
        <f t="shared" si="4"/>
        <v>42403.368</v>
      </c>
      <c r="H34" s="47">
        <f t="shared" si="5"/>
        <v>25412</v>
      </c>
      <c r="I34" s="56" t="s">
        <v>283</v>
      </c>
      <c r="J34" s="57" t="s">
        <v>284</v>
      </c>
      <c r="K34" s="56">
        <v>25412</v>
      </c>
      <c r="L34" s="56" t="s">
        <v>118</v>
      </c>
      <c r="M34" s="57" t="s">
        <v>264</v>
      </c>
      <c r="N34" s="57"/>
      <c r="O34" s="58" t="s">
        <v>265</v>
      </c>
      <c r="P34" s="58" t="s">
        <v>285</v>
      </c>
    </row>
    <row r="35" spans="1:16" ht="12.75" customHeight="1" thickBot="1" x14ac:dyDescent="0.25">
      <c r="A35" s="47" t="str">
        <f t="shared" si="0"/>
        <v> BBS 19 </v>
      </c>
      <c r="B35" s="14" t="str">
        <f t="shared" si="1"/>
        <v>I</v>
      </c>
      <c r="C35" s="47">
        <f t="shared" si="2"/>
        <v>42403.368999999999</v>
      </c>
      <c r="D35" s="7" t="str">
        <f t="shared" si="3"/>
        <v>vis</v>
      </c>
      <c r="E35" s="55">
        <f>VLOOKUP(C35,Active!C$21:E$959,3,FALSE)</f>
        <v>25411.996878649348</v>
      </c>
      <c r="F35" s="14" t="s">
        <v>117</v>
      </c>
      <c r="G35" s="7" t="str">
        <f t="shared" si="4"/>
        <v>42403.369</v>
      </c>
      <c r="H35" s="47">
        <f t="shared" si="5"/>
        <v>25412</v>
      </c>
      <c r="I35" s="56" t="s">
        <v>286</v>
      </c>
      <c r="J35" s="57" t="s">
        <v>287</v>
      </c>
      <c r="K35" s="56">
        <v>25412</v>
      </c>
      <c r="L35" s="56" t="s">
        <v>288</v>
      </c>
      <c r="M35" s="57" t="s">
        <v>264</v>
      </c>
      <c r="N35" s="57"/>
      <c r="O35" s="58" t="s">
        <v>289</v>
      </c>
      <c r="P35" s="58" t="s">
        <v>285</v>
      </c>
    </row>
    <row r="36" spans="1:16" ht="12.75" customHeight="1" thickBot="1" x14ac:dyDescent="0.25">
      <c r="A36" s="47" t="str">
        <f t="shared" si="0"/>
        <v> BBS 19 </v>
      </c>
      <c r="B36" s="14" t="str">
        <f t="shared" si="1"/>
        <v>I</v>
      </c>
      <c r="C36" s="47">
        <f t="shared" si="2"/>
        <v>42404.682000000001</v>
      </c>
      <c r="D36" s="7" t="str">
        <f t="shared" si="3"/>
        <v>vis</v>
      </c>
      <c r="E36" s="55">
        <f>VLOOKUP(C36,Active!C$21:E$959,3,FALSE)</f>
        <v>25413.987949876195</v>
      </c>
      <c r="F36" s="14" t="s">
        <v>117</v>
      </c>
      <c r="G36" s="7" t="str">
        <f t="shared" si="4"/>
        <v>42404.682</v>
      </c>
      <c r="H36" s="47">
        <f t="shared" si="5"/>
        <v>25414</v>
      </c>
      <c r="I36" s="56" t="s">
        <v>290</v>
      </c>
      <c r="J36" s="57" t="s">
        <v>291</v>
      </c>
      <c r="K36" s="56">
        <v>25414</v>
      </c>
      <c r="L36" s="56" t="s">
        <v>122</v>
      </c>
      <c r="M36" s="57" t="s">
        <v>264</v>
      </c>
      <c r="N36" s="57"/>
      <c r="O36" s="58" t="s">
        <v>265</v>
      </c>
      <c r="P36" s="58" t="s">
        <v>285</v>
      </c>
    </row>
    <row r="37" spans="1:16" ht="12.75" customHeight="1" thickBot="1" x14ac:dyDescent="0.25">
      <c r="A37" s="47" t="str">
        <f t="shared" si="0"/>
        <v> BBS 19 </v>
      </c>
      <c r="B37" s="14" t="str">
        <f t="shared" si="1"/>
        <v>I</v>
      </c>
      <c r="C37" s="47">
        <f t="shared" si="2"/>
        <v>42404.688000000002</v>
      </c>
      <c r="D37" s="7" t="str">
        <f t="shared" si="3"/>
        <v>vis</v>
      </c>
      <c r="E37" s="55">
        <f>VLOOKUP(C37,Active!C$21:E$959,3,FALSE)</f>
        <v>25413.997048449968</v>
      </c>
      <c r="F37" s="14" t="s">
        <v>117</v>
      </c>
      <c r="G37" s="7" t="str">
        <f t="shared" si="4"/>
        <v>42404.688</v>
      </c>
      <c r="H37" s="47">
        <f t="shared" si="5"/>
        <v>25414</v>
      </c>
      <c r="I37" s="56" t="s">
        <v>292</v>
      </c>
      <c r="J37" s="57" t="s">
        <v>293</v>
      </c>
      <c r="K37" s="56">
        <v>25414</v>
      </c>
      <c r="L37" s="56" t="s">
        <v>288</v>
      </c>
      <c r="M37" s="57" t="s">
        <v>264</v>
      </c>
      <c r="N37" s="57"/>
      <c r="O37" s="58" t="s">
        <v>289</v>
      </c>
      <c r="P37" s="58" t="s">
        <v>285</v>
      </c>
    </row>
    <row r="38" spans="1:16" ht="12.75" customHeight="1" thickBot="1" x14ac:dyDescent="0.25">
      <c r="A38" s="47" t="str">
        <f t="shared" si="0"/>
        <v> BBS 19 </v>
      </c>
      <c r="B38" s="14" t="str">
        <f t="shared" si="1"/>
        <v>I</v>
      </c>
      <c r="C38" s="47">
        <f t="shared" si="2"/>
        <v>42408.648000000001</v>
      </c>
      <c r="D38" s="7" t="str">
        <f t="shared" si="3"/>
        <v>vis</v>
      </c>
      <c r="E38" s="55">
        <f>VLOOKUP(C38,Active!C$21:E$959,3,FALSE)</f>
        <v>25420.002107138702</v>
      </c>
      <c r="F38" s="14" t="s">
        <v>117</v>
      </c>
      <c r="G38" s="7" t="str">
        <f t="shared" si="4"/>
        <v>42408.648</v>
      </c>
      <c r="H38" s="47">
        <f t="shared" si="5"/>
        <v>25420</v>
      </c>
      <c r="I38" s="56" t="s">
        <v>294</v>
      </c>
      <c r="J38" s="57" t="s">
        <v>295</v>
      </c>
      <c r="K38" s="56">
        <v>25420</v>
      </c>
      <c r="L38" s="56" t="s">
        <v>145</v>
      </c>
      <c r="M38" s="57" t="s">
        <v>264</v>
      </c>
      <c r="N38" s="57"/>
      <c r="O38" s="58" t="s">
        <v>289</v>
      </c>
      <c r="P38" s="58" t="s">
        <v>285</v>
      </c>
    </row>
    <row r="39" spans="1:16" ht="12.75" customHeight="1" thickBot="1" x14ac:dyDescent="0.25">
      <c r="A39" s="47" t="str">
        <f t="shared" si="0"/>
        <v>BAVM 28 </v>
      </c>
      <c r="B39" s="14" t="str">
        <f t="shared" si="1"/>
        <v>I</v>
      </c>
      <c r="C39" s="47">
        <f t="shared" si="2"/>
        <v>42426.455000000002</v>
      </c>
      <c r="D39" s="7" t="str">
        <f t="shared" si="3"/>
        <v>vis</v>
      </c>
      <c r="E39" s="55">
        <f>VLOOKUP(C39,Active!C$21:E$959,3,FALSE)</f>
        <v>25447.005157661508</v>
      </c>
      <c r="F39" s="14" t="s">
        <v>117</v>
      </c>
      <c r="G39" s="7" t="str">
        <f t="shared" si="4"/>
        <v>42426.455</v>
      </c>
      <c r="H39" s="47">
        <f t="shared" si="5"/>
        <v>25447</v>
      </c>
      <c r="I39" s="56" t="s">
        <v>296</v>
      </c>
      <c r="J39" s="57" t="s">
        <v>297</v>
      </c>
      <c r="K39" s="56">
        <v>25447</v>
      </c>
      <c r="L39" s="56" t="s">
        <v>275</v>
      </c>
      <c r="M39" s="57" t="s">
        <v>264</v>
      </c>
      <c r="N39" s="57"/>
      <c r="O39" s="58" t="s">
        <v>298</v>
      </c>
      <c r="P39" s="59" t="s">
        <v>299</v>
      </c>
    </row>
    <row r="40" spans="1:16" ht="12.75" customHeight="1" thickBot="1" x14ac:dyDescent="0.25">
      <c r="A40" s="47" t="str">
        <f t="shared" si="0"/>
        <v> BBS 20 </v>
      </c>
      <c r="B40" s="14" t="str">
        <f t="shared" si="1"/>
        <v>I</v>
      </c>
      <c r="C40" s="47">
        <f t="shared" si="2"/>
        <v>42443.591999999997</v>
      </c>
      <c r="D40" s="7" t="str">
        <f t="shared" si="3"/>
        <v>vis</v>
      </c>
      <c r="E40" s="55">
        <f>VLOOKUP(C40,Active!C$21:E$959,3,FALSE)</f>
        <v>25472.992200779896</v>
      </c>
      <c r="F40" s="14" t="s">
        <v>117</v>
      </c>
      <c r="G40" s="7" t="str">
        <f t="shared" si="4"/>
        <v>42443.592</v>
      </c>
      <c r="H40" s="47">
        <f t="shared" si="5"/>
        <v>25473</v>
      </c>
      <c r="I40" s="56" t="s">
        <v>300</v>
      </c>
      <c r="J40" s="57" t="s">
        <v>301</v>
      </c>
      <c r="K40" s="56">
        <v>25473</v>
      </c>
      <c r="L40" s="56" t="s">
        <v>302</v>
      </c>
      <c r="M40" s="57" t="s">
        <v>264</v>
      </c>
      <c r="N40" s="57"/>
      <c r="O40" s="58" t="s">
        <v>265</v>
      </c>
      <c r="P40" s="58" t="s">
        <v>303</v>
      </c>
    </row>
    <row r="41" spans="1:16" ht="12.75" customHeight="1" thickBot="1" x14ac:dyDescent="0.25">
      <c r="A41" s="47" t="str">
        <f t="shared" si="0"/>
        <v> BBS 21 </v>
      </c>
      <c r="B41" s="14" t="str">
        <f t="shared" si="1"/>
        <v>I</v>
      </c>
      <c r="C41" s="47">
        <f t="shared" si="2"/>
        <v>42461.402000000002</v>
      </c>
      <c r="D41" s="7" t="str">
        <f t="shared" si="3"/>
        <v>vis</v>
      </c>
      <c r="E41" s="55">
        <f>VLOOKUP(C41,Active!C$21:E$959,3,FALSE)</f>
        <v>25499.999800589594</v>
      </c>
      <c r="F41" s="14" t="s">
        <v>117</v>
      </c>
      <c r="G41" s="7" t="str">
        <f t="shared" si="4"/>
        <v>42461.402</v>
      </c>
      <c r="H41" s="47">
        <f t="shared" si="5"/>
        <v>25500</v>
      </c>
      <c r="I41" s="56" t="s">
        <v>304</v>
      </c>
      <c r="J41" s="57" t="s">
        <v>305</v>
      </c>
      <c r="K41" s="56">
        <v>25500</v>
      </c>
      <c r="L41" s="56" t="s">
        <v>269</v>
      </c>
      <c r="M41" s="57" t="s">
        <v>264</v>
      </c>
      <c r="N41" s="57"/>
      <c r="O41" s="58" t="s">
        <v>306</v>
      </c>
      <c r="P41" s="58" t="s">
        <v>307</v>
      </c>
    </row>
    <row r="42" spans="1:16" ht="12.75" customHeight="1" thickBot="1" x14ac:dyDescent="0.25">
      <c r="A42" s="47" t="str">
        <f t="shared" si="0"/>
        <v> BBS 22 </v>
      </c>
      <c r="B42" s="14" t="str">
        <f t="shared" si="1"/>
        <v>I</v>
      </c>
      <c r="C42" s="47">
        <f t="shared" si="2"/>
        <v>42525.357000000004</v>
      </c>
      <c r="D42" s="7" t="str">
        <f t="shared" si="3"/>
        <v>vis</v>
      </c>
      <c r="E42" s="55">
        <f>VLOOKUP(C42,Active!C$21:E$959,3,FALSE)</f>
        <v>25596.983014841633</v>
      </c>
      <c r="F42" s="14" t="s">
        <v>117</v>
      </c>
      <c r="G42" s="7" t="str">
        <f t="shared" si="4"/>
        <v>42525.357</v>
      </c>
      <c r="H42" s="47">
        <f t="shared" si="5"/>
        <v>25597</v>
      </c>
      <c r="I42" s="56" t="s">
        <v>308</v>
      </c>
      <c r="J42" s="57" t="s">
        <v>309</v>
      </c>
      <c r="K42" s="56">
        <v>25597</v>
      </c>
      <c r="L42" s="56" t="s">
        <v>263</v>
      </c>
      <c r="M42" s="57" t="s">
        <v>264</v>
      </c>
      <c r="N42" s="57"/>
      <c r="O42" s="58" t="s">
        <v>289</v>
      </c>
      <c r="P42" s="58" t="s">
        <v>310</v>
      </c>
    </row>
    <row r="43" spans="1:16" ht="12.75" customHeight="1" thickBot="1" x14ac:dyDescent="0.25">
      <c r="A43" s="47" t="str">
        <f t="shared" ref="A43:A74" si="6">P43</f>
        <v> BBS 26 </v>
      </c>
      <c r="B43" s="14" t="str">
        <f t="shared" ref="B43:B74" si="7">IF(H43=INT(H43),"I","II")</f>
        <v>I</v>
      </c>
      <c r="C43" s="47">
        <f t="shared" ref="C43:C74" si="8">1*G43</f>
        <v>42796.394</v>
      </c>
      <c r="D43" s="7" t="str">
        <f t="shared" ref="D43:D74" si="9">VLOOKUP(F43,I$1:J$5,2,FALSE)</f>
        <v>vis</v>
      </c>
      <c r="E43" s="55">
        <f>VLOOKUP(C43,Active!C$21:E$959,3,FALSE)</f>
        <v>26007.991371361499</v>
      </c>
      <c r="F43" s="14" t="s">
        <v>117</v>
      </c>
      <c r="G43" s="7" t="str">
        <f t="shared" ref="G43:G74" si="10">MID(I43,3,LEN(I43)-3)</f>
        <v>42796.394</v>
      </c>
      <c r="H43" s="47">
        <f t="shared" ref="H43:H74" si="11">1*K43</f>
        <v>26008</v>
      </c>
      <c r="I43" s="56" t="s">
        <v>311</v>
      </c>
      <c r="J43" s="57" t="s">
        <v>312</v>
      </c>
      <c r="K43" s="56">
        <v>26008</v>
      </c>
      <c r="L43" s="56" t="s">
        <v>235</v>
      </c>
      <c r="M43" s="57" t="s">
        <v>264</v>
      </c>
      <c r="N43" s="57"/>
      <c r="O43" s="58" t="s">
        <v>289</v>
      </c>
      <c r="P43" s="58" t="s">
        <v>313</v>
      </c>
    </row>
    <row r="44" spans="1:16" ht="12.75" customHeight="1" thickBot="1" x14ac:dyDescent="0.25">
      <c r="A44" s="47" t="str">
        <f t="shared" si="6"/>
        <v> BBS 27 </v>
      </c>
      <c r="B44" s="14" t="str">
        <f t="shared" si="7"/>
        <v>I</v>
      </c>
      <c r="C44" s="47">
        <f t="shared" si="8"/>
        <v>42858.392</v>
      </c>
      <c r="D44" s="7" t="str">
        <f t="shared" si="9"/>
        <v>vis</v>
      </c>
      <c r="E44" s="55">
        <f>VLOOKUP(C44,Active!C$21:E$959,3,FALSE)</f>
        <v>26102.006934135286</v>
      </c>
      <c r="F44" s="14" t="s">
        <v>117</v>
      </c>
      <c r="G44" s="7" t="str">
        <f t="shared" si="10"/>
        <v>42858.392</v>
      </c>
      <c r="H44" s="47">
        <f t="shared" si="11"/>
        <v>26102</v>
      </c>
      <c r="I44" s="56" t="s">
        <v>314</v>
      </c>
      <c r="J44" s="57" t="s">
        <v>315</v>
      </c>
      <c r="K44" s="56">
        <v>26102</v>
      </c>
      <c r="L44" s="56" t="s">
        <v>316</v>
      </c>
      <c r="M44" s="57" t="s">
        <v>264</v>
      </c>
      <c r="N44" s="57"/>
      <c r="O44" s="58" t="s">
        <v>306</v>
      </c>
      <c r="P44" s="58" t="s">
        <v>317</v>
      </c>
    </row>
    <row r="45" spans="1:16" ht="12.75" customHeight="1" thickBot="1" x14ac:dyDescent="0.25">
      <c r="A45" s="47" t="str">
        <f t="shared" si="6"/>
        <v> BBS 27 </v>
      </c>
      <c r="B45" s="14" t="str">
        <f t="shared" si="7"/>
        <v>I</v>
      </c>
      <c r="C45" s="47">
        <f t="shared" si="8"/>
        <v>42864.328000000001</v>
      </c>
      <c r="D45" s="7" t="str">
        <f t="shared" si="9"/>
        <v>vis</v>
      </c>
      <c r="E45" s="55">
        <f>VLOOKUP(C45,Active!C$21:E$959,3,FALSE)</f>
        <v>26111.008456452546</v>
      </c>
      <c r="F45" s="14" t="s">
        <v>117</v>
      </c>
      <c r="G45" s="7" t="str">
        <f t="shared" si="10"/>
        <v>42864.328</v>
      </c>
      <c r="H45" s="47">
        <f t="shared" si="11"/>
        <v>26111</v>
      </c>
      <c r="I45" s="56" t="s">
        <v>318</v>
      </c>
      <c r="J45" s="57" t="s">
        <v>319</v>
      </c>
      <c r="K45" s="56">
        <v>26111</v>
      </c>
      <c r="L45" s="56" t="s">
        <v>320</v>
      </c>
      <c r="M45" s="57" t="s">
        <v>264</v>
      </c>
      <c r="N45" s="57"/>
      <c r="O45" s="58" t="s">
        <v>306</v>
      </c>
      <c r="P45" s="58" t="s">
        <v>317</v>
      </c>
    </row>
    <row r="46" spans="1:16" ht="12.75" customHeight="1" thickBot="1" x14ac:dyDescent="0.25">
      <c r="A46" s="47" t="str">
        <f t="shared" si="6"/>
        <v> BBS 27 </v>
      </c>
      <c r="B46" s="14" t="str">
        <f t="shared" si="7"/>
        <v>I</v>
      </c>
      <c r="C46" s="47">
        <f t="shared" si="8"/>
        <v>42866.305</v>
      </c>
      <c r="D46" s="7" t="str">
        <f t="shared" si="9"/>
        <v>vis</v>
      </c>
      <c r="E46" s="55">
        <f>VLOOKUP(C46,Active!C$21:E$959,3,FALSE)</f>
        <v>26114.006436510026</v>
      </c>
      <c r="F46" s="14" t="s">
        <v>117</v>
      </c>
      <c r="G46" s="7" t="str">
        <f t="shared" si="10"/>
        <v>42866.305</v>
      </c>
      <c r="H46" s="47">
        <f t="shared" si="11"/>
        <v>26114</v>
      </c>
      <c r="I46" s="56" t="s">
        <v>321</v>
      </c>
      <c r="J46" s="57" t="s">
        <v>322</v>
      </c>
      <c r="K46" s="56">
        <v>26114</v>
      </c>
      <c r="L46" s="56" t="s">
        <v>323</v>
      </c>
      <c r="M46" s="57" t="s">
        <v>264</v>
      </c>
      <c r="N46" s="57"/>
      <c r="O46" s="58" t="s">
        <v>306</v>
      </c>
      <c r="P46" s="58" t="s">
        <v>317</v>
      </c>
    </row>
    <row r="47" spans="1:16" ht="12.75" customHeight="1" thickBot="1" x14ac:dyDescent="0.25">
      <c r="A47" s="47" t="str">
        <f t="shared" si="6"/>
        <v> BBS 27 </v>
      </c>
      <c r="B47" s="14" t="str">
        <f t="shared" si="7"/>
        <v>I</v>
      </c>
      <c r="C47" s="47">
        <f t="shared" si="8"/>
        <v>42885.415999999997</v>
      </c>
      <c r="D47" s="7" t="str">
        <f t="shared" si="9"/>
        <v>vis</v>
      </c>
      <c r="E47" s="55">
        <f>VLOOKUP(C47,Active!C$21:E$959,3,FALSE)</f>
        <v>26142.986910399017</v>
      </c>
      <c r="F47" s="14" t="str">
        <f>LEFT(M47,1)</f>
        <v>V</v>
      </c>
      <c r="G47" s="7" t="str">
        <f t="shared" si="10"/>
        <v>42885.416</v>
      </c>
      <c r="H47" s="47">
        <f t="shared" si="11"/>
        <v>26143</v>
      </c>
      <c r="I47" s="56" t="s">
        <v>324</v>
      </c>
      <c r="J47" s="57" t="s">
        <v>325</v>
      </c>
      <c r="K47" s="56">
        <v>26143</v>
      </c>
      <c r="L47" s="56" t="s">
        <v>326</v>
      </c>
      <c r="M47" s="57" t="s">
        <v>264</v>
      </c>
      <c r="N47" s="57"/>
      <c r="O47" s="58" t="s">
        <v>306</v>
      </c>
      <c r="P47" s="58" t="s">
        <v>317</v>
      </c>
    </row>
    <row r="48" spans="1:16" ht="12.75" customHeight="1" thickBot="1" x14ac:dyDescent="0.25">
      <c r="A48" s="47" t="str">
        <f t="shared" si="6"/>
        <v> BBS 27 </v>
      </c>
      <c r="B48" s="14" t="str">
        <f t="shared" si="7"/>
        <v>I</v>
      </c>
      <c r="C48" s="47">
        <f t="shared" si="8"/>
        <v>42885.436999999998</v>
      </c>
      <c r="D48" s="7" t="str">
        <f t="shared" si="9"/>
        <v>vis</v>
      </c>
      <c r="E48" s="55">
        <f>VLOOKUP(C48,Active!C$21:E$959,3,FALSE)</f>
        <v>26143.018755407214</v>
      </c>
      <c r="F48" s="14" t="str">
        <f>LEFT(M48,1)</f>
        <v>V</v>
      </c>
      <c r="G48" s="7" t="str">
        <f t="shared" si="10"/>
        <v>42885.437</v>
      </c>
      <c r="H48" s="47">
        <f t="shared" si="11"/>
        <v>26143</v>
      </c>
      <c r="I48" s="56" t="s">
        <v>327</v>
      </c>
      <c r="J48" s="57" t="s">
        <v>328</v>
      </c>
      <c r="K48" s="56">
        <v>26143</v>
      </c>
      <c r="L48" s="56" t="s">
        <v>230</v>
      </c>
      <c r="M48" s="57" t="s">
        <v>264</v>
      </c>
      <c r="N48" s="57"/>
      <c r="O48" s="58" t="s">
        <v>289</v>
      </c>
      <c r="P48" s="58" t="s">
        <v>317</v>
      </c>
    </row>
    <row r="49" spans="1:16" ht="12.75" customHeight="1" thickBot="1" x14ac:dyDescent="0.25">
      <c r="A49" s="47" t="str">
        <f t="shared" si="6"/>
        <v> BBS 27 </v>
      </c>
      <c r="B49" s="14" t="str">
        <f t="shared" si="7"/>
        <v>I</v>
      </c>
      <c r="C49" s="47">
        <f t="shared" si="8"/>
        <v>42887.4</v>
      </c>
      <c r="D49" s="7" t="str">
        <f t="shared" si="9"/>
        <v>vis</v>
      </c>
      <c r="E49" s="55">
        <f>VLOOKUP(C49,Active!C$21:E$959,3,FALSE)</f>
        <v>26145.995505459236</v>
      </c>
      <c r="F49" s="14" t="str">
        <f>LEFT(M49,1)</f>
        <v>V</v>
      </c>
      <c r="G49" s="7" t="str">
        <f t="shared" si="10"/>
        <v>42887.400</v>
      </c>
      <c r="H49" s="47">
        <f t="shared" si="11"/>
        <v>26146</v>
      </c>
      <c r="I49" s="56" t="s">
        <v>329</v>
      </c>
      <c r="J49" s="57" t="s">
        <v>330</v>
      </c>
      <c r="K49" s="56">
        <v>26146</v>
      </c>
      <c r="L49" s="56" t="s">
        <v>118</v>
      </c>
      <c r="M49" s="57" t="s">
        <v>264</v>
      </c>
      <c r="N49" s="57"/>
      <c r="O49" s="58" t="s">
        <v>306</v>
      </c>
      <c r="P49" s="58" t="s">
        <v>317</v>
      </c>
    </row>
    <row r="50" spans="1:16" ht="12.75" customHeight="1" thickBot="1" x14ac:dyDescent="0.25">
      <c r="A50" s="47" t="str">
        <f t="shared" si="6"/>
        <v> BBS 27 </v>
      </c>
      <c r="B50" s="14" t="str">
        <f t="shared" si="7"/>
        <v>I</v>
      </c>
      <c r="C50" s="47">
        <f t="shared" si="8"/>
        <v>42887.400999999998</v>
      </c>
      <c r="D50" s="7" t="str">
        <f t="shared" si="9"/>
        <v>vis</v>
      </c>
      <c r="E50" s="55">
        <f>VLOOKUP(C50,Active!C$21:E$959,3,FALSE)</f>
        <v>26145.997021888194</v>
      </c>
      <c r="F50" s="14" t="str">
        <f>LEFT(M50,1)</f>
        <v>V</v>
      </c>
      <c r="G50" s="7" t="str">
        <f t="shared" si="10"/>
        <v>42887.401</v>
      </c>
      <c r="H50" s="47">
        <f t="shared" si="11"/>
        <v>26146</v>
      </c>
      <c r="I50" s="56" t="s">
        <v>331</v>
      </c>
      <c r="J50" s="57" t="s">
        <v>332</v>
      </c>
      <c r="K50" s="56">
        <v>26146</v>
      </c>
      <c r="L50" s="56" t="s">
        <v>288</v>
      </c>
      <c r="M50" s="57" t="s">
        <v>264</v>
      </c>
      <c r="N50" s="57"/>
      <c r="O50" s="58" t="s">
        <v>265</v>
      </c>
      <c r="P50" s="58" t="s">
        <v>317</v>
      </c>
    </row>
    <row r="51" spans="1:16" ht="12.75" customHeight="1" thickBot="1" x14ac:dyDescent="0.25">
      <c r="A51" s="47" t="str">
        <f t="shared" si="6"/>
        <v> BBS 31 </v>
      </c>
      <c r="B51" s="14" t="str">
        <f t="shared" si="7"/>
        <v>I</v>
      </c>
      <c r="C51" s="47">
        <f t="shared" si="8"/>
        <v>43103.701999999997</v>
      </c>
      <c r="D51" s="7" t="str">
        <f t="shared" si="9"/>
        <v>vis</v>
      </c>
      <c r="E51" s="55">
        <f>VLOOKUP(C51,Active!C$21:E$959,3,FALSE)</f>
        <v>26474.002122754882</v>
      </c>
      <c r="F51" s="14" t="str">
        <f>LEFT(M51,1)</f>
        <v>V</v>
      </c>
      <c r="G51" s="7" t="str">
        <f t="shared" si="10"/>
        <v>43103.702</v>
      </c>
      <c r="H51" s="47">
        <f t="shared" si="11"/>
        <v>26474</v>
      </c>
      <c r="I51" s="56" t="s">
        <v>333</v>
      </c>
      <c r="J51" s="57" t="s">
        <v>334</v>
      </c>
      <c r="K51" s="56">
        <v>26474</v>
      </c>
      <c r="L51" s="56" t="s">
        <v>145</v>
      </c>
      <c r="M51" s="57" t="s">
        <v>264</v>
      </c>
      <c r="N51" s="57"/>
      <c r="O51" s="58" t="s">
        <v>289</v>
      </c>
      <c r="P51" s="58" t="s">
        <v>335</v>
      </c>
    </row>
    <row r="52" spans="1:16" ht="12.75" customHeight="1" thickBot="1" x14ac:dyDescent="0.25">
      <c r="A52" s="47" t="str">
        <f t="shared" si="6"/>
        <v> BBS 33 </v>
      </c>
      <c r="B52" s="14" t="str">
        <f t="shared" si="7"/>
        <v>I</v>
      </c>
      <c r="C52" s="47">
        <f t="shared" si="8"/>
        <v>43220.43</v>
      </c>
      <c r="D52" s="7" t="str">
        <f t="shared" si="9"/>
        <v>vis</v>
      </c>
      <c r="E52" s="55">
        <f>VLOOKUP(C52,Active!C$21:E$959,3,FALSE)</f>
        <v>26651.011842608088</v>
      </c>
      <c r="F52" s="14" t="s">
        <v>117</v>
      </c>
      <c r="G52" s="7" t="str">
        <f t="shared" si="10"/>
        <v>43220.430</v>
      </c>
      <c r="H52" s="47">
        <f t="shared" si="11"/>
        <v>26651</v>
      </c>
      <c r="I52" s="56" t="s">
        <v>336</v>
      </c>
      <c r="J52" s="57" t="s">
        <v>337</v>
      </c>
      <c r="K52" s="56">
        <v>26651</v>
      </c>
      <c r="L52" s="56" t="s">
        <v>338</v>
      </c>
      <c r="M52" s="57" t="s">
        <v>264</v>
      </c>
      <c r="N52" s="57"/>
      <c r="O52" s="58" t="s">
        <v>306</v>
      </c>
      <c r="P52" s="58" t="s">
        <v>339</v>
      </c>
    </row>
    <row r="53" spans="1:16" ht="12.75" customHeight="1" thickBot="1" x14ac:dyDescent="0.25">
      <c r="A53" s="47" t="str">
        <f t="shared" si="6"/>
        <v> BBS 33 </v>
      </c>
      <c r="B53" s="14" t="str">
        <f t="shared" si="7"/>
        <v>I</v>
      </c>
      <c r="C53" s="47">
        <f t="shared" si="8"/>
        <v>43222.402000000002</v>
      </c>
      <c r="D53" s="7" t="str">
        <f t="shared" si="9"/>
        <v>vis</v>
      </c>
      <c r="E53" s="55">
        <f>VLOOKUP(C53,Active!C$21:E$959,3,FALSE)</f>
        <v>26654.002240520764</v>
      </c>
      <c r="F53" s="14" t="s">
        <v>117</v>
      </c>
      <c r="G53" s="7" t="str">
        <f t="shared" si="10"/>
        <v>43222.402</v>
      </c>
      <c r="H53" s="47">
        <f t="shared" si="11"/>
        <v>26654</v>
      </c>
      <c r="I53" s="56" t="s">
        <v>340</v>
      </c>
      <c r="J53" s="57" t="s">
        <v>341</v>
      </c>
      <c r="K53" s="56">
        <v>26654</v>
      </c>
      <c r="L53" s="56" t="s">
        <v>145</v>
      </c>
      <c r="M53" s="57" t="s">
        <v>264</v>
      </c>
      <c r="N53" s="57"/>
      <c r="O53" s="58" t="s">
        <v>306</v>
      </c>
      <c r="P53" s="58" t="s">
        <v>339</v>
      </c>
    </row>
    <row r="54" spans="1:16" ht="12.75" customHeight="1" thickBot="1" x14ac:dyDescent="0.25">
      <c r="A54" s="47" t="str">
        <f t="shared" si="6"/>
        <v> BBS 36 </v>
      </c>
      <c r="B54" s="14" t="str">
        <f t="shared" si="7"/>
        <v>I</v>
      </c>
      <c r="C54" s="47">
        <f t="shared" si="8"/>
        <v>43496.716</v>
      </c>
      <c r="D54" s="7" t="str">
        <f t="shared" si="9"/>
        <v>vis</v>
      </c>
      <c r="E54" s="55">
        <f>VLOOKUP(C54,Active!C$21:E$959,3,FALSE)</f>
        <v>27069.979934748459</v>
      </c>
      <c r="F54" s="14" t="s">
        <v>117</v>
      </c>
      <c r="G54" s="7" t="str">
        <f t="shared" si="10"/>
        <v>43496.716</v>
      </c>
      <c r="H54" s="47">
        <f t="shared" si="11"/>
        <v>27070</v>
      </c>
      <c r="I54" s="56" t="s">
        <v>342</v>
      </c>
      <c r="J54" s="57" t="s">
        <v>343</v>
      </c>
      <c r="K54" s="56">
        <v>27070</v>
      </c>
      <c r="L54" s="56" t="s">
        <v>216</v>
      </c>
      <c r="M54" s="57" t="s">
        <v>264</v>
      </c>
      <c r="N54" s="57"/>
      <c r="O54" s="58" t="s">
        <v>265</v>
      </c>
      <c r="P54" s="58" t="s">
        <v>344</v>
      </c>
    </row>
    <row r="55" spans="1:16" ht="12.75" customHeight="1" thickBot="1" x14ac:dyDescent="0.25">
      <c r="A55" s="47" t="str">
        <f t="shared" si="6"/>
        <v> BBS 42 </v>
      </c>
      <c r="B55" s="14" t="str">
        <f t="shared" si="7"/>
        <v>I</v>
      </c>
      <c r="C55" s="47">
        <f t="shared" si="8"/>
        <v>43931.307999999997</v>
      </c>
      <c r="D55" s="7" t="str">
        <f t="shared" si="9"/>
        <v>vis</v>
      </c>
      <c r="E55" s="55">
        <f>VLOOKUP(C55,Active!C$21:E$959,3,FALSE)</f>
        <v>27729.007830115817</v>
      </c>
      <c r="F55" s="14" t="s">
        <v>117</v>
      </c>
      <c r="G55" s="7" t="str">
        <f t="shared" si="10"/>
        <v>43931.308</v>
      </c>
      <c r="H55" s="47">
        <f t="shared" si="11"/>
        <v>27729</v>
      </c>
      <c r="I55" s="56" t="s">
        <v>376</v>
      </c>
      <c r="J55" s="57" t="s">
        <v>377</v>
      </c>
      <c r="K55" s="56">
        <v>27729</v>
      </c>
      <c r="L55" s="56" t="s">
        <v>316</v>
      </c>
      <c r="M55" s="57" t="s">
        <v>264</v>
      </c>
      <c r="N55" s="57"/>
      <c r="O55" s="58" t="s">
        <v>306</v>
      </c>
      <c r="P55" s="58" t="s">
        <v>378</v>
      </c>
    </row>
    <row r="56" spans="1:16" ht="12.75" customHeight="1" thickBot="1" x14ac:dyDescent="0.25">
      <c r="A56" s="47" t="str">
        <f t="shared" si="6"/>
        <v> BBS 43 </v>
      </c>
      <c r="B56" s="14" t="str">
        <f t="shared" si="7"/>
        <v>I</v>
      </c>
      <c r="C56" s="47">
        <f t="shared" si="8"/>
        <v>43981.427000000003</v>
      </c>
      <c r="D56" s="7" t="str">
        <f t="shared" si="9"/>
        <v>vis</v>
      </c>
      <c r="E56" s="55">
        <f>VLOOKUP(C56,Active!C$21:E$959,3,FALSE)</f>
        <v>27805.009733252373</v>
      </c>
      <c r="F56" s="14" t="s">
        <v>117</v>
      </c>
      <c r="G56" s="7" t="str">
        <f t="shared" si="10"/>
        <v>43981.427</v>
      </c>
      <c r="H56" s="47">
        <f t="shared" si="11"/>
        <v>27805</v>
      </c>
      <c r="I56" s="56" t="s">
        <v>379</v>
      </c>
      <c r="J56" s="57" t="s">
        <v>380</v>
      </c>
      <c r="K56" s="56">
        <v>27805</v>
      </c>
      <c r="L56" s="56" t="s">
        <v>320</v>
      </c>
      <c r="M56" s="57" t="s">
        <v>264</v>
      </c>
      <c r="N56" s="57"/>
      <c r="O56" s="58" t="s">
        <v>306</v>
      </c>
      <c r="P56" s="58" t="s">
        <v>381</v>
      </c>
    </row>
    <row r="57" spans="1:16" ht="12.75" customHeight="1" thickBot="1" x14ac:dyDescent="0.25">
      <c r="A57" s="47" t="str">
        <f t="shared" si="6"/>
        <v> BBS 46 </v>
      </c>
      <c r="B57" s="14" t="str">
        <f t="shared" si="7"/>
        <v>I</v>
      </c>
      <c r="C57" s="47">
        <f t="shared" si="8"/>
        <v>44291.353999999999</v>
      </c>
      <c r="D57" s="7" t="str">
        <f t="shared" si="9"/>
        <v>vis</v>
      </c>
      <c r="E57" s="55">
        <f>VLOOKUP(C57,Active!C$21:E$959,3,FALSE)</f>
        <v>28274.992012096711</v>
      </c>
      <c r="F57" s="14" t="s">
        <v>117</v>
      </c>
      <c r="G57" s="7" t="str">
        <f t="shared" si="10"/>
        <v>44291.354</v>
      </c>
      <c r="H57" s="47">
        <f t="shared" si="11"/>
        <v>28275</v>
      </c>
      <c r="I57" s="56" t="s">
        <v>382</v>
      </c>
      <c r="J57" s="57" t="s">
        <v>383</v>
      </c>
      <c r="K57" s="56">
        <v>28275</v>
      </c>
      <c r="L57" s="56" t="s">
        <v>302</v>
      </c>
      <c r="M57" s="57" t="s">
        <v>264</v>
      </c>
      <c r="N57" s="57"/>
      <c r="O57" s="58" t="s">
        <v>265</v>
      </c>
      <c r="P57" s="58" t="s">
        <v>384</v>
      </c>
    </row>
    <row r="58" spans="1:16" ht="12.75" customHeight="1" thickBot="1" x14ac:dyDescent="0.25">
      <c r="A58" s="47" t="str">
        <f t="shared" si="6"/>
        <v> BBS 46 </v>
      </c>
      <c r="B58" s="14" t="str">
        <f t="shared" si="7"/>
        <v>I</v>
      </c>
      <c r="C58" s="47">
        <f t="shared" si="8"/>
        <v>44295.317999999999</v>
      </c>
      <c r="D58" s="7" t="str">
        <f t="shared" si="9"/>
        <v>vis</v>
      </c>
      <c r="E58" s="55">
        <f>VLOOKUP(C58,Active!C$21:E$959,3,FALSE)</f>
        <v>28281.003136501295</v>
      </c>
      <c r="F58" s="14" t="s">
        <v>117</v>
      </c>
      <c r="G58" s="7" t="str">
        <f t="shared" si="10"/>
        <v>44295.318</v>
      </c>
      <c r="H58" s="47">
        <f t="shared" si="11"/>
        <v>28281</v>
      </c>
      <c r="I58" s="56" t="s">
        <v>385</v>
      </c>
      <c r="J58" s="57" t="s">
        <v>386</v>
      </c>
      <c r="K58" s="56">
        <v>28281</v>
      </c>
      <c r="L58" s="56" t="s">
        <v>175</v>
      </c>
      <c r="M58" s="57" t="s">
        <v>264</v>
      </c>
      <c r="N58" s="57"/>
      <c r="O58" s="58" t="s">
        <v>265</v>
      </c>
      <c r="P58" s="58" t="s">
        <v>384</v>
      </c>
    </row>
    <row r="59" spans="1:16" ht="12.75" customHeight="1" thickBot="1" x14ac:dyDescent="0.25">
      <c r="A59" s="47" t="str">
        <f t="shared" si="6"/>
        <v> BBS 47 </v>
      </c>
      <c r="B59" s="14" t="str">
        <f t="shared" si="7"/>
        <v>I</v>
      </c>
      <c r="C59" s="47">
        <f t="shared" si="8"/>
        <v>44316.423999999999</v>
      </c>
      <c r="D59" s="7" t="str">
        <f t="shared" si="9"/>
        <v>vis</v>
      </c>
      <c r="E59" s="55">
        <f>VLOOKUP(C59,Active!C$21:E$959,3,FALSE)</f>
        <v>28313.008886169082</v>
      </c>
      <c r="F59" s="14" t="s">
        <v>117</v>
      </c>
      <c r="G59" s="7" t="str">
        <f t="shared" si="10"/>
        <v>44316.424</v>
      </c>
      <c r="H59" s="47">
        <f t="shared" si="11"/>
        <v>28313</v>
      </c>
      <c r="I59" s="56" t="s">
        <v>387</v>
      </c>
      <c r="J59" s="57" t="s">
        <v>388</v>
      </c>
      <c r="K59" s="56">
        <v>28313</v>
      </c>
      <c r="L59" s="56" t="s">
        <v>320</v>
      </c>
      <c r="M59" s="57" t="s">
        <v>264</v>
      </c>
      <c r="N59" s="57"/>
      <c r="O59" s="58" t="s">
        <v>306</v>
      </c>
      <c r="P59" s="58" t="s">
        <v>389</v>
      </c>
    </row>
    <row r="60" spans="1:16" ht="12.75" customHeight="1" thickBot="1" x14ac:dyDescent="0.25">
      <c r="A60" s="47" t="str">
        <f t="shared" si="6"/>
        <v> BBS 53 </v>
      </c>
      <c r="B60" s="14" t="str">
        <f t="shared" si="7"/>
        <v>I</v>
      </c>
      <c r="C60" s="47">
        <f t="shared" si="8"/>
        <v>44643.502</v>
      </c>
      <c r="D60" s="7" t="str">
        <f t="shared" si="9"/>
        <v>vis</v>
      </c>
      <c r="E60" s="55">
        <f>VLOOKUP(C60,Active!C$21:E$959,3,FALSE)</f>
        <v>28808.999438137293</v>
      </c>
      <c r="F60" s="14" t="s">
        <v>117</v>
      </c>
      <c r="G60" s="7" t="str">
        <f t="shared" si="10"/>
        <v>44643.502</v>
      </c>
      <c r="H60" s="47">
        <f t="shared" si="11"/>
        <v>28809</v>
      </c>
      <c r="I60" s="56" t="s">
        <v>390</v>
      </c>
      <c r="J60" s="57" t="s">
        <v>391</v>
      </c>
      <c r="K60" s="56">
        <v>28809</v>
      </c>
      <c r="L60" s="56" t="s">
        <v>269</v>
      </c>
      <c r="M60" s="57" t="s">
        <v>264</v>
      </c>
      <c r="N60" s="57"/>
      <c r="O60" s="58" t="s">
        <v>306</v>
      </c>
      <c r="P60" s="58" t="s">
        <v>392</v>
      </c>
    </row>
    <row r="61" spans="1:16" ht="12.75" customHeight="1" thickBot="1" x14ac:dyDescent="0.25">
      <c r="A61" s="47" t="str">
        <f t="shared" si="6"/>
        <v>BAVM 34 </v>
      </c>
      <c r="B61" s="14" t="str">
        <f t="shared" si="7"/>
        <v>I</v>
      </c>
      <c r="C61" s="47">
        <f t="shared" si="8"/>
        <v>45021.374000000003</v>
      </c>
      <c r="D61" s="7" t="str">
        <f t="shared" si="9"/>
        <v>vis</v>
      </c>
      <c r="E61" s="55">
        <f>VLOOKUP(C61,Active!C$21:E$959,3,FALSE)</f>
        <v>29382.015482791263</v>
      </c>
      <c r="F61" s="14" t="s">
        <v>117</v>
      </c>
      <c r="G61" s="7" t="str">
        <f t="shared" si="10"/>
        <v>45021.374</v>
      </c>
      <c r="H61" s="47">
        <f t="shared" si="11"/>
        <v>29382</v>
      </c>
      <c r="I61" s="56" t="s">
        <v>393</v>
      </c>
      <c r="J61" s="57" t="s">
        <v>394</v>
      </c>
      <c r="K61" s="56">
        <v>29382</v>
      </c>
      <c r="L61" s="56" t="s">
        <v>395</v>
      </c>
      <c r="M61" s="57" t="s">
        <v>264</v>
      </c>
      <c r="N61" s="57"/>
      <c r="O61" s="58" t="s">
        <v>396</v>
      </c>
      <c r="P61" s="59" t="s">
        <v>397</v>
      </c>
    </row>
    <row r="62" spans="1:16" ht="12.75" customHeight="1" thickBot="1" x14ac:dyDescent="0.25">
      <c r="A62" s="47" t="str">
        <f t="shared" si="6"/>
        <v>BAVM 34 </v>
      </c>
      <c r="B62" s="14" t="str">
        <f t="shared" si="7"/>
        <v>I</v>
      </c>
      <c r="C62" s="47">
        <f t="shared" si="8"/>
        <v>45021.377</v>
      </c>
      <c r="D62" s="7" t="str">
        <f t="shared" si="9"/>
        <v>vis</v>
      </c>
      <c r="E62" s="55">
        <f>VLOOKUP(C62,Active!C$21:E$959,3,FALSE)</f>
        <v>29382.020032078144</v>
      </c>
      <c r="F62" s="14" t="s">
        <v>117</v>
      </c>
      <c r="G62" s="7" t="str">
        <f t="shared" si="10"/>
        <v>45021.377</v>
      </c>
      <c r="H62" s="47">
        <f t="shared" si="11"/>
        <v>29382</v>
      </c>
      <c r="I62" s="56" t="s">
        <v>398</v>
      </c>
      <c r="J62" s="57" t="s">
        <v>399</v>
      </c>
      <c r="K62" s="56">
        <v>29382</v>
      </c>
      <c r="L62" s="56" t="s">
        <v>242</v>
      </c>
      <c r="M62" s="57" t="s">
        <v>264</v>
      </c>
      <c r="N62" s="57"/>
      <c r="O62" s="58" t="s">
        <v>400</v>
      </c>
      <c r="P62" s="59" t="s">
        <v>397</v>
      </c>
    </row>
    <row r="63" spans="1:16" ht="12.75" customHeight="1" thickBot="1" x14ac:dyDescent="0.25">
      <c r="A63" s="47" t="str">
        <f t="shared" si="6"/>
        <v> VSSC 60.21 </v>
      </c>
      <c r="B63" s="14" t="str">
        <f t="shared" si="7"/>
        <v>I</v>
      </c>
      <c r="C63" s="47">
        <f t="shared" si="8"/>
        <v>45052.358999999997</v>
      </c>
      <c r="D63" s="7" t="str">
        <f t="shared" si="9"/>
        <v>vis</v>
      </c>
      <c r="E63" s="55">
        <f>VLOOKUP(C63,Active!C$21:E$959,3,FALSE)</f>
        <v>29429.002034172685</v>
      </c>
      <c r="F63" s="14" t="s">
        <v>117</v>
      </c>
      <c r="G63" s="7" t="str">
        <f t="shared" si="10"/>
        <v>45052.359</v>
      </c>
      <c r="H63" s="47">
        <f t="shared" si="11"/>
        <v>29429</v>
      </c>
      <c r="I63" s="56" t="s">
        <v>401</v>
      </c>
      <c r="J63" s="57" t="s">
        <v>402</v>
      </c>
      <c r="K63" s="56">
        <v>29429</v>
      </c>
      <c r="L63" s="56" t="s">
        <v>145</v>
      </c>
      <c r="M63" s="57" t="s">
        <v>264</v>
      </c>
      <c r="N63" s="57"/>
      <c r="O63" s="58" t="s">
        <v>403</v>
      </c>
      <c r="P63" s="58" t="s">
        <v>404</v>
      </c>
    </row>
    <row r="64" spans="1:16" ht="12.75" customHeight="1" thickBot="1" x14ac:dyDescent="0.25">
      <c r="A64" s="47" t="str">
        <f t="shared" si="6"/>
        <v> BBS 59 </v>
      </c>
      <c r="B64" s="14" t="str">
        <f t="shared" si="7"/>
        <v>I</v>
      </c>
      <c r="C64" s="47">
        <f t="shared" si="8"/>
        <v>45054.34</v>
      </c>
      <c r="D64" s="7" t="str">
        <f t="shared" si="9"/>
        <v>vis</v>
      </c>
      <c r="E64" s="55">
        <f>VLOOKUP(C64,Active!C$21:E$959,3,FALSE)</f>
        <v>29432.006079946012</v>
      </c>
      <c r="F64" s="14" t="s">
        <v>117</v>
      </c>
      <c r="G64" s="7" t="str">
        <f t="shared" si="10"/>
        <v>45054.340</v>
      </c>
      <c r="H64" s="47">
        <f t="shared" si="11"/>
        <v>29432</v>
      </c>
      <c r="I64" s="56" t="s">
        <v>405</v>
      </c>
      <c r="J64" s="57" t="s">
        <v>406</v>
      </c>
      <c r="K64" s="56">
        <v>29432</v>
      </c>
      <c r="L64" s="56" t="s">
        <v>323</v>
      </c>
      <c r="M64" s="57" t="s">
        <v>264</v>
      </c>
      <c r="N64" s="57"/>
      <c r="O64" s="58" t="s">
        <v>407</v>
      </c>
      <c r="P64" s="58" t="s">
        <v>408</v>
      </c>
    </row>
    <row r="65" spans="1:16" ht="12.75" customHeight="1" thickBot="1" x14ac:dyDescent="0.25">
      <c r="A65" s="47" t="str">
        <f t="shared" si="6"/>
        <v> VSSC 60.21 </v>
      </c>
      <c r="B65" s="14" t="str">
        <f t="shared" si="7"/>
        <v>I</v>
      </c>
      <c r="C65" s="47">
        <f t="shared" si="8"/>
        <v>45077.428999999996</v>
      </c>
      <c r="D65" s="7" t="str">
        <f t="shared" si="9"/>
        <v>vis</v>
      </c>
      <c r="E65" s="55">
        <f>VLOOKUP(C65,Active!C$21:E$959,3,FALSE)</f>
        <v>29467.018908245052</v>
      </c>
      <c r="F65" s="14" t="s">
        <v>117</v>
      </c>
      <c r="G65" s="7" t="str">
        <f t="shared" si="10"/>
        <v>45077.429</v>
      </c>
      <c r="H65" s="47">
        <f t="shared" si="11"/>
        <v>29467</v>
      </c>
      <c r="I65" s="56" t="s">
        <v>409</v>
      </c>
      <c r="J65" s="57" t="s">
        <v>410</v>
      </c>
      <c r="K65" s="56">
        <v>29467</v>
      </c>
      <c r="L65" s="56" t="s">
        <v>230</v>
      </c>
      <c r="M65" s="57" t="s">
        <v>264</v>
      </c>
      <c r="N65" s="57"/>
      <c r="O65" s="58" t="s">
        <v>403</v>
      </c>
      <c r="P65" s="58" t="s">
        <v>404</v>
      </c>
    </row>
    <row r="66" spans="1:16" ht="12.75" customHeight="1" thickBot="1" x14ac:dyDescent="0.25">
      <c r="A66" s="47" t="str">
        <f t="shared" si="6"/>
        <v> BBS 60 </v>
      </c>
      <c r="B66" s="14" t="str">
        <f t="shared" si="7"/>
        <v>I</v>
      </c>
      <c r="C66" s="47">
        <f t="shared" si="8"/>
        <v>45079.375</v>
      </c>
      <c r="D66" s="7" t="str">
        <f t="shared" si="9"/>
        <v>vis</v>
      </c>
      <c r="E66" s="55">
        <f>VLOOKUP(C66,Active!C$21:E$959,3,FALSE)</f>
        <v>29469.969879004726</v>
      </c>
      <c r="F66" s="14" t="s">
        <v>117</v>
      </c>
      <c r="G66" s="7" t="str">
        <f t="shared" si="10"/>
        <v>45079.375</v>
      </c>
      <c r="H66" s="47">
        <f t="shared" si="11"/>
        <v>29470</v>
      </c>
      <c r="I66" s="56" t="s">
        <v>411</v>
      </c>
      <c r="J66" s="57" t="s">
        <v>412</v>
      </c>
      <c r="K66" s="56">
        <v>29470</v>
      </c>
      <c r="L66" s="56" t="s">
        <v>181</v>
      </c>
      <c r="M66" s="57" t="s">
        <v>264</v>
      </c>
      <c r="N66" s="57"/>
      <c r="O66" s="58" t="s">
        <v>306</v>
      </c>
      <c r="P66" s="58" t="s">
        <v>413</v>
      </c>
    </row>
    <row r="67" spans="1:16" ht="12.75" customHeight="1" thickBot="1" x14ac:dyDescent="0.25">
      <c r="A67" s="47" t="str">
        <f t="shared" si="6"/>
        <v> VSSC 60.21 </v>
      </c>
      <c r="B67" s="14" t="str">
        <f t="shared" si="7"/>
        <v>I</v>
      </c>
      <c r="C67" s="47">
        <f t="shared" si="8"/>
        <v>45079.392999999996</v>
      </c>
      <c r="D67" s="7" t="str">
        <f t="shared" si="9"/>
        <v>vis</v>
      </c>
      <c r="E67" s="55">
        <f>VLOOKUP(C67,Active!C$21:E$959,3,FALSE)</f>
        <v>29469.997174726032</v>
      </c>
      <c r="F67" s="14" t="s">
        <v>117</v>
      </c>
      <c r="G67" s="7" t="str">
        <f t="shared" si="10"/>
        <v>45079.393</v>
      </c>
      <c r="H67" s="47">
        <f t="shared" si="11"/>
        <v>29470</v>
      </c>
      <c r="I67" s="56" t="s">
        <v>414</v>
      </c>
      <c r="J67" s="57" t="s">
        <v>415</v>
      </c>
      <c r="K67" s="56">
        <v>29470</v>
      </c>
      <c r="L67" s="56" t="s">
        <v>288</v>
      </c>
      <c r="M67" s="57" t="s">
        <v>264</v>
      </c>
      <c r="N67" s="57"/>
      <c r="O67" s="58" t="s">
        <v>403</v>
      </c>
      <c r="P67" s="58" t="s">
        <v>404</v>
      </c>
    </row>
    <row r="68" spans="1:16" ht="12.75" customHeight="1" thickBot="1" x14ac:dyDescent="0.25">
      <c r="A68" s="47" t="str">
        <f t="shared" si="6"/>
        <v> BBS 64 </v>
      </c>
      <c r="B68" s="14" t="str">
        <f t="shared" si="7"/>
        <v>I</v>
      </c>
      <c r="C68" s="47">
        <f t="shared" si="8"/>
        <v>45352.415000000001</v>
      </c>
      <c r="D68" s="7" t="str">
        <f t="shared" si="9"/>
        <v>vis</v>
      </c>
      <c r="E68" s="55">
        <f>VLOOKUP(C68,Active!C$21:E$959,3,FALSE)</f>
        <v>29884.015642735088</v>
      </c>
      <c r="F68" s="14" t="s">
        <v>117</v>
      </c>
      <c r="G68" s="7" t="str">
        <f t="shared" si="10"/>
        <v>45352.415</v>
      </c>
      <c r="H68" s="47">
        <f t="shared" si="11"/>
        <v>29884</v>
      </c>
      <c r="I68" s="56" t="s">
        <v>416</v>
      </c>
      <c r="J68" s="57" t="s">
        <v>417</v>
      </c>
      <c r="K68" s="56">
        <v>29884</v>
      </c>
      <c r="L68" s="56" t="s">
        <v>395</v>
      </c>
      <c r="M68" s="57" t="s">
        <v>264</v>
      </c>
      <c r="N68" s="57"/>
      <c r="O68" s="58" t="s">
        <v>306</v>
      </c>
      <c r="P68" s="58" t="s">
        <v>418</v>
      </c>
    </row>
    <row r="69" spans="1:16" ht="12.75" customHeight="1" thickBot="1" x14ac:dyDescent="0.25">
      <c r="A69" s="47" t="str">
        <f t="shared" si="6"/>
        <v>BAVM 36 </v>
      </c>
      <c r="B69" s="14" t="str">
        <f t="shared" si="7"/>
        <v>I</v>
      </c>
      <c r="C69" s="47">
        <f t="shared" si="8"/>
        <v>45383.398999999998</v>
      </c>
      <c r="D69" s="7" t="str">
        <f t="shared" si="9"/>
        <v>vis</v>
      </c>
      <c r="E69" s="55">
        <f>VLOOKUP(C69,Active!C$21:E$959,3,FALSE)</f>
        <v>29931.000677687553</v>
      </c>
      <c r="F69" s="14" t="s">
        <v>117</v>
      </c>
      <c r="G69" s="7" t="str">
        <f t="shared" si="10"/>
        <v>45383.399</v>
      </c>
      <c r="H69" s="47">
        <f t="shared" si="11"/>
        <v>29931</v>
      </c>
      <c r="I69" s="56" t="s">
        <v>419</v>
      </c>
      <c r="J69" s="57" t="s">
        <v>420</v>
      </c>
      <c r="K69" s="56">
        <v>29931</v>
      </c>
      <c r="L69" s="56" t="s">
        <v>421</v>
      </c>
      <c r="M69" s="57" t="s">
        <v>119</v>
      </c>
      <c r="N69" s="57"/>
      <c r="O69" s="58" t="s">
        <v>422</v>
      </c>
      <c r="P69" s="59" t="s">
        <v>423</v>
      </c>
    </row>
    <row r="70" spans="1:16" ht="12.75" customHeight="1" thickBot="1" x14ac:dyDescent="0.25">
      <c r="A70" s="47" t="str">
        <f t="shared" si="6"/>
        <v> BBS 65 </v>
      </c>
      <c r="B70" s="14" t="str">
        <f t="shared" si="7"/>
        <v>I</v>
      </c>
      <c r="C70" s="47">
        <f t="shared" si="8"/>
        <v>45383.411</v>
      </c>
      <c r="D70" s="7" t="str">
        <f t="shared" si="9"/>
        <v>vis</v>
      </c>
      <c r="E70" s="55">
        <f>VLOOKUP(C70,Active!C$21:E$959,3,FALSE)</f>
        <v>29931.018874835096</v>
      </c>
      <c r="F70" s="14" t="s">
        <v>117</v>
      </c>
      <c r="G70" s="7" t="str">
        <f t="shared" si="10"/>
        <v>45383.411</v>
      </c>
      <c r="H70" s="47">
        <f t="shared" si="11"/>
        <v>29931</v>
      </c>
      <c r="I70" s="56" t="s">
        <v>424</v>
      </c>
      <c r="J70" s="57" t="s">
        <v>425</v>
      </c>
      <c r="K70" s="56">
        <v>29931</v>
      </c>
      <c r="L70" s="56" t="s">
        <v>230</v>
      </c>
      <c r="M70" s="57" t="s">
        <v>264</v>
      </c>
      <c r="N70" s="57"/>
      <c r="O70" s="58" t="s">
        <v>306</v>
      </c>
      <c r="P70" s="58" t="s">
        <v>426</v>
      </c>
    </row>
    <row r="71" spans="1:16" ht="12.75" customHeight="1" thickBot="1" x14ac:dyDescent="0.25">
      <c r="A71" s="47" t="str">
        <f t="shared" si="6"/>
        <v> BBS 65 </v>
      </c>
      <c r="B71" s="14" t="str">
        <f t="shared" si="7"/>
        <v>I</v>
      </c>
      <c r="C71" s="47">
        <f t="shared" si="8"/>
        <v>45385.383000000002</v>
      </c>
      <c r="D71" s="7" t="str">
        <f t="shared" si="9"/>
        <v>vis</v>
      </c>
      <c r="E71" s="55">
        <f>VLOOKUP(C71,Active!C$21:E$959,3,FALSE)</f>
        <v>29934.009272747771</v>
      </c>
      <c r="F71" s="14" t="s">
        <v>117</v>
      </c>
      <c r="G71" s="7" t="str">
        <f t="shared" si="10"/>
        <v>45385.383</v>
      </c>
      <c r="H71" s="47">
        <f t="shared" si="11"/>
        <v>29934</v>
      </c>
      <c r="I71" s="56" t="s">
        <v>427</v>
      </c>
      <c r="J71" s="57" t="s">
        <v>428</v>
      </c>
      <c r="K71" s="56">
        <v>29934</v>
      </c>
      <c r="L71" s="56" t="s">
        <v>320</v>
      </c>
      <c r="M71" s="57" t="s">
        <v>264</v>
      </c>
      <c r="N71" s="57"/>
      <c r="O71" s="58" t="s">
        <v>306</v>
      </c>
      <c r="P71" s="58" t="s">
        <v>426</v>
      </c>
    </row>
    <row r="72" spans="1:16" ht="12.75" customHeight="1" thickBot="1" x14ac:dyDescent="0.25">
      <c r="A72" s="47" t="str">
        <f t="shared" si="6"/>
        <v>BAVM 36 </v>
      </c>
      <c r="B72" s="14" t="str">
        <f t="shared" si="7"/>
        <v>I</v>
      </c>
      <c r="C72" s="47">
        <f t="shared" si="8"/>
        <v>45385.385999999999</v>
      </c>
      <c r="D72" s="7" t="str">
        <f t="shared" si="9"/>
        <v>vis</v>
      </c>
      <c r="E72" s="55">
        <f>VLOOKUP(C72,Active!C$21:E$959,3,FALSE)</f>
        <v>29934.013822034653</v>
      </c>
      <c r="F72" s="14" t="s">
        <v>117</v>
      </c>
      <c r="G72" s="7" t="str">
        <f t="shared" si="10"/>
        <v>45385.386</v>
      </c>
      <c r="H72" s="47">
        <f t="shared" si="11"/>
        <v>29934</v>
      </c>
      <c r="I72" s="56" t="s">
        <v>429</v>
      </c>
      <c r="J72" s="57" t="s">
        <v>430</v>
      </c>
      <c r="K72" s="56">
        <v>29934</v>
      </c>
      <c r="L72" s="56" t="s">
        <v>431</v>
      </c>
      <c r="M72" s="57" t="s">
        <v>264</v>
      </c>
      <c r="N72" s="57"/>
      <c r="O72" s="58" t="s">
        <v>298</v>
      </c>
      <c r="P72" s="59" t="s">
        <v>423</v>
      </c>
    </row>
    <row r="73" spans="1:16" ht="12.75" customHeight="1" thickBot="1" x14ac:dyDescent="0.25">
      <c r="A73" s="47" t="str">
        <f t="shared" si="6"/>
        <v> BBS 65 </v>
      </c>
      <c r="B73" s="14" t="str">
        <f t="shared" si="7"/>
        <v>I</v>
      </c>
      <c r="C73" s="47">
        <f t="shared" si="8"/>
        <v>45387.366000000002</v>
      </c>
      <c r="D73" s="7" t="str">
        <f t="shared" si="9"/>
        <v>vis</v>
      </c>
      <c r="E73" s="55">
        <f>VLOOKUP(C73,Active!C$21:E$959,3,FALSE)</f>
        <v>29937.016351379025</v>
      </c>
      <c r="F73" s="14" t="s">
        <v>117</v>
      </c>
      <c r="G73" s="7" t="str">
        <f t="shared" si="10"/>
        <v>45387.366</v>
      </c>
      <c r="H73" s="47">
        <f t="shared" si="11"/>
        <v>29937</v>
      </c>
      <c r="I73" s="56" t="s">
        <v>432</v>
      </c>
      <c r="J73" s="57" t="s">
        <v>433</v>
      </c>
      <c r="K73" s="56">
        <v>29937</v>
      </c>
      <c r="L73" s="56" t="s">
        <v>434</v>
      </c>
      <c r="M73" s="57" t="s">
        <v>264</v>
      </c>
      <c r="N73" s="57"/>
      <c r="O73" s="58" t="s">
        <v>306</v>
      </c>
      <c r="P73" s="58" t="s">
        <v>426</v>
      </c>
    </row>
    <row r="74" spans="1:16" ht="12.75" customHeight="1" thickBot="1" x14ac:dyDescent="0.25">
      <c r="A74" s="47" t="str">
        <f t="shared" si="6"/>
        <v> BBS 66 </v>
      </c>
      <c r="B74" s="14" t="str">
        <f t="shared" si="7"/>
        <v>I</v>
      </c>
      <c r="C74" s="47">
        <f t="shared" si="8"/>
        <v>45439.45</v>
      </c>
      <c r="D74" s="7" t="str">
        <f t="shared" si="9"/>
        <v>vis</v>
      </c>
      <c r="E74" s="55">
        <f>VLOOKUP(C74,Active!C$21:E$959,3,FALSE)</f>
        <v>30015.998037425503</v>
      </c>
      <c r="F74" s="14" t="s">
        <v>117</v>
      </c>
      <c r="G74" s="7" t="str">
        <f t="shared" si="10"/>
        <v>45439.450</v>
      </c>
      <c r="H74" s="47">
        <f t="shared" si="11"/>
        <v>30016</v>
      </c>
      <c r="I74" s="56" t="s">
        <v>435</v>
      </c>
      <c r="J74" s="57" t="s">
        <v>436</v>
      </c>
      <c r="K74" s="56">
        <v>30016</v>
      </c>
      <c r="L74" s="56" t="s">
        <v>178</v>
      </c>
      <c r="M74" s="57" t="s">
        <v>264</v>
      </c>
      <c r="N74" s="57"/>
      <c r="O74" s="58" t="s">
        <v>306</v>
      </c>
      <c r="P74" s="58" t="s">
        <v>437</v>
      </c>
    </row>
    <row r="75" spans="1:16" ht="12.75" customHeight="1" thickBot="1" x14ac:dyDescent="0.25">
      <c r="A75" s="47" t="str">
        <f t="shared" ref="A75:A106" si="12">P75</f>
        <v> BBS 70 </v>
      </c>
      <c r="B75" s="14" t="str">
        <f t="shared" ref="B75:B106" si="13">IF(H75=INT(H75),"I","II")</f>
        <v>I</v>
      </c>
      <c r="C75" s="47">
        <f t="shared" ref="C75:C106" si="14">1*G75</f>
        <v>45697.303</v>
      </c>
      <c r="D75" s="7" t="str">
        <f t="shared" ref="D75:D106" si="15">VLOOKUP(F75,I$1:J$5,2,FALSE)</f>
        <v>vis</v>
      </c>
      <c r="E75" s="55">
        <f>VLOOKUP(C75,Active!C$21:E$959,3,FALSE)</f>
        <v>30407.013794512986</v>
      </c>
      <c r="F75" s="14" t="s">
        <v>117</v>
      </c>
      <c r="G75" s="7" t="str">
        <f t="shared" ref="G75:G106" si="16">MID(I75,3,LEN(I75)-3)</f>
        <v>45697.303</v>
      </c>
      <c r="H75" s="47">
        <f t="shared" ref="H75:H106" si="17">1*K75</f>
        <v>30407</v>
      </c>
      <c r="I75" s="56" t="s">
        <v>438</v>
      </c>
      <c r="J75" s="57" t="s">
        <v>439</v>
      </c>
      <c r="K75" s="56">
        <v>30407</v>
      </c>
      <c r="L75" s="56" t="s">
        <v>431</v>
      </c>
      <c r="M75" s="57" t="s">
        <v>264</v>
      </c>
      <c r="N75" s="57"/>
      <c r="O75" s="58" t="s">
        <v>407</v>
      </c>
      <c r="P75" s="58" t="s">
        <v>440</v>
      </c>
    </row>
    <row r="76" spans="1:16" ht="12.75" customHeight="1" thickBot="1" x14ac:dyDescent="0.25">
      <c r="A76" s="47" t="str">
        <f t="shared" si="12"/>
        <v> BBS 71 </v>
      </c>
      <c r="B76" s="14" t="str">
        <f t="shared" si="13"/>
        <v>I</v>
      </c>
      <c r="C76" s="47">
        <f t="shared" si="14"/>
        <v>45782.362000000001</v>
      </c>
      <c r="D76" s="7" t="str">
        <f t="shared" si="15"/>
        <v>vis</v>
      </c>
      <c r="E76" s="55">
        <f>VLOOKUP(C76,Active!C$21:E$959,3,FALSE)</f>
        <v>30535.999725574886</v>
      </c>
      <c r="F76" s="14" t="s">
        <v>117</v>
      </c>
      <c r="G76" s="7" t="str">
        <f t="shared" si="16"/>
        <v>45782.362</v>
      </c>
      <c r="H76" s="47">
        <f t="shared" si="17"/>
        <v>30536</v>
      </c>
      <c r="I76" s="56" t="s">
        <v>441</v>
      </c>
      <c r="J76" s="57" t="s">
        <v>442</v>
      </c>
      <c r="K76" s="56">
        <v>30536</v>
      </c>
      <c r="L76" s="56" t="s">
        <v>269</v>
      </c>
      <c r="M76" s="57" t="s">
        <v>264</v>
      </c>
      <c r="N76" s="57"/>
      <c r="O76" s="58" t="s">
        <v>289</v>
      </c>
      <c r="P76" s="58" t="s">
        <v>443</v>
      </c>
    </row>
    <row r="77" spans="1:16" ht="12.75" customHeight="1" thickBot="1" x14ac:dyDescent="0.25">
      <c r="A77" s="47" t="str">
        <f t="shared" si="12"/>
        <v> BBS 71 </v>
      </c>
      <c r="B77" s="14" t="str">
        <f t="shared" si="13"/>
        <v>I</v>
      </c>
      <c r="C77" s="47">
        <f t="shared" si="14"/>
        <v>45815.324999999997</v>
      </c>
      <c r="D77" s="7" t="str">
        <f t="shared" si="15"/>
        <v>vis</v>
      </c>
      <c r="E77" s="55">
        <f>VLOOKUP(C77,Active!C$21:E$959,3,FALSE)</f>
        <v>30585.985773442753</v>
      </c>
      <c r="F77" s="14" t="s">
        <v>117</v>
      </c>
      <c r="G77" s="7" t="str">
        <f t="shared" si="16"/>
        <v>45815.325</v>
      </c>
      <c r="H77" s="47">
        <f t="shared" si="17"/>
        <v>30586</v>
      </c>
      <c r="I77" s="56" t="s">
        <v>444</v>
      </c>
      <c r="J77" s="57" t="s">
        <v>445</v>
      </c>
      <c r="K77" s="56">
        <v>30586</v>
      </c>
      <c r="L77" s="56" t="s">
        <v>326</v>
      </c>
      <c r="M77" s="57" t="s">
        <v>264</v>
      </c>
      <c r="N77" s="57"/>
      <c r="O77" s="58" t="s">
        <v>407</v>
      </c>
      <c r="P77" s="58" t="s">
        <v>443</v>
      </c>
    </row>
    <row r="78" spans="1:16" ht="12.75" customHeight="1" thickBot="1" x14ac:dyDescent="0.25">
      <c r="A78" s="47" t="str">
        <f t="shared" si="12"/>
        <v> VSSC 64.23 </v>
      </c>
      <c r="B78" s="14" t="str">
        <f t="shared" si="13"/>
        <v>I</v>
      </c>
      <c r="C78" s="47">
        <f t="shared" si="14"/>
        <v>46113.413999999997</v>
      </c>
      <c r="D78" s="7" t="str">
        <f t="shared" si="15"/>
        <v>vis</v>
      </c>
      <c r="E78" s="55">
        <f>VLOOKUP(C78,Active!C$21:E$959,3,FALSE)</f>
        <v>31038.016566237289</v>
      </c>
      <c r="F78" s="14" t="s">
        <v>117</v>
      </c>
      <c r="G78" s="7" t="str">
        <f t="shared" si="16"/>
        <v>46113.414</v>
      </c>
      <c r="H78" s="47">
        <f t="shared" si="17"/>
        <v>31038</v>
      </c>
      <c r="I78" s="56" t="s">
        <v>446</v>
      </c>
      <c r="J78" s="57" t="s">
        <v>447</v>
      </c>
      <c r="K78" s="56">
        <v>31038</v>
      </c>
      <c r="L78" s="56" t="s">
        <v>434</v>
      </c>
      <c r="M78" s="57" t="s">
        <v>264</v>
      </c>
      <c r="N78" s="57"/>
      <c r="O78" s="58" t="s">
        <v>403</v>
      </c>
      <c r="P78" s="58" t="s">
        <v>448</v>
      </c>
    </row>
    <row r="79" spans="1:16" ht="12.75" customHeight="1" thickBot="1" x14ac:dyDescent="0.25">
      <c r="A79" s="47" t="str">
        <f t="shared" si="12"/>
        <v> BBS 76 </v>
      </c>
      <c r="B79" s="14" t="str">
        <f t="shared" si="13"/>
        <v>I</v>
      </c>
      <c r="C79" s="47">
        <f t="shared" si="14"/>
        <v>46121.322999999997</v>
      </c>
      <c r="D79" s="7" t="str">
        <f t="shared" si="15"/>
        <v>vis</v>
      </c>
      <c r="E79" s="55">
        <f>VLOOKUP(C79,Active!C$21:E$959,3,FALSE)</f>
        <v>31050.010002896179</v>
      </c>
      <c r="F79" s="14" t="s">
        <v>117</v>
      </c>
      <c r="G79" s="7" t="str">
        <f t="shared" si="16"/>
        <v>46121.323</v>
      </c>
      <c r="H79" s="47">
        <f t="shared" si="17"/>
        <v>31050</v>
      </c>
      <c r="I79" s="56" t="s">
        <v>449</v>
      </c>
      <c r="J79" s="57" t="s">
        <v>450</v>
      </c>
      <c r="K79" s="56">
        <v>31050</v>
      </c>
      <c r="L79" s="56" t="s">
        <v>154</v>
      </c>
      <c r="M79" s="57" t="s">
        <v>264</v>
      </c>
      <c r="N79" s="57"/>
      <c r="O79" s="58" t="s">
        <v>451</v>
      </c>
      <c r="P79" s="58" t="s">
        <v>452</v>
      </c>
    </row>
    <row r="80" spans="1:16" ht="12.75" customHeight="1" thickBot="1" x14ac:dyDescent="0.25">
      <c r="A80" s="47" t="str">
        <f t="shared" si="12"/>
        <v> BBS 76 </v>
      </c>
      <c r="B80" s="14" t="str">
        <f t="shared" si="13"/>
        <v>I</v>
      </c>
      <c r="C80" s="47">
        <f t="shared" si="14"/>
        <v>46148.358</v>
      </c>
      <c r="D80" s="7" t="str">
        <f t="shared" si="15"/>
        <v>vis</v>
      </c>
      <c r="E80" s="55">
        <f>VLOOKUP(C80,Active!C$21:E$959,3,FALSE)</f>
        <v>31091.006659878494</v>
      </c>
      <c r="F80" s="14" t="s">
        <v>117</v>
      </c>
      <c r="G80" s="7" t="str">
        <f t="shared" si="16"/>
        <v>46148.358</v>
      </c>
      <c r="H80" s="47">
        <f t="shared" si="17"/>
        <v>31091</v>
      </c>
      <c r="I80" s="56" t="s">
        <v>453</v>
      </c>
      <c r="J80" s="57" t="s">
        <v>454</v>
      </c>
      <c r="K80" s="56">
        <v>31091</v>
      </c>
      <c r="L80" s="56" t="s">
        <v>323</v>
      </c>
      <c r="M80" s="57" t="s">
        <v>264</v>
      </c>
      <c r="N80" s="57"/>
      <c r="O80" s="58" t="s">
        <v>306</v>
      </c>
      <c r="P80" s="58" t="s">
        <v>452</v>
      </c>
    </row>
    <row r="81" spans="1:16" ht="12.75" customHeight="1" thickBot="1" x14ac:dyDescent="0.25">
      <c r="A81" s="47" t="str">
        <f t="shared" si="12"/>
        <v> BBS 76 </v>
      </c>
      <c r="B81" s="14" t="str">
        <f t="shared" si="13"/>
        <v>I</v>
      </c>
      <c r="C81" s="47">
        <f t="shared" si="14"/>
        <v>46171.438999999998</v>
      </c>
      <c r="D81" s="7" t="str">
        <f t="shared" si="15"/>
        <v>vis</v>
      </c>
      <c r="E81" s="55">
        <f>VLOOKUP(C81,Active!C$21:E$959,3,FALSE)</f>
        <v>31126.007356745838</v>
      </c>
      <c r="F81" s="14" t="s">
        <v>117</v>
      </c>
      <c r="G81" s="7" t="str">
        <f t="shared" si="16"/>
        <v>46171.439</v>
      </c>
      <c r="H81" s="47">
        <f t="shared" si="17"/>
        <v>31126</v>
      </c>
      <c r="I81" s="56" t="s">
        <v>455</v>
      </c>
      <c r="J81" s="57" t="s">
        <v>456</v>
      </c>
      <c r="K81" s="56">
        <v>31126</v>
      </c>
      <c r="L81" s="56" t="s">
        <v>316</v>
      </c>
      <c r="M81" s="57" t="s">
        <v>264</v>
      </c>
      <c r="N81" s="57"/>
      <c r="O81" s="58" t="s">
        <v>306</v>
      </c>
      <c r="P81" s="58" t="s">
        <v>452</v>
      </c>
    </row>
    <row r="82" spans="1:16" ht="12.75" customHeight="1" thickBot="1" x14ac:dyDescent="0.25">
      <c r="A82" s="47" t="str">
        <f t="shared" si="12"/>
        <v> BBS 76 </v>
      </c>
      <c r="B82" s="14" t="str">
        <f t="shared" si="13"/>
        <v>I</v>
      </c>
      <c r="C82" s="47">
        <f t="shared" si="14"/>
        <v>46173.419000000002</v>
      </c>
      <c r="D82" s="7" t="str">
        <f t="shared" si="15"/>
        <v>vis</v>
      </c>
      <c r="E82" s="55">
        <f>VLOOKUP(C82,Active!C$21:E$959,3,FALSE)</f>
        <v>31129.009886090211</v>
      </c>
      <c r="F82" s="14" t="s">
        <v>117</v>
      </c>
      <c r="G82" s="7" t="str">
        <f t="shared" si="16"/>
        <v>46173.419</v>
      </c>
      <c r="H82" s="47">
        <f t="shared" si="17"/>
        <v>31129</v>
      </c>
      <c r="I82" s="56" t="s">
        <v>457</v>
      </c>
      <c r="J82" s="57" t="s">
        <v>458</v>
      </c>
      <c r="K82" s="56">
        <v>31129</v>
      </c>
      <c r="L82" s="56" t="s">
        <v>154</v>
      </c>
      <c r="M82" s="57" t="s">
        <v>264</v>
      </c>
      <c r="N82" s="57"/>
      <c r="O82" s="58" t="s">
        <v>306</v>
      </c>
      <c r="P82" s="58" t="s">
        <v>452</v>
      </c>
    </row>
    <row r="83" spans="1:16" ht="12.75" customHeight="1" thickBot="1" x14ac:dyDescent="0.25">
      <c r="A83" s="47" t="str">
        <f t="shared" si="12"/>
        <v> BBS 84 </v>
      </c>
      <c r="B83" s="14" t="str">
        <f t="shared" si="13"/>
        <v>II</v>
      </c>
      <c r="C83" s="47">
        <f t="shared" si="14"/>
        <v>46914.35</v>
      </c>
      <c r="D83" s="7" t="str">
        <f t="shared" si="15"/>
        <v>vis</v>
      </c>
      <c r="E83" s="55">
        <f>VLOOKUP(C83,Active!C$21:E$959,3,FALSE)</f>
        <v>32252.579113186974</v>
      </c>
      <c r="F83" s="14" t="s">
        <v>117</v>
      </c>
      <c r="G83" s="7" t="str">
        <f t="shared" si="16"/>
        <v>46914.350</v>
      </c>
      <c r="H83" s="47">
        <f t="shared" si="17"/>
        <v>32252.5</v>
      </c>
      <c r="I83" s="56" t="s">
        <v>463</v>
      </c>
      <c r="J83" s="57" t="s">
        <v>464</v>
      </c>
      <c r="K83" s="56">
        <v>32252.5</v>
      </c>
      <c r="L83" s="56" t="s">
        <v>465</v>
      </c>
      <c r="M83" s="57" t="s">
        <v>264</v>
      </c>
      <c r="N83" s="57"/>
      <c r="O83" s="58" t="s">
        <v>466</v>
      </c>
      <c r="P83" s="58" t="s">
        <v>467</v>
      </c>
    </row>
    <row r="84" spans="1:16" ht="12.75" customHeight="1" thickBot="1" x14ac:dyDescent="0.25">
      <c r="A84" s="47" t="str">
        <f t="shared" si="12"/>
        <v> BBS 87 </v>
      </c>
      <c r="B84" s="14" t="str">
        <f t="shared" si="13"/>
        <v>I</v>
      </c>
      <c r="C84" s="47">
        <f t="shared" si="14"/>
        <v>47176.442999999999</v>
      </c>
      <c r="D84" s="7" t="str">
        <f t="shared" si="15"/>
        <v>vis</v>
      </c>
      <c r="E84" s="55">
        <f>VLOOKUP(C84,Active!C$21:E$959,3,FALSE)</f>
        <v>32650.024529072492</v>
      </c>
      <c r="F84" s="14" t="s">
        <v>117</v>
      </c>
      <c r="G84" s="7" t="str">
        <f t="shared" si="16"/>
        <v>47176.443</v>
      </c>
      <c r="H84" s="47">
        <f t="shared" si="17"/>
        <v>32650</v>
      </c>
      <c r="I84" s="56" t="s">
        <v>468</v>
      </c>
      <c r="J84" s="57" t="s">
        <v>469</v>
      </c>
      <c r="K84" s="56">
        <v>32650</v>
      </c>
      <c r="L84" s="56" t="s">
        <v>470</v>
      </c>
      <c r="M84" s="57" t="s">
        <v>264</v>
      </c>
      <c r="N84" s="57"/>
      <c r="O84" s="58" t="s">
        <v>306</v>
      </c>
      <c r="P84" s="58" t="s">
        <v>471</v>
      </c>
    </row>
    <row r="85" spans="1:16" ht="12.75" customHeight="1" thickBot="1" x14ac:dyDescent="0.25">
      <c r="A85" s="47" t="str">
        <f t="shared" si="12"/>
        <v> BBS 87 </v>
      </c>
      <c r="B85" s="14" t="str">
        <f t="shared" si="13"/>
        <v>I</v>
      </c>
      <c r="C85" s="47">
        <f t="shared" si="14"/>
        <v>47209.417999999998</v>
      </c>
      <c r="D85" s="7" t="str">
        <f t="shared" si="15"/>
        <v>vis</v>
      </c>
      <c r="E85" s="55">
        <f>VLOOKUP(C85,Active!C$21:E$959,3,FALSE)</f>
        <v>32700.028774087907</v>
      </c>
      <c r="F85" s="14" t="s">
        <v>117</v>
      </c>
      <c r="G85" s="7" t="str">
        <f t="shared" si="16"/>
        <v>47209.418</v>
      </c>
      <c r="H85" s="47">
        <f t="shared" si="17"/>
        <v>32700</v>
      </c>
      <c r="I85" s="56" t="s">
        <v>472</v>
      </c>
      <c r="J85" s="57" t="s">
        <v>473</v>
      </c>
      <c r="K85" s="56">
        <v>32700</v>
      </c>
      <c r="L85" s="56" t="s">
        <v>474</v>
      </c>
      <c r="M85" s="57" t="s">
        <v>264</v>
      </c>
      <c r="N85" s="57"/>
      <c r="O85" s="58" t="s">
        <v>306</v>
      </c>
      <c r="P85" s="58" t="s">
        <v>471</v>
      </c>
    </row>
    <row r="86" spans="1:16" ht="12.75" customHeight="1" thickBot="1" x14ac:dyDescent="0.25">
      <c r="A86" s="47" t="str">
        <f t="shared" si="12"/>
        <v> BBS 88 </v>
      </c>
      <c r="B86" s="14" t="str">
        <f t="shared" si="13"/>
        <v>I</v>
      </c>
      <c r="C86" s="47">
        <f t="shared" si="14"/>
        <v>47234.468000000001</v>
      </c>
      <c r="D86" s="7" t="str">
        <f t="shared" si="15"/>
        <v>vis</v>
      </c>
      <c r="E86" s="55">
        <f>VLOOKUP(C86,Active!C$21:E$959,3,FALSE)</f>
        <v>32738.015319581045</v>
      </c>
      <c r="F86" s="14" t="s">
        <v>117</v>
      </c>
      <c r="G86" s="7" t="str">
        <f t="shared" si="16"/>
        <v>47234.468</v>
      </c>
      <c r="H86" s="47">
        <f t="shared" si="17"/>
        <v>32738</v>
      </c>
      <c r="I86" s="56" t="s">
        <v>475</v>
      </c>
      <c r="J86" s="57" t="s">
        <v>476</v>
      </c>
      <c r="K86" s="56">
        <v>32738</v>
      </c>
      <c r="L86" s="56" t="s">
        <v>395</v>
      </c>
      <c r="M86" s="57" t="s">
        <v>264</v>
      </c>
      <c r="N86" s="57"/>
      <c r="O86" s="58" t="s">
        <v>306</v>
      </c>
      <c r="P86" s="58" t="s">
        <v>477</v>
      </c>
    </row>
    <row r="87" spans="1:16" ht="12.75" customHeight="1" thickBot="1" x14ac:dyDescent="0.25">
      <c r="A87" s="47" t="str">
        <f t="shared" si="12"/>
        <v> BBS 88 </v>
      </c>
      <c r="B87" s="14" t="str">
        <f t="shared" si="13"/>
        <v>I</v>
      </c>
      <c r="C87" s="47">
        <f t="shared" si="14"/>
        <v>47267.434999999998</v>
      </c>
      <c r="D87" s="7" t="str">
        <f t="shared" si="15"/>
        <v>vis</v>
      </c>
      <c r="E87" s="55">
        <f>VLOOKUP(C87,Active!C$21:E$959,3,FALSE)</f>
        <v>32788.007433164763</v>
      </c>
      <c r="F87" s="14" t="s">
        <v>117</v>
      </c>
      <c r="G87" s="7" t="str">
        <f t="shared" si="16"/>
        <v>47267.435</v>
      </c>
      <c r="H87" s="47">
        <f t="shared" si="17"/>
        <v>32788</v>
      </c>
      <c r="I87" s="56" t="s">
        <v>478</v>
      </c>
      <c r="J87" s="57" t="s">
        <v>479</v>
      </c>
      <c r="K87" s="56">
        <v>32788</v>
      </c>
      <c r="L87" s="56" t="s">
        <v>316</v>
      </c>
      <c r="M87" s="57" t="s">
        <v>264</v>
      </c>
      <c r="N87" s="57"/>
      <c r="O87" s="58" t="s">
        <v>306</v>
      </c>
      <c r="P87" s="58" t="s">
        <v>477</v>
      </c>
    </row>
    <row r="88" spans="1:16" ht="12.75" customHeight="1" thickBot="1" x14ac:dyDescent="0.25">
      <c r="A88" s="47" t="str">
        <f t="shared" si="12"/>
        <v>BAVM 52 </v>
      </c>
      <c r="B88" s="14" t="str">
        <f t="shared" si="13"/>
        <v>I</v>
      </c>
      <c r="C88" s="47">
        <f t="shared" si="14"/>
        <v>47579.355000000003</v>
      </c>
      <c r="D88" s="7" t="str">
        <f t="shared" si="15"/>
        <v>vis</v>
      </c>
      <c r="E88" s="55">
        <f>VLOOKUP(C88,Active!C$21:E$959,3,FALSE)</f>
        <v>33261.011954929985</v>
      </c>
      <c r="F88" s="14" t="s">
        <v>117</v>
      </c>
      <c r="G88" s="7" t="str">
        <f t="shared" si="16"/>
        <v>47579.355</v>
      </c>
      <c r="H88" s="47">
        <f t="shared" si="17"/>
        <v>33261</v>
      </c>
      <c r="I88" s="56" t="s">
        <v>480</v>
      </c>
      <c r="J88" s="57" t="s">
        <v>481</v>
      </c>
      <c r="K88" s="56">
        <v>33261</v>
      </c>
      <c r="L88" s="56" t="s">
        <v>338</v>
      </c>
      <c r="M88" s="57" t="s">
        <v>119</v>
      </c>
      <c r="N88" s="57"/>
      <c r="O88" s="58" t="s">
        <v>482</v>
      </c>
      <c r="P88" s="59" t="s">
        <v>483</v>
      </c>
    </row>
    <row r="89" spans="1:16" ht="12.75" customHeight="1" thickBot="1" x14ac:dyDescent="0.25">
      <c r="A89" s="47" t="str">
        <f t="shared" si="12"/>
        <v> BBS 91 </v>
      </c>
      <c r="B89" s="14" t="str">
        <f t="shared" si="13"/>
        <v>I</v>
      </c>
      <c r="C89" s="47">
        <f t="shared" si="14"/>
        <v>47612.332999999999</v>
      </c>
      <c r="D89" s="7" t="str">
        <f t="shared" si="15"/>
        <v>vis</v>
      </c>
      <c r="E89" s="55">
        <f>VLOOKUP(C89,Active!C$21:E$959,3,FALSE)</f>
        <v>33311.020749232273</v>
      </c>
      <c r="F89" s="14" t="s">
        <v>117</v>
      </c>
      <c r="G89" s="7" t="str">
        <f t="shared" si="16"/>
        <v>47612.333</v>
      </c>
      <c r="H89" s="47">
        <f t="shared" si="17"/>
        <v>33311</v>
      </c>
      <c r="I89" s="56" t="s">
        <v>484</v>
      </c>
      <c r="J89" s="57" t="s">
        <v>485</v>
      </c>
      <c r="K89" s="56">
        <v>33311</v>
      </c>
      <c r="L89" s="56" t="s">
        <v>160</v>
      </c>
      <c r="M89" s="57" t="s">
        <v>264</v>
      </c>
      <c r="N89" s="57"/>
      <c r="O89" s="58" t="s">
        <v>306</v>
      </c>
      <c r="P89" s="58" t="s">
        <v>486</v>
      </c>
    </row>
    <row r="90" spans="1:16" ht="12.75" customHeight="1" thickBot="1" x14ac:dyDescent="0.25">
      <c r="A90" s="47" t="str">
        <f t="shared" si="12"/>
        <v> BBS 94 </v>
      </c>
      <c r="B90" s="14" t="str">
        <f t="shared" si="13"/>
        <v>I</v>
      </c>
      <c r="C90" s="47">
        <f t="shared" si="14"/>
        <v>47922.264000000003</v>
      </c>
      <c r="D90" s="7" t="str">
        <f t="shared" si="15"/>
        <v>vis</v>
      </c>
      <c r="E90" s="55">
        <f>VLOOKUP(C90,Active!C$21:E$959,3,FALSE)</f>
        <v>33781.009093792476</v>
      </c>
      <c r="F90" s="14" t="s">
        <v>117</v>
      </c>
      <c r="G90" s="7" t="str">
        <f t="shared" si="16"/>
        <v>47922.264</v>
      </c>
      <c r="H90" s="47">
        <f t="shared" si="17"/>
        <v>33781</v>
      </c>
      <c r="I90" s="56" t="s">
        <v>487</v>
      </c>
      <c r="J90" s="57" t="s">
        <v>488</v>
      </c>
      <c r="K90" s="56">
        <v>33781</v>
      </c>
      <c r="L90" s="56" t="s">
        <v>320</v>
      </c>
      <c r="M90" s="57" t="s">
        <v>264</v>
      </c>
      <c r="N90" s="57"/>
      <c r="O90" s="58" t="s">
        <v>306</v>
      </c>
      <c r="P90" s="58" t="s">
        <v>489</v>
      </c>
    </row>
    <row r="91" spans="1:16" ht="12.75" customHeight="1" thickBot="1" x14ac:dyDescent="0.25">
      <c r="A91" s="47" t="str">
        <f t="shared" si="12"/>
        <v> BBS 94 </v>
      </c>
      <c r="B91" s="14" t="str">
        <f t="shared" si="13"/>
        <v>I</v>
      </c>
      <c r="C91" s="47">
        <f t="shared" si="14"/>
        <v>47939.425999999999</v>
      </c>
      <c r="D91" s="7" t="str">
        <f t="shared" si="15"/>
        <v>vis</v>
      </c>
      <c r="E91" s="55">
        <f>VLOOKUP(C91,Active!C$21:E$959,3,FALSE)</f>
        <v>33807.034047634916</v>
      </c>
      <c r="F91" s="14" t="s">
        <v>117</v>
      </c>
      <c r="G91" s="7" t="str">
        <f t="shared" si="16"/>
        <v>47939.426</v>
      </c>
      <c r="H91" s="47">
        <f t="shared" si="17"/>
        <v>33807</v>
      </c>
      <c r="I91" s="56" t="s">
        <v>490</v>
      </c>
      <c r="J91" s="57" t="s">
        <v>491</v>
      </c>
      <c r="K91" s="56">
        <v>33807</v>
      </c>
      <c r="L91" s="56" t="s">
        <v>190</v>
      </c>
      <c r="M91" s="57" t="s">
        <v>264</v>
      </c>
      <c r="N91" s="57"/>
      <c r="O91" s="58" t="s">
        <v>306</v>
      </c>
      <c r="P91" s="58" t="s">
        <v>489</v>
      </c>
    </row>
    <row r="92" spans="1:16" ht="12.75" customHeight="1" thickBot="1" x14ac:dyDescent="0.25">
      <c r="A92" s="47" t="str">
        <f t="shared" si="12"/>
        <v> BBS 94 </v>
      </c>
      <c r="B92" s="14" t="str">
        <f t="shared" si="13"/>
        <v>I</v>
      </c>
      <c r="C92" s="47">
        <f t="shared" si="14"/>
        <v>47947.330999999998</v>
      </c>
      <c r="D92" s="7" t="str">
        <f t="shared" si="15"/>
        <v>vis</v>
      </c>
      <c r="E92" s="55">
        <f>VLOOKUP(C92,Active!C$21:E$959,3,FALSE)</f>
        <v>33819.021418577955</v>
      </c>
      <c r="F92" s="14" t="s">
        <v>117</v>
      </c>
      <c r="G92" s="7" t="str">
        <f t="shared" si="16"/>
        <v>47947.331</v>
      </c>
      <c r="H92" s="47">
        <f t="shared" si="17"/>
        <v>33819</v>
      </c>
      <c r="I92" s="56" t="s">
        <v>492</v>
      </c>
      <c r="J92" s="57" t="s">
        <v>493</v>
      </c>
      <c r="K92" s="56">
        <v>33819</v>
      </c>
      <c r="L92" s="56" t="s">
        <v>160</v>
      </c>
      <c r="M92" s="57" t="s">
        <v>264</v>
      </c>
      <c r="N92" s="57"/>
      <c r="O92" s="58" t="s">
        <v>306</v>
      </c>
      <c r="P92" s="58" t="s">
        <v>489</v>
      </c>
    </row>
    <row r="93" spans="1:16" ht="12.75" customHeight="1" thickBot="1" x14ac:dyDescent="0.25">
      <c r="A93" s="47" t="str">
        <f t="shared" si="12"/>
        <v> BBS 94 </v>
      </c>
      <c r="B93" s="14" t="str">
        <f t="shared" si="13"/>
        <v>II</v>
      </c>
      <c r="C93" s="47">
        <f t="shared" si="14"/>
        <v>47969.415999999997</v>
      </c>
      <c r="D93" s="7" t="str">
        <f t="shared" si="15"/>
        <v>vis</v>
      </c>
      <c r="E93" s="55">
        <f>VLOOKUP(C93,Active!C$21:E$959,3,FALSE)</f>
        <v>33852.511752199345</v>
      </c>
      <c r="F93" s="14" t="s">
        <v>117</v>
      </c>
      <c r="G93" s="7" t="str">
        <f t="shared" si="16"/>
        <v>47969.416</v>
      </c>
      <c r="H93" s="47">
        <f t="shared" si="17"/>
        <v>33852.5</v>
      </c>
      <c r="I93" s="56" t="s">
        <v>494</v>
      </c>
      <c r="J93" s="57" t="s">
        <v>495</v>
      </c>
      <c r="K93" s="56">
        <v>33852.5</v>
      </c>
      <c r="L93" s="56" t="s">
        <v>338</v>
      </c>
      <c r="M93" s="57" t="s">
        <v>264</v>
      </c>
      <c r="N93" s="57"/>
      <c r="O93" s="58" t="s">
        <v>306</v>
      </c>
      <c r="P93" s="58" t="s">
        <v>489</v>
      </c>
    </row>
    <row r="94" spans="1:16" ht="12.75" customHeight="1" thickBot="1" x14ac:dyDescent="0.25">
      <c r="A94" s="47" t="str">
        <f t="shared" si="12"/>
        <v> BRNO 31 </v>
      </c>
      <c r="B94" s="14" t="str">
        <f t="shared" si="13"/>
        <v>I</v>
      </c>
      <c r="C94" s="47">
        <f t="shared" si="14"/>
        <v>47970.411</v>
      </c>
      <c r="D94" s="7" t="str">
        <f t="shared" si="15"/>
        <v>vis</v>
      </c>
      <c r="E94" s="55">
        <f>VLOOKUP(C94,Active!C$21:E$959,3,FALSE)</f>
        <v>33854.020599016345</v>
      </c>
      <c r="F94" s="14" t="s">
        <v>117</v>
      </c>
      <c r="G94" s="7" t="str">
        <f t="shared" si="16"/>
        <v>47970.411</v>
      </c>
      <c r="H94" s="47">
        <f t="shared" si="17"/>
        <v>33854</v>
      </c>
      <c r="I94" s="56" t="s">
        <v>496</v>
      </c>
      <c r="J94" s="57" t="s">
        <v>497</v>
      </c>
      <c r="K94" s="56">
        <v>33854</v>
      </c>
      <c r="L94" s="56" t="s">
        <v>160</v>
      </c>
      <c r="M94" s="57" t="s">
        <v>264</v>
      </c>
      <c r="N94" s="57"/>
      <c r="O94" s="58" t="s">
        <v>498</v>
      </c>
      <c r="P94" s="58" t="s">
        <v>499</v>
      </c>
    </row>
    <row r="95" spans="1:16" ht="12.75" customHeight="1" thickBot="1" x14ac:dyDescent="0.25">
      <c r="A95" s="47" t="str">
        <f t="shared" si="12"/>
        <v> BBS 95 </v>
      </c>
      <c r="B95" s="14" t="str">
        <f t="shared" si="13"/>
        <v>I</v>
      </c>
      <c r="C95" s="47">
        <f t="shared" si="14"/>
        <v>48001.404999999999</v>
      </c>
      <c r="D95" s="7" t="str">
        <f t="shared" si="15"/>
        <v>vis</v>
      </c>
      <c r="E95" s="55">
        <f>VLOOKUP(C95,Active!C$21:E$959,3,FALSE)</f>
        <v>33901.020798258425</v>
      </c>
      <c r="F95" s="14" t="s">
        <v>117</v>
      </c>
      <c r="G95" s="7" t="str">
        <f t="shared" si="16"/>
        <v>48001.405</v>
      </c>
      <c r="H95" s="47">
        <f t="shared" si="17"/>
        <v>33901</v>
      </c>
      <c r="I95" s="56" t="s">
        <v>500</v>
      </c>
      <c r="J95" s="57" t="s">
        <v>501</v>
      </c>
      <c r="K95" s="56">
        <v>33901</v>
      </c>
      <c r="L95" s="56" t="s">
        <v>160</v>
      </c>
      <c r="M95" s="57" t="s">
        <v>264</v>
      </c>
      <c r="N95" s="57"/>
      <c r="O95" s="58" t="s">
        <v>306</v>
      </c>
      <c r="P95" s="58" t="s">
        <v>502</v>
      </c>
    </row>
    <row r="96" spans="1:16" ht="12.75" customHeight="1" thickBot="1" x14ac:dyDescent="0.25">
      <c r="A96" s="47" t="str">
        <f t="shared" si="12"/>
        <v> BBS 97 </v>
      </c>
      <c r="B96" s="14" t="str">
        <f t="shared" si="13"/>
        <v>I</v>
      </c>
      <c r="C96" s="47">
        <f t="shared" si="14"/>
        <v>48332.447</v>
      </c>
      <c r="D96" s="7" t="str">
        <f t="shared" si="15"/>
        <v>vis</v>
      </c>
      <c r="E96" s="55">
        <f>VLOOKUP(C96,Active!C$21:E$959,3,FALSE)</f>
        <v>34403.022474631216</v>
      </c>
      <c r="F96" s="14" t="s">
        <v>117</v>
      </c>
      <c r="G96" s="7" t="str">
        <f t="shared" si="16"/>
        <v>48332.447</v>
      </c>
      <c r="H96" s="47">
        <f t="shared" si="17"/>
        <v>34403</v>
      </c>
      <c r="I96" s="56" t="s">
        <v>503</v>
      </c>
      <c r="J96" s="57" t="s">
        <v>504</v>
      </c>
      <c r="K96" s="56">
        <v>34403</v>
      </c>
      <c r="L96" s="56" t="s">
        <v>227</v>
      </c>
      <c r="M96" s="57" t="s">
        <v>264</v>
      </c>
      <c r="N96" s="57"/>
      <c r="O96" s="58" t="s">
        <v>306</v>
      </c>
      <c r="P96" s="58" t="s">
        <v>505</v>
      </c>
    </row>
    <row r="97" spans="1:16" ht="12.75" customHeight="1" thickBot="1" x14ac:dyDescent="0.25">
      <c r="A97" s="47" t="str">
        <f t="shared" si="12"/>
        <v> BBS 100 </v>
      </c>
      <c r="B97" s="14" t="str">
        <f t="shared" si="13"/>
        <v>I</v>
      </c>
      <c r="C97" s="47">
        <f t="shared" si="14"/>
        <v>48677.338000000003</v>
      </c>
      <c r="D97" s="7" t="str">
        <f t="shared" si="15"/>
        <v>vis</v>
      </c>
      <c r="E97" s="55">
        <f>VLOOKUP(C97,Active!C$21:E$959,3,FALSE)</f>
        <v>34926.025175696006</v>
      </c>
      <c r="F97" s="14" t="s">
        <v>117</v>
      </c>
      <c r="G97" s="7" t="str">
        <f t="shared" si="16"/>
        <v>48677.338</v>
      </c>
      <c r="H97" s="47">
        <f t="shared" si="17"/>
        <v>34926</v>
      </c>
      <c r="I97" s="56" t="s">
        <v>506</v>
      </c>
      <c r="J97" s="57" t="s">
        <v>507</v>
      </c>
      <c r="K97" s="56">
        <v>34926</v>
      </c>
      <c r="L97" s="56" t="s">
        <v>508</v>
      </c>
      <c r="M97" s="57" t="s">
        <v>264</v>
      </c>
      <c r="N97" s="57"/>
      <c r="O97" s="58" t="s">
        <v>306</v>
      </c>
      <c r="P97" s="58" t="s">
        <v>509</v>
      </c>
    </row>
    <row r="98" spans="1:16" ht="12.75" customHeight="1" thickBot="1" x14ac:dyDescent="0.25">
      <c r="A98" s="47" t="str">
        <f t="shared" si="12"/>
        <v>IBVS 5371 </v>
      </c>
      <c r="B98" s="14" t="str">
        <f t="shared" si="13"/>
        <v>I</v>
      </c>
      <c r="C98" s="47">
        <f t="shared" si="14"/>
        <v>52585.867200000001</v>
      </c>
      <c r="D98" s="7" t="str">
        <f t="shared" si="15"/>
        <v>vis</v>
      </c>
      <c r="E98" s="55">
        <f>VLOOKUP(C98,Active!C$21:E$959,3,FALSE)</f>
        <v>40853.032052624003</v>
      </c>
      <c r="F98" s="14" t="s">
        <v>117</v>
      </c>
      <c r="G98" s="7" t="str">
        <f t="shared" si="16"/>
        <v>52585.8672</v>
      </c>
      <c r="H98" s="47">
        <f t="shared" si="17"/>
        <v>40853</v>
      </c>
      <c r="I98" s="56" t="s">
        <v>585</v>
      </c>
      <c r="J98" s="57" t="s">
        <v>586</v>
      </c>
      <c r="K98" s="56">
        <v>40853</v>
      </c>
      <c r="L98" s="56" t="s">
        <v>587</v>
      </c>
      <c r="M98" s="57" t="s">
        <v>348</v>
      </c>
      <c r="N98" s="57" t="s">
        <v>349</v>
      </c>
      <c r="O98" s="58" t="s">
        <v>578</v>
      </c>
      <c r="P98" s="59" t="s">
        <v>588</v>
      </c>
    </row>
    <row r="99" spans="1:16" ht="12.75" customHeight="1" thickBot="1" x14ac:dyDescent="0.25">
      <c r="A99" s="47" t="str">
        <f t="shared" si="12"/>
        <v>IBVS 5378 </v>
      </c>
      <c r="B99" s="14" t="str">
        <f t="shared" si="13"/>
        <v>I</v>
      </c>
      <c r="C99" s="47">
        <f t="shared" si="14"/>
        <v>52628.7304</v>
      </c>
      <c r="D99" s="7" t="str">
        <f t="shared" si="15"/>
        <v>vis</v>
      </c>
      <c r="E99" s="55">
        <f>VLOOKUP(C99,Active!C$21:E$959,3,FALSE)</f>
        <v>40918.031050499507</v>
      </c>
      <c r="F99" s="14" t="s">
        <v>117</v>
      </c>
      <c r="G99" s="7" t="str">
        <f t="shared" si="16"/>
        <v>52628.7304</v>
      </c>
      <c r="H99" s="47">
        <f t="shared" si="17"/>
        <v>40918</v>
      </c>
      <c r="I99" s="56" t="s">
        <v>592</v>
      </c>
      <c r="J99" s="57" t="s">
        <v>593</v>
      </c>
      <c r="K99" s="56">
        <v>40918</v>
      </c>
      <c r="L99" s="56" t="s">
        <v>594</v>
      </c>
      <c r="M99" s="57" t="s">
        <v>348</v>
      </c>
      <c r="N99" s="57" t="s">
        <v>349</v>
      </c>
      <c r="O99" s="58" t="s">
        <v>595</v>
      </c>
      <c r="P99" s="59" t="s">
        <v>596</v>
      </c>
    </row>
    <row r="100" spans="1:16" ht="12.75" customHeight="1" thickBot="1" x14ac:dyDescent="0.25">
      <c r="A100" s="47" t="str">
        <f t="shared" si="12"/>
        <v>IBVS 5677 </v>
      </c>
      <c r="B100" s="14" t="str">
        <f t="shared" si="13"/>
        <v>I</v>
      </c>
      <c r="C100" s="47">
        <f t="shared" si="14"/>
        <v>53677.909200000002</v>
      </c>
      <c r="D100" s="7" t="str">
        <f t="shared" si="15"/>
        <v>vis</v>
      </c>
      <c r="E100" s="55">
        <f>VLOOKUP(C100,Active!C$21:E$959,3,FALSE)</f>
        <v>42509.036168927967</v>
      </c>
      <c r="F100" s="14" t="s">
        <v>117</v>
      </c>
      <c r="G100" s="7" t="str">
        <f t="shared" si="16"/>
        <v>53677.9092</v>
      </c>
      <c r="H100" s="47">
        <f t="shared" si="17"/>
        <v>42509</v>
      </c>
      <c r="I100" s="56" t="s">
        <v>610</v>
      </c>
      <c r="J100" s="57" t="s">
        <v>611</v>
      </c>
      <c r="K100" s="56">
        <v>42509</v>
      </c>
      <c r="L100" s="56" t="s">
        <v>612</v>
      </c>
      <c r="M100" s="57" t="s">
        <v>348</v>
      </c>
      <c r="N100" s="57" t="s">
        <v>349</v>
      </c>
      <c r="O100" s="58" t="s">
        <v>613</v>
      </c>
      <c r="P100" s="59" t="s">
        <v>614</v>
      </c>
    </row>
    <row r="101" spans="1:16" ht="12.75" customHeight="1" thickBot="1" x14ac:dyDescent="0.25">
      <c r="A101" s="47" t="str">
        <f t="shared" si="12"/>
        <v>BAVM 186 </v>
      </c>
      <c r="B101" s="14" t="str">
        <f t="shared" si="13"/>
        <v>I</v>
      </c>
      <c r="C101" s="47">
        <f t="shared" si="14"/>
        <v>54085.447099999998</v>
      </c>
      <c r="D101" s="7" t="str">
        <f t="shared" si="15"/>
        <v>vis</v>
      </c>
      <c r="E101" s="55">
        <f>VLOOKUP(C101,Active!C$21:E$959,3,FALSE)</f>
        <v>43127.038443519843</v>
      </c>
      <c r="F101" s="14" t="s">
        <v>117</v>
      </c>
      <c r="G101" s="7" t="str">
        <f t="shared" si="16"/>
        <v>54085.4471</v>
      </c>
      <c r="H101" s="47">
        <f t="shared" si="17"/>
        <v>43127</v>
      </c>
      <c r="I101" s="56" t="s">
        <v>630</v>
      </c>
      <c r="J101" s="57" t="s">
        <v>631</v>
      </c>
      <c r="K101" s="56">
        <v>43127</v>
      </c>
      <c r="L101" s="56" t="s">
        <v>632</v>
      </c>
      <c r="M101" s="57" t="s">
        <v>553</v>
      </c>
      <c r="N101" s="57" t="s">
        <v>633</v>
      </c>
      <c r="O101" s="58" t="s">
        <v>634</v>
      </c>
      <c r="P101" s="59" t="s">
        <v>635</v>
      </c>
    </row>
    <row r="102" spans="1:16" ht="12.75" customHeight="1" thickBot="1" x14ac:dyDescent="0.25">
      <c r="A102" s="47" t="str">
        <f t="shared" si="12"/>
        <v>BAVM 201 </v>
      </c>
      <c r="B102" s="14" t="str">
        <f t="shared" si="13"/>
        <v>I</v>
      </c>
      <c r="C102" s="47">
        <f t="shared" si="14"/>
        <v>54126.3321</v>
      </c>
      <c r="D102" s="7" t="str">
        <f t="shared" si="15"/>
        <v>vis</v>
      </c>
      <c r="E102" s="55">
        <f>VLOOKUP(C102,Active!C$21:E$959,3,FALSE)</f>
        <v>43189.037641623108</v>
      </c>
      <c r="F102" s="14" t="s">
        <v>117</v>
      </c>
      <c r="G102" s="7" t="str">
        <f t="shared" si="16"/>
        <v>54126.3321</v>
      </c>
      <c r="H102" s="47">
        <f t="shared" si="17"/>
        <v>43189</v>
      </c>
      <c r="I102" s="56" t="s">
        <v>636</v>
      </c>
      <c r="J102" s="57" t="s">
        <v>637</v>
      </c>
      <c r="K102" s="56" t="s">
        <v>638</v>
      </c>
      <c r="L102" s="56" t="s">
        <v>639</v>
      </c>
      <c r="M102" s="57" t="s">
        <v>553</v>
      </c>
      <c r="N102" s="57" t="s">
        <v>633</v>
      </c>
      <c r="O102" s="58" t="s">
        <v>640</v>
      </c>
      <c r="P102" s="59" t="s">
        <v>641</v>
      </c>
    </row>
    <row r="103" spans="1:16" ht="12.75" customHeight="1" thickBot="1" x14ac:dyDescent="0.25">
      <c r="A103" s="47" t="str">
        <f t="shared" si="12"/>
        <v>IBVS 5843 </v>
      </c>
      <c r="B103" s="14" t="str">
        <f t="shared" si="13"/>
        <v>I</v>
      </c>
      <c r="C103" s="47">
        <f t="shared" si="14"/>
        <v>54127.652399999999</v>
      </c>
      <c r="D103" s="7" t="str">
        <f t="shared" si="15"/>
        <v>vis</v>
      </c>
      <c r="E103" s="55">
        <f>VLOOKUP(C103,Active!C$21:E$959,3,FALSE)</f>
        <v>43191.039782781379</v>
      </c>
      <c r="F103" s="14" t="s">
        <v>117</v>
      </c>
      <c r="G103" s="7" t="str">
        <f t="shared" si="16"/>
        <v>54127.6524</v>
      </c>
      <c r="H103" s="47">
        <f t="shared" si="17"/>
        <v>43191</v>
      </c>
      <c r="I103" s="56" t="s">
        <v>642</v>
      </c>
      <c r="J103" s="57" t="s">
        <v>643</v>
      </c>
      <c r="K103" s="56" t="s">
        <v>644</v>
      </c>
      <c r="L103" s="56" t="s">
        <v>645</v>
      </c>
      <c r="M103" s="57" t="s">
        <v>553</v>
      </c>
      <c r="N103" s="57" t="s">
        <v>633</v>
      </c>
      <c r="O103" s="58" t="s">
        <v>646</v>
      </c>
      <c r="P103" s="59" t="s">
        <v>647</v>
      </c>
    </row>
    <row r="104" spans="1:16" ht="12.75" customHeight="1" thickBot="1" x14ac:dyDescent="0.25">
      <c r="A104" s="47" t="str">
        <f t="shared" si="12"/>
        <v>OEJV 0074 </v>
      </c>
      <c r="B104" s="14" t="str">
        <f t="shared" si="13"/>
        <v>I</v>
      </c>
      <c r="C104" s="47">
        <f t="shared" si="14"/>
        <v>54188.32172</v>
      </c>
      <c r="D104" s="7" t="str">
        <f t="shared" si="15"/>
        <v>vis</v>
      </c>
      <c r="E104" s="55">
        <f>VLOOKUP(C104,Active!C$21:E$959,3,FALSE)</f>
        <v>43283.040496722198</v>
      </c>
      <c r="F104" s="14" t="s">
        <v>117</v>
      </c>
      <c r="G104" s="7" t="str">
        <f t="shared" si="16"/>
        <v>54188.32172</v>
      </c>
      <c r="H104" s="47">
        <f t="shared" si="17"/>
        <v>43283</v>
      </c>
      <c r="I104" s="56" t="s">
        <v>648</v>
      </c>
      <c r="J104" s="57" t="s">
        <v>649</v>
      </c>
      <c r="K104" s="56" t="s">
        <v>650</v>
      </c>
      <c r="L104" s="56" t="s">
        <v>651</v>
      </c>
      <c r="M104" s="57" t="s">
        <v>553</v>
      </c>
      <c r="N104" s="57" t="s">
        <v>652</v>
      </c>
      <c r="O104" s="58" t="s">
        <v>653</v>
      </c>
      <c r="P104" s="59" t="s">
        <v>654</v>
      </c>
    </row>
    <row r="105" spans="1:16" ht="12.75" customHeight="1" thickBot="1" x14ac:dyDescent="0.25">
      <c r="A105" s="47" t="str">
        <f t="shared" si="12"/>
        <v>BAVM 201 </v>
      </c>
      <c r="B105" s="14" t="str">
        <f t="shared" si="13"/>
        <v>I</v>
      </c>
      <c r="C105" s="47">
        <f t="shared" si="14"/>
        <v>54505.513700000003</v>
      </c>
      <c r="D105" s="7" t="str">
        <f t="shared" si="15"/>
        <v>vis</v>
      </c>
      <c r="E105" s="55">
        <f>VLOOKUP(C105,Active!C$21:E$959,3,FALSE)</f>
        <v>43764.039601645462</v>
      </c>
      <c r="F105" s="14" t="s">
        <v>117</v>
      </c>
      <c r="G105" s="7" t="str">
        <f t="shared" si="16"/>
        <v>54505.5137</v>
      </c>
      <c r="H105" s="47">
        <f t="shared" si="17"/>
        <v>43764</v>
      </c>
      <c r="I105" s="56" t="s">
        <v>655</v>
      </c>
      <c r="J105" s="57" t="s">
        <v>656</v>
      </c>
      <c r="K105" s="56" t="s">
        <v>657</v>
      </c>
      <c r="L105" s="56" t="s">
        <v>658</v>
      </c>
      <c r="M105" s="57" t="s">
        <v>553</v>
      </c>
      <c r="N105" s="57" t="s">
        <v>117</v>
      </c>
      <c r="O105" s="58" t="s">
        <v>659</v>
      </c>
      <c r="P105" s="59" t="s">
        <v>641</v>
      </c>
    </row>
    <row r="106" spans="1:16" ht="13.5" thickBot="1" x14ac:dyDescent="0.25">
      <c r="A106" s="47" t="str">
        <f t="shared" si="12"/>
        <v>IBVS 5974 </v>
      </c>
      <c r="B106" s="14" t="str">
        <f t="shared" si="13"/>
        <v>I</v>
      </c>
      <c r="C106" s="47">
        <f t="shared" si="14"/>
        <v>55472.917800000003</v>
      </c>
      <c r="D106" s="7" t="str">
        <f t="shared" si="15"/>
        <v>vis</v>
      </c>
      <c r="E106" s="55">
        <f>VLOOKUP(C106,Active!C$21:E$959,3,FALSE)</f>
        <v>45231.039196651262</v>
      </c>
      <c r="F106" s="14" t="s">
        <v>117</v>
      </c>
      <c r="G106" s="7" t="str">
        <f t="shared" si="16"/>
        <v>55472.9178</v>
      </c>
      <c r="H106" s="47">
        <f t="shared" si="17"/>
        <v>45231</v>
      </c>
      <c r="I106" s="56" t="s">
        <v>704</v>
      </c>
      <c r="J106" s="57" t="s">
        <v>705</v>
      </c>
      <c r="K106" s="56" t="s">
        <v>706</v>
      </c>
      <c r="L106" s="56" t="s">
        <v>707</v>
      </c>
      <c r="M106" s="57" t="s">
        <v>553</v>
      </c>
      <c r="N106" s="57" t="s">
        <v>117</v>
      </c>
      <c r="O106" s="58" t="s">
        <v>595</v>
      </c>
      <c r="P106" s="59" t="s">
        <v>708</v>
      </c>
    </row>
    <row r="107" spans="1:16" ht="13.5" thickBot="1" x14ac:dyDescent="0.25">
      <c r="A107" s="47" t="str">
        <f t="shared" ref="A107:A138" si="18">P107</f>
        <v>BAVM 234 </v>
      </c>
      <c r="B107" s="14" t="str">
        <f t="shared" ref="B107:B138" si="19">IF(H107=INT(H107),"I","II")</f>
        <v>II</v>
      </c>
      <c r="C107" s="47">
        <f t="shared" ref="C107:C138" si="20">1*G107</f>
        <v>56698.499300000003</v>
      </c>
      <c r="D107" s="7" t="str">
        <f t="shared" ref="D107:D138" si="21">VLOOKUP(F107,I$1:J$5,2,FALSE)</f>
        <v>vis</v>
      </c>
      <c r="E107" s="55">
        <f>VLOOKUP(C107,Active!C$21:E$959,3,FALSE)</f>
        <v>47089.546478299751</v>
      </c>
      <c r="F107" s="14" t="s">
        <v>117</v>
      </c>
      <c r="G107" s="7" t="str">
        <f t="shared" ref="G107:G138" si="22">MID(I107,3,LEN(I107)-3)</f>
        <v>56698.4993</v>
      </c>
      <c r="H107" s="47">
        <f t="shared" ref="H107:H138" si="23">1*K107</f>
        <v>47089.5</v>
      </c>
      <c r="I107" s="56" t="s">
        <v>721</v>
      </c>
      <c r="J107" s="57" t="s">
        <v>722</v>
      </c>
      <c r="K107" s="56" t="s">
        <v>723</v>
      </c>
      <c r="L107" s="56" t="s">
        <v>724</v>
      </c>
      <c r="M107" s="57" t="s">
        <v>553</v>
      </c>
      <c r="N107" s="57" t="s">
        <v>633</v>
      </c>
      <c r="O107" s="58" t="s">
        <v>725</v>
      </c>
      <c r="P107" s="59" t="s">
        <v>726</v>
      </c>
    </row>
    <row r="108" spans="1:16" ht="13.5" thickBot="1" x14ac:dyDescent="0.25">
      <c r="A108" s="47" t="str">
        <f t="shared" si="18"/>
        <v>BAVM 238 </v>
      </c>
      <c r="B108" s="14" t="str">
        <f t="shared" si="19"/>
        <v>II</v>
      </c>
      <c r="C108" s="47">
        <f t="shared" si="20"/>
        <v>56706.409899999999</v>
      </c>
      <c r="D108" s="7" t="str">
        <f t="shared" si="21"/>
        <v>vis</v>
      </c>
      <c r="E108" s="55">
        <f>VLOOKUP(C108,Active!C$21:E$959,3,FALSE)</f>
        <v>47101.542341244975</v>
      </c>
      <c r="F108" s="14" t="s">
        <v>117</v>
      </c>
      <c r="G108" s="7" t="str">
        <f t="shared" si="22"/>
        <v>56706.4099</v>
      </c>
      <c r="H108" s="47">
        <f t="shared" si="23"/>
        <v>47101.5</v>
      </c>
      <c r="I108" s="56" t="s">
        <v>727</v>
      </c>
      <c r="J108" s="57" t="s">
        <v>728</v>
      </c>
      <c r="K108" s="56">
        <v>47101.5</v>
      </c>
      <c r="L108" s="56" t="s">
        <v>729</v>
      </c>
      <c r="M108" s="57" t="s">
        <v>553</v>
      </c>
      <c r="N108" s="57" t="s">
        <v>633</v>
      </c>
      <c r="O108" s="58" t="s">
        <v>725</v>
      </c>
      <c r="P108" s="59" t="s">
        <v>730</v>
      </c>
    </row>
    <row r="109" spans="1:16" ht="13.5" thickBot="1" x14ac:dyDescent="0.25">
      <c r="A109" s="47" t="str">
        <f t="shared" si="18"/>
        <v>BAVM 238 </v>
      </c>
      <c r="B109" s="14" t="str">
        <f t="shared" si="19"/>
        <v>II</v>
      </c>
      <c r="C109" s="47">
        <f t="shared" si="20"/>
        <v>56714.324999999997</v>
      </c>
      <c r="D109" s="7" t="str">
        <f t="shared" si="21"/>
        <v>vis</v>
      </c>
      <c r="E109" s="55">
        <f>VLOOKUP(C109,Active!C$21:E$959,3,FALSE)</f>
        <v>47113.545028120527</v>
      </c>
      <c r="F109" s="14" t="s">
        <v>117</v>
      </c>
      <c r="G109" s="7" t="str">
        <f t="shared" si="22"/>
        <v>56714.3250</v>
      </c>
      <c r="H109" s="47">
        <f t="shared" si="23"/>
        <v>47113.5</v>
      </c>
      <c r="I109" s="56" t="s">
        <v>731</v>
      </c>
      <c r="J109" s="57" t="s">
        <v>732</v>
      </c>
      <c r="K109" s="56">
        <v>47113.5</v>
      </c>
      <c r="L109" s="56" t="s">
        <v>733</v>
      </c>
      <c r="M109" s="57" t="s">
        <v>553</v>
      </c>
      <c r="N109" s="57" t="s">
        <v>633</v>
      </c>
      <c r="O109" s="58" t="s">
        <v>725</v>
      </c>
      <c r="P109" s="59" t="s">
        <v>730</v>
      </c>
    </row>
    <row r="110" spans="1:16" ht="26.25" thickBot="1" x14ac:dyDescent="0.25">
      <c r="A110" s="47" t="str">
        <f t="shared" si="18"/>
        <v>BAVM 241 (=IBVS 6157) </v>
      </c>
      <c r="B110" s="14" t="str">
        <f t="shared" si="19"/>
        <v>II</v>
      </c>
      <c r="C110" s="47">
        <f t="shared" si="20"/>
        <v>57080.318500000001</v>
      </c>
      <c r="D110" s="7" t="str">
        <f t="shared" si="21"/>
        <v>vis</v>
      </c>
      <c r="E110" s="55">
        <f>VLOOKUP(C110,Active!C$21:E$959,3,FALSE)</f>
        <v>47668.548171351737</v>
      </c>
      <c r="F110" s="14" t="s">
        <v>117</v>
      </c>
      <c r="G110" s="7" t="str">
        <f t="shared" si="22"/>
        <v>57080.3185</v>
      </c>
      <c r="H110" s="47">
        <f t="shared" si="23"/>
        <v>47668.5</v>
      </c>
      <c r="I110" s="56" t="s">
        <v>734</v>
      </c>
      <c r="J110" s="57" t="s">
        <v>735</v>
      </c>
      <c r="K110" s="56">
        <v>47668.5</v>
      </c>
      <c r="L110" s="56" t="s">
        <v>736</v>
      </c>
      <c r="M110" s="57" t="s">
        <v>553</v>
      </c>
      <c r="N110" s="57" t="s">
        <v>633</v>
      </c>
      <c r="O110" s="58" t="s">
        <v>725</v>
      </c>
      <c r="P110" s="59" t="s">
        <v>737</v>
      </c>
    </row>
    <row r="111" spans="1:16" ht="12.75" customHeight="1" thickBot="1" x14ac:dyDescent="0.25">
      <c r="A111" s="47" t="str">
        <f t="shared" si="18"/>
        <v> MVS 194 </v>
      </c>
      <c r="B111" s="14" t="str">
        <f t="shared" si="19"/>
        <v>I</v>
      </c>
      <c r="C111" s="47">
        <f t="shared" si="20"/>
        <v>25645.572</v>
      </c>
      <c r="D111" s="7" t="str">
        <f t="shared" si="21"/>
        <v>vis</v>
      </c>
      <c r="E111" s="55">
        <f>VLOOKUP(C111,Active!C$21:E$959,3,FALSE)</f>
        <v>-1.1828145901153676E-2</v>
      </c>
      <c r="F111" s="14" t="s">
        <v>117</v>
      </c>
      <c r="G111" s="7" t="str">
        <f t="shared" si="22"/>
        <v>25645.572</v>
      </c>
      <c r="H111" s="47">
        <f t="shared" si="23"/>
        <v>0</v>
      </c>
      <c r="I111" s="56" t="s">
        <v>120</v>
      </c>
      <c r="J111" s="57" t="s">
        <v>121</v>
      </c>
      <c r="K111" s="56">
        <v>0</v>
      </c>
      <c r="L111" s="56" t="s">
        <v>122</v>
      </c>
      <c r="M111" s="57" t="s">
        <v>123</v>
      </c>
      <c r="N111" s="57"/>
      <c r="O111" s="58" t="s">
        <v>124</v>
      </c>
      <c r="P111" s="58" t="s">
        <v>125</v>
      </c>
    </row>
    <row r="112" spans="1:16" ht="12.75" customHeight="1" thickBot="1" x14ac:dyDescent="0.25">
      <c r="A112" s="47" t="str">
        <f t="shared" si="18"/>
        <v> MVS 194 </v>
      </c>
      <c r="B112" s="14" t="str">
        <f t="shared" si="19"/>
        <v>I</v>
      </c>
      <c r="C112" s="47">
        <f t="shared" si="20"/>
        <v>25889.548999999999</v>
      </c>
      <c r="D112" s="7" t="str">
        <f t="shared" si="21"/>
        <v>vis</v>
      </c>
      <c r="E112" s="55">
        <f>VLOOKUP(C112,Active!C$21:E$959,3,FALSE)</f>
        <v>369.96196066761399</v>
      </c>
      <c r="F112" s="14" t="s">
        <v>117</v>
      </c>
      <c r="G112" s="7" t="str">
        <f t="shared" si="22"/>
        <v>25889.549</v>
      </c>
      <c r="H112" s="47">
        <f t="shared" si="23"/>
        <v>370</v>
      </c>
      <c r="I112" s="56" t="s">
        <v>126</v>
      </c>
      <c r="J112" s="57" t="s">
        <v>127</v>
      </c>
      <c r="K112" s="56">
        <v>370</v>
      </c>
      <c r="L112" s="56" t="s">
        <v>128</v>
      </c>
      <c r="M112" s="57" t="s">
        <v>123</v>
      </c>
      <c r="N112" s="57"/>
      <c r="O112" s="58" t="s">
        <v>124</v>
      </c>
      <c r="P112" s="58" t="s">
        <v>125</v>
      </c>
    </row>
    <row r="113" spans="1:16" ht="12.75" customHeight="1" thickBot="1" x14ac:dyDescent="0.25">
      <c r="A113" s="47" t="str">
        <f t="shared" si="18"/>
        <v> MVS 194 </v>
      </c>
      <c r="B113" s="14" t="str">
        <f t="shared" si="19"/>
        <v>I</v>
      </c>
      <c r="C113" s="47">
        <f t="shared" si="20"/>
        <v>26056.431</v>
      </c>
      <c r="D113" s="7" t="str">
        <f t="shared" si="21"/>
        <v>vis</v>
      </c>
      <c r="E113" s="55">
        <f>VLOOKUP(C113,Active!C$21:E$959,3,FALSE)</f>
        <v>623.02665867102348</v>
      </c>
      <c r="F113" s="14" t="s">
        <v>117</v>
      </c>
      <c r="G113" s="7" t="str">
        <f t="shared" si="22"/>
        <v>26056.431</v>
      </c>
      <c r="H113" s="47">
        <f t="shared" si="23"/>
        <v>623</v>
      </c>
      <c r="I113" s="56" t="s">
        <v>129</v>
      </c>
      <c r="J113" s="57" t="s">
        <v>130</v>
      </c>
      <c r="K113" s="56">
        <v>623</v>
      </c>
      <c r="L113" s="56" t="s">
        <v>131</v>
      </c>
      <c r="M113" s="57" t="s">
        <v>123</v>
      </c>
      <c r="N113" s="57"/>
      <c r="O113" s="58" t="s">
        <v>124</v>
      </c>
      <c r="P113" s="58" t="s">
        <v>125</v>
      </c>
    </row>
    <row r="114" spans="1:16" ht="12.75" customHeight="1" thickBot="1" x14ac:dyDescent="0.25">
      <c r="A114" s="47" t="str">
        <f t="shared" si="18"/>
        <v> MVS 194 </v>
      </c>
      <c r="B114" s="14" t="str">
        <f t="shared" si="19"/>
        <v>I</v>
      </c>
      <c r="C114" s="47">
        <f t="shared" si="20"/>
        <v>26352.471000000001</v>
      </c>
      <c r="D114" s="7" t="str">
        <f t="shared" si="21"/>
        <v>vis</v>
      </c>
      <c r="E114" s="55">
        <f>VLOOKUP(C114,Active!C$21:E$959,3,FALSE)</f>
        <v>1071.9502885228285</v>
      </c>
      <c r="F114" s="14" t="s">
        <v>117</v>
      </c>
      <c r="G114" s="7" t="str">
        <f t="shared" si="22"/>
        <v>26352.471</v>
      </c>
      <c r="H114" s="47">
        <f t="shared" si="23"/>
        <v>1072</v>
      </c>
      <c r="I114" s="56" t="s">
        <v>132</v>
      </c>
      <c r="J114" s="57" t="s">
        <v>133</v>
      </c>
      <c r="K114" s="56">
        <v>1072</v>
      </c>
      <c r="L114" s="56" t="s">
        <v>134</v>
      </c>
      <c r="M114" s="57" t="s">
        <v>123</v>
      </c>
      <c r="N114" s="57"/>
      <c r="O114" s="58" t="s">
        <v>124</v>
      </c>
      <c r="P114" s="58" t="s">
        <v>125</v>
      </c>
    </row>
    <row r="115" spans="1:16" ht="12.75" customHeight="1" thickBot="1" x14ac:dyDescent="0.25">
      <c r="A115" s="47" t="str">
        <f t="shared" si="18"/>
        <v> AN 281.156 </v>
      </c>
      <c r="B115" s="14" t="str">
        <f t="shared" si="19"/>
        <v>I</v>
      </c>
      <c r="C115" s="47">
        <f t="shared" si="20"/>
        <v>26391.437000000002</v>
      </c>
      <c r="D115" s="7" t="str">
        <f t="shared" si="21"/>
        <v>vis</v>
      </c>
      <c r="E115" s="55">
        <f>VLOOKUP(C115,Active!C$21:E$959,3,FALSE)</f>
        <v>1131.0394594483978</v>
      </c>
      <c r="F115" s="14" t="s">
        <v>117</v>
      </c>
      <c r="G115" s="7" t="str">
        <f t="shared" si="22"/>
        <v>26391.437</v>
      </c>
      <c r="H115" s="47">
        <f t="shared" si="23"/>
        <v>1131</v>
      </c>
      <c r="I115" s="56" t="s">
        <v>135</v>
      </c>
      <c r="J115" s="57" t="s">
        <v>136</v>
      </c>
      <c r="K115" s="56">
        <v>1131</v>
      </c>
      <c r="L115" s="56" t="s">
        <v>137</v>
      </c>
      <c r="M115" s="57" t="s">
        <v>123</v>
      </c>
      <c r="N115" s="57"/>
      <c r="O115" s="58" t="s">
        <v>138</v>
      </c>
      <c r="P115" s="58" t="s">
        <v>139</v>
      </c>
    </row>
    <row r="116" spans="1:16" ht="12.75" customHeight="1" thickBot="1" x14ac:dyDescent="0.25">
      <c r="A116" s="47" t="str">
        <f t="shared" si="18"/>
        <v> AN 281.156 </v>
      </c>
      <c r="B116" s="14" t="str">
        <f t="shared" si="19"/>
        <v>I</v>
      </c>
      <c r="C116" s="47">
        <f t="shared" si="20"/>
        <v>26416.471000000001</v>
      </c>
      <c r="D116" s="7" t="str">
        <f t="shared" si="21"/>
        <v>vis</v>
      </c>
      <c r="E116" s="55">
        <f>VLOOKUP(C116,Active!C$21:E$959,3,FALSE)</f>
        <v>1169.0017420781435</v>
      </c>
      <c r="F116" s="14" t="s">
        <v>117</v>
      </c>
      <c r="G116" s="7" t="str">
        <f t="shared" si="22"/>
        <v>26416.471</v>
      </c>
      <c r="H116" s="47">
        <f t="shared" si="23"/>
        <v>1169</v>
      </c>
      <c r="I116" s="56" t="s">
        <v>143</v>
      </c>
      <c r="J116" s="57" t="s">
        <v>144</v>
      </c>
      <c r="K116" s="56">
        <v>1169</v>
      </c>
      <c r="L116" s="56" t="s">
        <v>145</v>
      </c>
      <c r="M116" s="57" t="s">
        <v>123</v>
      </c>
      <c r="N116" s="57"/>
      <c r="O116" s="58" t="s">
        <v>138</v>
      </c>
      <c r="P116" s="58" t="s">
        <v>139</v>
      </c>
    </row>
    <row r="117" spans="1:16" ht="12.75" customHeight="1" thickBot="1" x14ac:dyDescent="0.25">
      <c r="A117" s="47" t="str">
        <f t="shared" si="18"/>
        <v> MVS 194 </v>
      </c>
      <c r="B117" s="14" t="str">
        <f t="shared" si="19"/>
        <v>I</v>
      </c>
      <c r="C117" s="47">
        <f t="shared" si="20"/>
        <v>26987.528999999999</v>
      </c>
      <c r="D117" s="7" t="str">
        <f t="shared" si="21"/>
        <v>vis</v>
      </c>
      <c r="E117" s="55">
        <f>VLOOKUP(C117,Active!C$21:E$959,3,FALSE)</f>
        <v>2034.9706321467493</v>
      </c>
      <c r="F117" s="14" t="s">
        <v>117</v>
      </c>
      <c r="G117" s="7" t="str">
        <f t="shared" si="22"/>
        <v>26987.529</v>
      </c>
      <c r="H117" s="47">
        <f t="shared" si="23"/>
        <v>2035</v>
      </c>
      <c r="I117" s="56" t="s">
        <v>167</v>
      </c>
      <c r="J117" s="57" t="s">
        <v>168</v>
      </c>
      <c r="K117" s="56">
        <v>2035</v>
      </c>
      <c r="L117" s="56" t="s">
        <v>169</v>
      </c>
      <c r="M117" s="57" t="s">
        <v>123</v>
      </c>
      <c r="N117" s="57"/>
      <c r="O117" s="58" t="s">
        <v>124</v>
      </c>
      <c r="P117" s="58" t="s">
        <v>125</v>
      </c>
    </row>
    <row r="118" spans="1:16" ht="12.75" customHeight="1" thickBot="1" x14ac:dyDescent="0.25">
      <c r="A118" s="47" t="str">
        <f t="shared" si="18"/>
        <v> MVS 194 </v>
      </c>
      <c r="B118" s="14" t="str">
        <f t="shared" si="19"/>
        <v>I</v>
      </c>
      <c r="C118" s="47">
        <f t="shared" si="20"/>
        <v>27154.386999999999</v>
      </c>
      <c r="D118" s="7" t="str">
        <f t="shared" si="21"/>
        <v>vis</v>
      </c>
      <c r="E118" s="55">
        <f>VLOOKUP(C118,Active!C$21:E$959,3,FALSE)</f>
        <v>2287.9989358550733</v>
      </c>
      <c r="F118" s="14" t="s">
        <v>117</v>
      </c>
      <c r="G118" s="7" t="str">
        <f t="shared" si="22"/>
        <v>27154.387</v>
      </c>
      <c r="H118" s="47">
        <f t="shared" si="23"/>
        <v>2288</v>
      </c>
      <c r="I118" s="56" t="s">
        <v>176</v>
      </c>
      <c r="J118" s="57" t="s">
        <v>177</v>
      </c>
      <c r="K118" s="56">
        <v>2288</v>
      </c>
      <c r="L118" s="56" t="s">
        <v>178</v>
      </c>
      <c r="M118" s="57" t="s">
        <v>123</v>
      </c>
      <c r="N118" s="57"/>
      <c r="O118" s="58" t="s">
        <v>124</v>
      </c>
      <c r="P118" s="58" t="s">
        <v>125</v>
      </c>
    </row>
    <row r="119" spans="1:16" ht="12.75" customHeight="1" thickBot="1" x14ac:dyDescent="0.25">
      <c r="A119" s="47" t="str">
        <f t="shared" si="18"/>
        <v> MVS 194 </v>
      </c>
      <c r="B119" s="14" t="str">
        <f t="shared" si="19"/>
        <v>I</v>
      </c>
      <c r="C119" s="47">
        <f t="shared" si="20"/>
        <v>28497.663</v>
      </c>
      <c r="D119" s="7" t="str">
        <f t="shared" si="21"/>
        <v>vis</v>
      </c>
      <c r="E119" s="55">
        <f>VLOOKUP(C119,Active!C$21:E$959,3,FALSE)</f>
        <v>4324.9815659483456</v>
      </c>
      <c r="F119" s="14" t="s">
        <v>117</v>
      </c>
      <c r="G119" s="7" t="str">
        <f t="shared" si="22"/>
        <v>28497.663</v>
      </c>
      <c r="H119" s="47">
        <f t="shared" si="23"/>
        <v>4325</v>
      </c>
      <c r="I119" s="56" t="s">
        <v>182</v>
      </c>
      <c r="J119" s="57" t="s">
        <v>183</v>
      </c>
      <c r="K119" s="56">
        <v>4325</v>
      </c>
      <c r="L119" s="56" t="s">
        <v>184</v>
      </c>
      <c r="M119" s="57" t="s">
        <v>123</v>
      </c>
      <c r="N119" s="57"/>
      <c r="O119" s="58" t="s">
        <v>124</v>
      </c>
      <c r="P119" s="58" t="s">
        <v>125</v>
      </c>
    </row>
    <row r="120" spans="1:16" ht="12.75" customHeight="1" thickBot="1" x14ac:dyDescent="0.25">
      <c r="A120" s="47" t="str">
        <f t="shared" si="18"/>
        <v> MVS 194 </v>
      </c>
      <c r="B120" s="14" t="str">
        <f t="shared" si="19"/>
        <v>I</v>
      </c>
      <c r="C120" s="47">
        <f t="shared" si="20"/>
        <v>28513.491999999998</v>
      </c>
      <c r="D120" s="7" t="str">
        <f t="shared" si="21"/>
        <v>vis</v>
      </c>
      <c r="E120" s="55">
        <f>VLOOKUP(C120,Active!C$21:E$959,3,FALSE)</f>
        <v>4348.9851199847026</v>
      </c>
      <c r="F120" s="14" t="s">
        <v>117</v>
      </c>
      <c r="G120" s="7" t="str">
        <f t="shared" si="22"/>
        <v>28513.492</v>
      </c>
      <c r="H120" s="47">
        <f t="shared" si="23"/>
        <v>4349</v>
      </c>
      <c r="I120" s="56" t="s">
        <v>185</v>
      </c>
      <c r="J120" s="57" t="s">
        <v>186</v>
      </c>
      <c r="K120" s="56">
        <v>4349</v>
      </c>
      <c r="L120" s="56" t="s">
        <v>187</v>
      </c>
      <c r="M120" s="57" t="s">
        <v>123</v>
      </c>
      <c r="N120" s="57"/>
      <c r="O120" s="58" t="s">
        <v>124</v>
      </c>
      <c r="P120" s="58" t="s">
        <v>125</v>
      </c>
    </row>
    <row r="121" spans="1:16" ht="12.75" customHeight="1" thickBot="1" x14ac:dyDescent="0.25">
      <c r="A121" s="47" t="str">
        <f t="shared" si="18"/>
        <v> AN 281.156 </v>
      </c>
      <c r="B121" s="14" t="str">
        <f t="shared" si="19"/>
        <v>I</v>
      </c>
      <c r="C121" s="47">
        <f t="shared" si="20"/>
        <v>28622.331999999999</v>
      </c>
      <c r="D121" s="7" t="str">
        <f t="shared" si="21"/>
        <v>vis</v>
      </c>
      <c r="E121" s="55">
        <f>VLOOKUP(C121,Active!C$21:E$959,3,FALSE)</f>
        <v>4514.0332481872101</v>
      </c>
      <c r="F121" s="14" t="s">
        <v>117</v>
      </c>
      <c r="G121" s="7" t="str">
        <f t="shared" si="22"/>
        <v>28622.332</v>
      </c>
      <c r="H121" s="47">
        <f t="shared" si="23"/>
        <v>4514</v>
      </c>
      <c r="I121" s="56" t="s">
        <v>188</v>
      </c>
      <c r="J121" s="57" t="s">
        <v>189</v>
      </c>
      <c r="K121" s="56">
        <v>4514</v>
      </c>
      <c r="L121" s="56" t="s">
        <v>190</v>
      </c>
      <c r="M121" s="57" t="s">
        <v>123</v>
      </c>
      <c r="N121" s="57"/>
      <c r="O121" s="58" t="s">
        <v>138</v>
      </c>
      <c r="P121" s="58" t="s">
        <v>139</v>
      </c>
    </row>
    <row r="122" spans="1:16" ht="12.75" customHeight="1" thickBot="1" x14ac:dyDescent="0.25">
      <c r="A122" s="47" t="str">
        <f t="shared" si="18"/>
        <v> MVS 194 </v>
      </c>
      <c r="B122" s="14" t="str">
        <f t="shared" si="19"/>
        <v>I</v>
      </c>
      <c r="C122" s="47">
        <f t="shared" si="20"/>
        <v>28949.38</v>
      </c>
      <c r="D122" s="7" t="str">
        <f t="shared" si="21"/>
        <v>vis</v>
      </c>
      <c r="E122" s="55">
        <f>VLOOKUP(C122,Active!C$21:E$959,3,FALSE)</f>
        <v>5009.9783072865675</v>
      </c>
      <c r="F122" s="14" t="s">
        <v>117</v>
      </c>
      <c r="G122" s="7" t="str">
        <f t="shared" si="22"/>
        <v>28949.380</v>
      </c>
      <c r="H122" s="47">
        <f t="shared" si="23"/>
        <v>5010</v>
      </c>
      <c r="I122" s="56" t="s">
        <v>193</v>
      </c>
      <c r="J122" s="57" t="s">
        <v>194</v>
      </c>
      <c r="K122" s="56">
        <v>5010</v>
      </c>
      <c r="L122" s="56" t="s">
        <v>195</v>
      </c>
      <c r="M122" s="57" t="s">
        <v>123</v>
      </c>
      <c r="N122" s="57"/>
      <c r="O122" s="58" t="s">
        <v>124</v>
      </c>
      <c r="P122" s="58" t="s">
        <v>125</v>
      </c>
    </row>
    <row r="123" spans="1:16" ht="12.75" customHeight="1" thickBot="1" x14ac:dyDescent="0.25">
      <c r="A123" s="47" t="str">
        <f t="shared" si="18"/>
        <v> MVS 194 </v>
      </c>
      <c r="B123" s="14" t="str">
        <f t="shared" si="19"/>
        <v>I</v>
      </c>
      <c r="C123" s="47">
        <f t="shared" si="20"/>
        <v>28978.385999999999</v>
      </c>
      <c r="D123" s="7" t="str">
        <f t="shared" si="21"/>
        <v>vis</v>
      </c>
      <c r="E123" s="55">
        <f>VLOOKUP(C123,Active!C$21:E$959,3,FALSE)</f>
        <v>5053.9638457525871</v>
      </c>
      <c r="F123" s="14" t="s">
        <v>117</v>
      </c>
      <c r="G123" s="7" t="str">
        <f t="shared" si="22"/>
        <v>28978.386</v>
      </c>
      <c r="H123" s="47">
        <f t="shared" si="23"/>
        <v>5054</v>
      </c>
      <c r="I123" s="56" t="s">
        <v>204</v>
      </c>
      <c r="J123" s="57" t="s">
        <v>205</v>
      </c>
      <c r="K123" s="56">
        <v>5054</v>
      </c>
      <c r="L123" s="56" t="s">
        <v>206</v>
      </c>
      <c r="M123" s="57" t="s">
        <v>123</v>
      </c>
      <c r="N123" s="57"/>
      <c r="O123" s="58" t="s">
        <v>124</v>
      </c>
      <c r="P123" s="58" t="s">
        <v>125</v>
      </c>
    </row>
    <row r="124" spans="1:16" ht="12.75" customHeight="1" thickBot="1" x14ac:dyDescent="0.25">
      <c r="A124" s="47" t="str">
        <f t="shared" si="18"/>
        <v> MVS 194 </v>
      </c>
      <c r="B124" s="14" t="str">
        <f t="shared" si="19"/>
        <v>I</v>
      </c>
      <c r="C124" s="47">
        <f t="shared" si="20"/>
        <v>29317.370999999999</v>
      </c>
      <c r="D124" s="7" t="str">
        <f t="shared" si="21"/>
        <v>vis</v>
      </c>
      <c r="E124" s="55">
        <f>VLOOKUP(C124,Active!C$21:E$959,3,FALSE)</f>
        <v>5568.0105173689699</v>
      </c>
      <c r="F124" s="14" t="s">
        <v>117</v>
      </c>
      <c r="G124" s="7" t="str">
        <f t="shared" si="22"/>
        <v>29317.371</v>
      </c>
      <c r="H124" s="47">
        <f t="shared" si="23"/>
        <v>5568</v>
      </c>
      <c r="I124" s="56" t="s">
        <v>209</v>
      </c>
      <c r="J124" s="57" t="s">
        <v>210</v>
      </c>
      <c r="K124" s="56">
        <v>5568</v>
      </c>
      <c r="L124" s="56" t="s">
        <v>154</v>
      </c>
      <c r="M124" s="57" t="s">
        <v>123</v>
      </c>
      <c r="N124" s="57"/>
      <c r="O124" s="58" t="s">
        <v>124</v>
      </c>
      <c r="P124" s="58" t="s">
        <v>125</v>
      </c>
    </row>
    <row r="125" spans="1:16" ht="12.75" customHeight="1" thickBot="1" x14ac:dyDescent="0.25">
      <c r="A125" s="47" t="str">
        <f t="shared" si="18"/>
        <v> MVS 194 </v>
      </c>
      <c r="B125" s="14" t="str">
        <f t="shared" si="19"/>
        <v>I</v>
      </c>
      <c r="C125" s="47">
        <f t="shared" si="20"/>
        <v>29576.512999999999</v>
      </c>
      <c r="D125" s="7" t="str">
        <f t="shared" si="21"/>
        <v>vis</v>
      </c>
      <c r="E125" s="55">
        <f>VLOOKUP(C125,Active!C$21:E$959,3,FALSE)</f>
        <v>5960.980951388211</v>
      </c>
      <c r="F125" s="14" t="s">
        <v>117</v>
      </c>
      <c r="G125" s="7" t="str">
        <f t="shared" si="22"/>
        <v>29576.513</v>
      </c>
      <c r="H125" s="47">
        <f t="shared" si="23"/>
        <v>5961</v>
      </c>
      <c r="I125" s="56" t="s">
        <v>214</v>
      </c>
      <c r="J125" s="57" t="s">
        <v>215</v>
      </c>
      <c r="K125" s="56">
        <v>5961</v>
      </c>
      <c r="L125" s="56" t="s">
        <v>216</v>
      </c>
      <c r="M125" s="57" t="s">
        <v>123</v>
      </c>
      <c r="N125" s="57"/>
      <c r="O125" s="58" t="s">
        <v>124</v>
      </c>
      <c r="P125" s="58" t="s">
        <v>125</v>
      </c>
    </row>
    <row r="126" spans="1:16" ht="12.75" customHeight="1" thickBot="1" x14ac:dyDescent="0.25">
      <c r="A126" s="47" t="str">
        <f t="shared" si="18"/>
        <v> MVS 194 </v>
      </c>
      <c r="B126" s="14" t="str">
        <f t="shared" si="19"/>
        <v>I</v>
      </c>
      <c r="C126" s="47">
        <f t="shared" si="20"/>
        <v>29632.575000000001</v>
      </c>
      <c r="D126" s="7" t="str">
        <f t="shared" si="21"/>
        <v>vis</v>
      </c>
      <c r="E126" s="55">
        <f>VLOOKUP(C126,Active!C$21:E$959,3,FALSE)</f>
        <v>6045.9949918447455</v>
      </c>
      <c r="F126" s="14" t="s">
        <v>117</v>
      </c>
      <c r="G126" s="7" t="str">
        <f t="shared" si="22"/>
        <v>29632.575</v>
      </c>
      <c r="H126" s="47">
        <f t="shared" si="23"/>
        <v>6046</v>
      </c>
      <c r="I126" s="56" t="s">
        <v>217</v>
      </c>
      <c r="J126" s="57" t="s">
        <v>218</v>
      </c>
      <c r="K126" s="56">
        <v>6046</v>
      </c>
      <c r="L126" s="56" t="s">
        <v>118</v>
      </c>
      <c r="M126" s="57" t="s">
        <v>123</v>
      </c>
      <c r="N126" s="57"/>
      <c r="O126" s="58" t="s">
        <v>124</v>
      </c>
      <c r="P126" s="58" t="s">
        <v>125</v>
      </c>
    </row>
    <row r="127" spans="1:16" ht="12.75" customHeight="1" thickBot="1" x14ac:dyDescent="0.25">
      <c r="A127" s="47" t="str">
        <f t="shared" si="18"/>
        <v> MVS 194 </v>
      </c>
      <c r="B127" s="14" t="str">
        <f t="shared" si="19"/>
        <v>I</v>
      </c>
      <c r="C127" s="47">
        <f t="shared" si="20"/>
        <v>29687.341</v>
      </c>
      <c r="D127" s="7" t="str">
        <f t="shared" si="21"/>
        <v>vis</v>
      </c>
      <c r="E127" s="55">
        <f>VLOOKUP(C127,Active!C$21:E$959,3,FALSE)</f>
        <v>6129.043740366782</v>
      </c>
      <c r="F127" s="14" t="s">
        <v>117</v>
      </c>
      <c r="G127" s="7" t="str">
        <f t="shared" si="22"/>
        <v>29687.341</v>
      </c>
      <c r="H127" s="47">
        <f t="shared" si="23"/>
        <v>6129</v>
      </c>
      <c r="I127" s="56" t="s">
        <v>219</v>
      </c>
      <c r="J127" s="57" t="s">
        <v>220</v>
      </c>
      <c r="K127" s="56">
        <v>6129</v>
      </c>
      <c r="L127" s="56" t="s">
        <v>221</v>
      </c>
      <c r="M127" s="57" t="s">
        <v>123</v>
      </c>
      <c r="N127" s="57"/>
      <c r="O127" s="58" t="s">
        <v>124</v>
      </c>
      <c r="P127" s="58" t="s">
        <v>125</v>
      </c>
    </row>
    <row r="128" spans="1:16" ht="12.75" customHeight="1" thickBot="1" x14ac:dyDescent="0.25">
      <c r="A128" s="47" t="str">
        <f t="shared" si="18"/>
        <v> MVS 194 </v>
      </c>
      <c r="B128" s="14" t="str">
        <f t="shared" si="19"/>
        <v>I</v>
      </c>
      <c r="C128" s="47">
        <f t="shared" si="20"/>
        <v>30750.331999999999</v>
      </c>
      <c r="D128" s="7" t="str">
        <f t="shared" si="21"/>
        <v>vis</v>
      </c>
      <c r="E128" s="55">
        <f>VLOOKUP(C128,Active!C$21:E$959,3,FALSE)</f>
        <v>7740.9940789014317</v>
      </c>
      <c r="F128" s="14" t="s">
        <v>117</v>
      </c>
      <c r="G128" s="7" t="str">
        <f t="shared" si="22"/>
        <v>30750.332</v>
      </c>
      <c r="H128" s="47">
        <f t="shared" si="23"/>
        <v>7741</v>
      </c>
      <c r="I128" s="56" t="s">
        <v>222</v>
      </c>
      <c r="J128" s="57" t="s">
        <v>223</v>
      </c>
      <c r="K128" s="56">
        <v>7741</v>
      </c>
      <c r="L128" s="56" t="s">
        <v>224</v>
      </c>
      <c r="M128" s="57" t="s">
        <v>123</v>
      </c>
      <c r="N128" s="57"/>
      <c r="O128" s="58" t="s">
        <v>124</v>
      </c>
      <c r="P128" s="58" t="s">
        <v>125</v>
      </c>
    </row>
    <row r="129" spans="1:16" ht="12.75" customHeight="1" thickBot="1" x14ac:dyDescent="0.25">
      <c r="A129" s="47" t="str">
        <f t="shared" si="18"/>
        <v> MVS 194 </v>
      </c>
      <c r="B129" s="14" t="str">
        <f t="shared" si="19"/>
        <v>I</v>
      </c>
      <c r="C129" s="47">
        <f t="shared" si="20"/>
        <v>30781.345000000001</v>
      </c>
      <c r="D129" s="7" t="str">
        <f t="shared" si="21"/>
        <v>vis</v>
      </c>
      <c r="E129" s="55">
        <f>VLOOKUP(C129,Active!C$21:E$959,3,FALSE)</f>
        <v>7788.0230902937956</v>
      </c>
      <c r="F129" s="14" t="s">
        <v>117</v>
      </c>
      <c r="G129" s="7" t="str">
        <f t="shared" si="22"/>
        <v>30781.345</v>
      </c>
      <c r="H129" s="47">
        <f t="shared" si="23"/>
        <v>7788</v>
      </c>
      <c r="I129" s="56" t="s">
        <v>225</v>
      </c>
      <c r="J129" s="57" t="s">
        <v>226</v>
      </c>
      <c r="K129" s="56">
        <v>7788</v>
      </c>
      <c r="L129" s="56" t="s">
        <v>227</v>
      </c>
      <c r="M129" s="57" t="s">
        <v>123</v>
      </c>
      <c r="N129" s="57"/>
      <c r="O129" s="58" t="s">
        <v>124</v>
      </c>
      <c r="P129" s="58" t="s">
        <v>125</v>
      </c>
    </row>
    <row r="130" spans="1:16" ht="12.75" customHeight="1" thickBot="1" x14ac:dyDescent="0.25">
      <c r="A130" s="47" t="str">
        <f t="shared" si="18"/>
        <v> MVS 194 </v>
      </c>
      <c r="B130" s="14" t="str">
        <f t="shared" si="19"/>
        <v>I</v>
      </c>
      <c r="C130" s="47">
        <f t="shared" si="20"/>
        <v>31028.633000000002</v>
      </c>
      <c r="D130" s="7" t="str">
        <f t="shared" si="21"/>
        <v>vis</v>
      </c>
      <c r="E130" s="55">
        <f>VLOOKUP(C130,Active!C$21:E$959,3,FALSE)</f>
        <v>8163.0177753998387</v>
      </c>
      <c r="F130" s="14" t="s">
        <v>117</v>
      </c>
      <c r="G130" s="7" t="str">
        <f t="shared" si="22"/>
        <v>31028.633</v>
      </c>
      <c r="H130" s="47">
        <f t="shared" si="23"/>
        <v>8163</v>
      </c>
      <c r="I130" s="56" t="s">
        <v>228</v>
      </c>
      <c r="J130" s="57" t="s">
        <v>229</v>
      </c>
      <c r="K130" s="56">
        <v>8163</v>
      </c>
      <c r="L130" s="56" t="s">
        <v>230</v>
      </c>
      <c r="M130" s="57" t="s">
        <v>123</v>
      </c>
      <c r="N130" s="57"/>
      <c r="O130" s="58" t="s">
        <v>124</v>
      </c>
      <c r="P130" s="58" t="s">
        <v>125</v>
      </c>
    </row>
    <row r="131" spans="1:16" ht="12.75" customHeight="1" thickBot="1" x14ac:dyDescent="0.25">
      <c r="A131" s="47" t="str">
        <f t="shared" si="18"/>
        <v> MVS 194 </v>
      </c>
      <c r="B131" s="14" t="str">
        <f t="shared" si="19"/>
        <v>I</v>
      </c>
      <c r="C131" s="47">
        <f t="shared" si="20"/>
        <v>31443.441999999999</v>
      </c>
      <c r="D131" s="7" t="str">
        <f t="shared" si="21"/>
        <v>vis</v>
      </c>
      <c r="E131" s="55">
        <f>VLOOKUP(C131,Active!C$21:E$959,3,FALSE)</f>
        <v>8792.0461566158756</v>
      </c>
      <c r="F131" s="14" t="s">
        <v>117</v>
      </c>
      <c r="G131" s="7" t="str">
        <f t="shared" si="22"/>
        <v>31443.442</v>
      </c>
      <c r="H131" s="47">
        <f t="shared" si="23"/>
        <v>8792</v>
      </c>
      <c r="I131" s="56" t="s">
        <v>231</v>
      </c>
      <c r="J131" s="57" t="s">
        <v>232</v>
      </c>
      <c r="K131" s="56">
        <v>8792</v>
      </c>
      <c r="L131" s="56" t="s">
        <v>198</v>
      </c>
      <c r="M131" s="57" t="s">
        <v>123</v>
      </c>
      <c r="N131" s="57"/>
      <c r="O131" s="58" t="s">
        <v>124</v>
      </c>
      <c r="P131" s="58" t="s">
        <v>125</v>
      </c>
    </row>
    <row r="132" spans="1:16" ht="12.75" customHeight="1" thickBot="1" x14ac:dyDescent="0.25">
      <c r="A132" s="47" t="str">
        <f t="shared" si="18"/>
        <v> MVS 194 </v>
      </c>
      <c r="B132" s="14" t="str">
        <f t="shared" si="19"/>
        <v>I</v>
      </c>
      <c r="C132" s="47">
        <f t="shared" si="20"/>
        <v>32889.565999999999</v>
      </c>
      <c r="D132" s="7" t="str">
        <f t="shared" si="21"/>
        <v>vis</v>
      </c>
      <c r="E132" s="55">
        <f>VLOOKUP(C132,Active!C$21:E$959,3,FALSE)</f>
        <v>10984.990472572536</v>
      </c>
      <c r="F132" s="14" t="s">
        <v>117</v>
      </c>
      <c r="G132" s="7" t="str">
        <f t="shared" si="22"/>
        <v>32889.566</v>
      </c>
      <c r="H132" s="47">
        <f t="shared" si="23"/>
        <v>10985</v>
      </c>
      <c r="I132" s="56" t="s">
        <v>233</v>
      </c>
      <c r="J132" s="57" t="s">
        <v>234</v>
      </c>
      <c r="K132" s="56">
        <v>10985</v>
      </c>
      <c r="L132" s="56" t="s">
        <v>235</v>
      </c>
      <c r="M132" s="57" t="s">
        <v>123</v>
      </c>
      <c r="N132" s="57"/>
      <c r="O132" s="58" t="s">
        <v>124</v>
      </c>
      <c r="P132" s="58" t="s">
        <v>125</v>
      </c>
    </row>
    <row r="133" spans="1:16" ht="12.75" customHeight="1" thickBot="1" x14ac:dyDescent="0.25">
      <c r="A133" s="47" t="str">
        <f t="shared" si="18"/>
        <v> MSAI 39.433 </v>
      </c>
      <c r="B133" s="14" t="str">
        <f t="shared" si="19"/>
        <v>I</v>
      </c>
      <c r="C133" s="47">
        <f t="shared" si="20"/>
        <v>36226.339</v>
      </c>
      <c r="D133" s="7" t="str">
        <f t="shared" si="21"/>
        <v>vis</v>
      </c>
      <c r="E133" s="55">
        <f>VLOOKUP(C133,Active!C$21:E$959,3,FALSE)</f>
        <v>16044.969688730802</v>
      </c>
      <c r="F133" s="14" t="s">
        <v>117</v>
      </c>
      <c r="G133" s="7" t="str">
        <f t="shared" si="22"/>
        <v>36226.339</v>
      </c>
      <c r="H133" s="47">
        <f t="shared" si="23"/>
        <v>16045</v>
      </c>
      <c r="I133" s="56" t="s">
        <v>236</v>
      </c>
      <c r="J133" s="57" t="s">
        <v>237</v>
      </c>
      <c r="K133" s="56">
        <v>16045</v>
      </c>
      <c r="L133" s="56" t="s">
        <v>181</v>
      </c>
      <c r="M133" s="57" t="s">
        <v>123</v>
      </c>
      <c r="N133" s="57"/>
      <c r="O133" s="58" t="s">
        <v>238</v>
      </c>
      <c r="P133" s="58" t="s">
        <v>239</v>
      </c>
    </row>
    <row r="134" spans="1:16" ht="12.75" customHeight="1" thickBot="1" x14ac:dyDescent="0.25">
      <c r="A134" s="47" t="str">
        <f t="shared" si="18"/>
        <v> MSAI 39.433 </v>
      </c>
      <c r="B134" s="14" t="str">
        <f t="shared" si="19"/>
        <v>I</v>
      </c>
      <c r="C134" s="47">
        <f t="shared" si="20"/>
        <v>36255.387999999999</v>
      </c>
      <c r="D134" s="7" t="str">
        <f t="shared" si="21"/>
        <v>vis</v>
      </c>
      <c r="E134" s="55">
        <f>VLOOKUP(C134,Active!C$21:E$959,3,FALSE)</f>
        <v>16089.020433642181</v>
      </c>
      <c r="F134" s="14" t="s">
        <v>117</v>
      </c>
      <c r="G134" s="7" t="str">
        <f t="shared" si="22"/>
        <v>36255.388</v>
      </c>
      <c r="H134" s="47">
        <f t="shared" si="23"/>
        <v>16089</v>
      </c>
      <c r="I134" s="56" t="s">
        <v>240</v>
      </c>
      <c r="J134" s="57" t="s">
        <v>241</v>
      </c>
      <c r="K134" s="56">
        <v>16089</v>
      </c>
      <c r="L134" s="56" t="s">
        <v>242</v>
      </c>
      <c r="M134" s="57" t="s">
        <v>123</v>
      </c>
      <c r="N134" s="57"/>
      <c r="O134" s="58" t="s">
        <v>238</v>
      </c>
      <c r="P134" s="58" t="s">
        <v>239</v>
      </c>
    </row>
    <row r="135" spans="1:16" ht="12.75" customHeight="1" thickBot="1" x14ac:dyDescent="0.25">
      <c r="A135" s="47" t="str">
        <f t="shared" si="18"/>
        <v> MSAI 39.433 </v>
      </c>
      <c r="B135" s="14" t="str">
        <f t="shared" si="19"/>
        <v>I</v>
      </c>
      <c r="C135" s="47">
        <f t="shared" si="20"/>
        <v>36257.370999999999</v>
      </c>
      <c r="D135" s="7" t="str">
        <f t="shared" si="21"/>
        <v>vis</v>
      </c>
      <c r="E135" s="55">
        <f>VLOOKUP(C135,Active!C$21:E$959,3,FALSE)</f>
        <v>16092.027512273433</v>
      </c>
      <c r="F135" s="14" t="s">
        <v>117</v>
      </c>
      <c r="G135" s="7" t="str">
        <f t="shared" si="22"/>
        <v>36257.371</v>
      </c>
      <c r="H135" s="47">
        <f t="shared" si="23"/>
        <v>16092</v>
      </c>
      <c r="I135" s="56" t="s">
        <v>243</v>
      </c>
      <c r="J135" s="57" t="s">
        <v>244</v>
      </c>
      <c r="K135" s="56">
        <v>16092</v>
      </c>
      <c r="L135" s="56" t="s">
        <v>131</v>
      </c>
      <c r="M135" s="57" t="s">
        <v>123</v>
      </c>
      <c r="N135" s="57"/>
      <c r="O135" s="58" t="s">
        <v>238</v>
      </c>
      <c r="P135" s="58" t="s">
        <v>239</v>
      </c>
    </row>
    <row r="136" spans="1:16" ht="12.75" customHeight="1" thickBot="1" x14ac:dyDescent="0.25">
      <c r="A136" s="47" t="str">
        <f t="shared" si="18"/>
        <v> MSAI 39.433 </v>
      </c>
      <c r="B136" s="14" t="str">
        <f t="shared" si="19"/>
        <v>I</v>
      </c>
      <c r="C136" s="47">
        <f t="shared" si="20"/>
        <v>36317.326999999997</v>
      </c>
      <c r="D136" s="7" t="str">
        <f t="shared" si="21"/>
        <v>vis</v>
      </c>
      <c r="E136" s="55">
        <f>VLOOKUP(C136,Active!C$21:E$959,3,FALSE)</f>
        <v>16182.946527107219</v>
      </c>
      <c r="F136" s="14" t="s">
        <v>117</v>
      </c>
      <c r="G136" s="7" t="str">
        <f t="shared" si="22"/>
        <v>36317.327</v>
      </c>
      <c r="H136" s="47">
        <f t="shared" si="23"/>
        <v>16183</v>
      </c>
      <c r="I136" s="56" t="s">
        <v>245</v>
      </c>
      <c r="J136" s="57" t="s">
        <v>246</v>
      </c>
      <c r="K136" s="56">
        <v>16183</v>
      </c>
      <c r="L136" s="56" t="s">
        <v>172</v>
      </c>
      <c r="M136" s="57" t="s">
        <v>123</v>
      </c>
      <c r="N136" s="57"/>
      <c r="O136" s="58" t="s">
        <v>238</v>
      </c>
      <c r="P136" s="58" t="s">
        <v>239</v>
      </c>
    </row>
    <row r="137" spans="1:16" ht="12.75" customHeight="1" thickBot="1" x14ac:dyDescent="0.25">
      <c r="A137" s="47" t="str">
        <f t="shared" si="18"/>
        <v> MSAI 39.433 </v>
      </c>
      <c r="B137" s="14" t="str">
        <f t="shared" si="19"/>
        <v>I</v>
      </c>
      <c r="C137" s="47">
        <f t="shared" si="20"/>
        <v>36596.275000000001</v>
      </c>
      <c r="D137" s="7" t="str">
        <f t="shared" si="21"/>
        <v>vis</v>
      </c>
      <c r="E137" s="55">
        <f>VLOOKUP(C137,Active!C$21:E$959,3,FALSE)</f>
        <v>16605.951353143912</v>
      </c>
      <c r="F137" s="14" t="s">
        <v>117</v>
      </c>
      <c r="G137" s="7" t="str">
        <f t="shared" si="22"/>
        <v>36596.275</v>
      </c>
      <c r="H137" s="47">
        <f t="shared" si="23"/>
        <v>16606</v>
      </c>
      <c r="I137" s="56" t="s">
        <v>247</v>
      </c>
      <c r="J137" s="57" t="s">
        <v>248</v>
      </c>
      <c r="K137" s="56">
        <v>16606</v>
      </c>
      <c r="L137" s="56" t="s">
        <v>249</v>
      </c>
      <c r="M137" s="57" t="s">
        <v>123</v>
      </c>
      <c r="N137" s="57"/>
      <c r="O137" s="58" t="s">
        <v>238</v>
      </c>
      <c r="P137" s="58" t="s">
        <v>239</v>
      </c>
    </row>
    <row r="138" spans="1:16" ht="12.75" customHeight="1" thickBot="1" x14ac:dyDescent="0.25">
      <c r="A138" s="47" t="str">
        <f t="shared" si="18"/>
        <v> MSAI 39.433 </v>
      </c>
      <c r="B138" s="14" t="str">
        <f t="shared" si="19"/>
        <v>I</v>
      </c>
      <c r="C138" s="47">
        <f t="shared" si="20"/>
        <v>39200.432999999997</v>
      </c>
      <c r="D138" s="7" t="str">
        <f t="shared" si="21"/>
        <v>vis</v>
      </c>
      <c r="E138" s="55">
        <f>VLOOKUP(C138,Active!C$21:E$959,3,FALSE)</f>
        <v>20554.971965451747</v>
      </c>
      <c r="F138" s="14" t="s">
        <v>117</v>
      </c>
      <c r="G138" s="7" t="str">
        <f t="shared" si="22"/>
        <v>39200.433</v>
      </c>
      <c r="H138" s="47">
        <f t="shared" si="23"/>
        <v>20555</v>
      </c>
      <c r="I138" s="56" t="s">
        <v>250</v>
      </c>
      <c r="J138" s="57" t="s">
        <v>251</v>
      </c>
      <c r="K138" s="56">
        <v>20555</v>
      </c>
      <c r="L138" s="56" t="s">
        <v>252</v>
      </c>
      <c r="M138" s="57" t="s">
        <v>123</v>
      </c>
      <c r="N138" s="57"/>
      <c r="O138" s="58" t="s">
        <v>238</v>
      </c>
      <c r="P138" s="58" t="s">
        <v>239</v>
      </c>
    </row>
    <row r="139" spans="1:16" ht="12.75" customHeight="1" thickBot="1" x14ac:dyDescent="0.25">
      <c r="A139" s="47" t="str">
        <f t="shared" ref="A139:A170" si="24">P139</f>
        <v> MSAI 39.433 </v>
      </c>
      <c r="B139" s="14" t="str">
        <f t="shared" ref="B139:B170" si="25">IF(H139=INT(H139),"I","II")</f>
        <v>I</v>
      </c>
      <c r="C139" s="47">
        <f t="shared" ref="C139:C170" si="26">1*G139</f>
        <v>39206.362000000001</v>
      </c>
      <c r="D139" s="7" t="str">
        <f t="shared" ref="D139:D170" si="27">VLOOKUP(F139,I$1:J$5,2,FALSE)</f>
        <v>vis</v>
      </c>
      <c r="E139" s="55">
        <f>VLOOKUP(C139,Active!C$21:E$959,3,FALSE)</f>
        <v>20563.962872766275</v>
      </c>
      <c r="F139" s="14" t="s">
        <v>117</v>
      </c>
      <c r="G139" s="7" t="str">
        <f t="shared" ref="G139:G170" si="28">MID(I139,3,LEN(I139)-3)</f>
        <v>39206.362</v>
      </c>
      <c r="H139" s="47">
        <f t="shared" ref="H139:H170" si="29">1*K139</f>
        <v>20564</v>
      </c>
      <c r="I139" s="56" t="s">
        <v>253</v>
      </c>
      <c r="J139" s="57" t="s">
        <v>254</v>
      </c>
      <c r="K139" s="56">
        <v>20564</v>
      </c>
      <c r="L139" s="56" t="s">
        <v>206</v>
      </c>
      <c r="M139" s="57" t="s">
        <v>123</v>
      </c>
      <c r="N139" s="57"/>
      <c r="O139" s="58" t="s">
        <v>238</v>
      </c>
      <c r="P139" s="58" t="s">
        <v>239</v>
      </c>
    </row>
    <row r="140" spans="1:16" ht="12.75" customHeight="1" thickBot="1" x14ac:dyDescent="0.25">
      <c r="A140" s="47" t="str">
        <f t="shared" si="24"/>
        <v> MSAI 39.433 </v>
      </c>
      <c r="B140" s="14" t="str">
        <f t="shared" si="25"/>
        <v>I</v>
      </c>
      <c r="C140" s="47">
        <f t="shared" si="26"/>
        <v>39235.375999999997</v>
      </c>
      <c r="D140" s="7" t="str">
        <f t="shared" si="27"/>
        <v>vis</v>
      </c>
      <c r="E140" s="55">
        <f>VLOOKUP(C140,Active!C$21:E$959,3,FALSE)</f>
        <v>20607.960542663986</v>
      </c>
      <c r="F140" s="14" t="s">
        <v>117</v>
      </c>
      <c r="G140" s="7" t="str">
        <f t="shared" si="28"/>
        <v>39235.376</v>
      </c>
      <c r="H140" s="47">
        <f t="shared" si="29"/>
        <v>20608</v>
      </c>
      <c r="I140" s="56" t="s">
        <v>255</v>
      </c>
      <c r="J140" s="57" t="s">
        <v>256</v>
      </c>
      <c r="K140" s="56">
        <v>20608</v>
      </c>
      <c r="L140" s="56" t="s">
        <v>257</v>
      </c>
      <c r="M140" s="57" t="s">
        <v>123</v>
      </c>
      <c r="N140" s="57"/>
      <c r="O140" s="58" t="s">
        <v>238</v>
      </c>
      <c r="P140" s="58" t="s">
        <v>239</v>
      </c>
    </row>
    <row r="141" spans="1:16" ht="12.75" customHeight="1" thickBot="1" x14ac:dyDescent="0.25">
      <c r="A141" s="47" t="str">
        <f t="shared" si="24"/>
        <v> MSAI 39.433 </v>
      </c>
      <c r="B141" s="14" t="str">
        <f t="shared" si="25"/>
        <v>I</v>
      </c>
      <c r="C141" s="47">
        <f t="shared" si="26"/>
        <v>39239.324999999997</v>
      </c>
      <c r="D141" s="7" t="str">
        <f t="shared" si="27"/>
        <v>vis</v>
      </c>
      <c r="E141" s="55">
        <f>VLOOKUP(C141,Active!C$21:E$959,3,FALSE)</f>
        <v>20613.948920634142</v>
      </c>
      <c r="F141" s="14" t="s">
        <v>117</v>
      </c>
      <c r="G141" s="7" t="str">
        <f t="shared" si="28"/>
        <v>39239.325</v>
      </c>
      <c r="H141" s="47">
        <f t="shared" si="29"/>
        <v>20614</v>
      </c>
      <c r="I141" s="56" t="s">
        <v>258</v>
      </c>
      <c r="J141" s="57" t="s">
        <v>259</v>
      </c>
      <c r="K141" s="56">
        <v>20614</v>
      </c>
      <c r="L141" s="56" t="s">
        <v>260</v>
      </c>
      <c r="M141" s="57" t="s">
        <v>123</v>
      </c>
      <c r="N141" s="57"/>
      <c r="O141" s="58" t="s">
        <v>238</v>
      </c>
      <c r="P141" s="58" t="s">
        <v>239</v>
      </c>
    </row>
    <row r="142" spans="1:16" ht="12.75" customHeight="1" thickBot="1" x14ac:dyDescent="0.25">
      <c r="A142" s="47" t="str">
        <f t="shared" si="24"/>
        <v> AAPS 46.190 </v>
      </c>
      <c r="B142" s="14" t="str">
        <f t="shared" si="25"/>
        <v>I</v>
      </c>
      <c r="C142" s="47">
        <f t="shared" si="26"/>
        <v>43514.534399999997</v>
      </c>
      <c r="D142" s="7" t="str">
        <f t="shared" si="27"/>
        <v>vis</v>
      </c>
      <c r="E142" s="55">
        <f>VLOOKUP(C142,Active!C$21:E$959,3,FALSE)</f>
        <v>27097.000272561421</v>
      </c>
      <c r="F142" s="14" t="s">
        <v>117</v>
      </c>
      <c r="G142" s="7" t="str">
        <f t="shared" si="28"/>
        <v>43514.5344</v>
      </c>
      <c r="H142" s="47">
        <f t="shared" si="29"/>
        <v>27097</v>
      </c>
      <c r="I142" s="56" t="s">
        <v>345</v>
      </c>
      <c r="J142" s="57" t="s">
        <v>346</v>
      </c>
      <c r="K142" s="56">
        <v>27097</v>
      </c>
      <c r="L142" s="56" t="s">
        <v>347</v>
      </c>
      <c r="M142" s="57" t="s">
        <v>348</v>
      </c>
      <c r="N142" s="57" t="s">
        <v>349</v>
      </c>
      <c r="O142" s="58" t="s">
        <v>350</v>
      </c>
      <c r="P142" s="58" t="s">
        <v>351</v>
      </c>
    </row>
    <row r="143" spans="1:16" ht="12.75" customHeight="1" thickBot="1" x14ac:dyDescent="0.25">
      <c r="A143" s="47" t="str">
        <f t="shared" si="24"/>
        <v> AAPS 46.190 </v>
      </c>
      <c r="B143" s="14" t="str">
        <f t="shared" si="25"/>
        <v>I</v>
      </c>
      <c r="C143" s="47">
        <f t="shared" si="26"/>
        <v>43543.5501</v>
      </c>
      <c r="D143" s="7" t="str">
        <f t="shared" si="27"/>
        <v>vis</v>
      </c>
      <c r="E143" s="55">
        <f>VLOOKUP(C143,Active!C$21:E$959,3,FALSE)</f>
        <v>27141.000520388377</v>
      </c>
      <c r="F143" s="14" t="s">
        <v>117</v>
      </c>
      <c r="G143" s="7" t="str">
        <f t="shared" si="28"/>
        <v>43543.5501</v>
      </c>
      <c r="H143" s="47">
        <f t="shared" si="29"/>
        <v>27141</v>
      </c>
      <c r="I143" s="56" t="s">
        <v>352</v>
      </c>
      <c r="J143" s="57" t="s">
        <v>353</v>
      </c>
      <c r="K143" s="56">
        <v>27141</v>
      </c>
      <c r="L143" s="56" t="s">
        <v>354</v>
      </c>
      <c r="M143" s="57" t="s">
        <v>348</v>
      </c>
      <c r="N143" s="57" t="s">
        <v>349</v>
      </c>
      <c r="O143" s="58" t="s">
        <v>350</v>
      </c>
      <c r="P143" s="58" t="s">
        <v>351</v>
      </c>
    </row>
    <row r="144" spans="1:16" ht="12.75" customHeight="1" thickBot="1" x14ac:dyDescent="0.25">
      <c r="A144" s="47" t="str">
        <f t="shared" si="24"/>
        <v> AAPS 46.190 </v>
      </c>
      <c r="B144" s="14" t="str">
        <f t="shared" si="25"/>
        <v>II</v>
      </c>
      <c r="C144" s="47">
        <f t="shared" si="26"/>
        <v>43544.541100000002</v>
      </c>
      <c r="D144" s="7" t="str">
        <f t="shared" si="27"/>
        <v>vis</v>
      </c>
      <c r="E144" s="55">
        <f>VLOOKUP(C144,Active!C$21:E$959,3,FALSE)</f>
        <v>27142.503301489527</v>
      </c>
      <c r="F144" s="14" t="s">
        <v>117</v>
      </c>
      <c r="G144" s="7" t="str">
        <f t="shared" si="28"/>
        <v>43544.5411</v>
      </c>
      <c r="H144" s="47">
        <f t="shared" si="29"/>
        <v>27142.5</v>
      </c>
      <c r="I144" s="56" t="s">
        <v>355</v>
      </c>
      <c r="J144" s="57" t="s">
        <v>356</v>
      </c>
      <c r="K144" s="56">
        <v>27142.5</v>
      </c>
      <c r="L144" s="56" t="s">
        <v>357</v>
      </c>
      <c r="M144" s="57" t="s">
        <v>348</v>
      </c>
      <c r="N144" s="57" t="s">
        <v>349</v>
      </c>
      <c r="O144" s="58" t="s">
        <v>350</v>
      </c>
      <c r="P144" s="58" t="s">
        <v>351</v>
      </c>
    </row>
    <row r="145" spans="1:16" ht="12.75" customHeight="1" thickBot="1" x14ac:dyDescent="0.25">
      <c r="A145" s="47" t="str">
        <f t="shared" si="24"/>
        <v> AAPS 46.190 </v>
      </c>
      <c r="B145" s="14" t="str">
        <f t="shared" si="25"/>
        <v>II</v>
      </c>
      <c r="C145" s="47">
        <f t="shared" si="26"/>
        <v>43577.512000000002</v>
      </c>
      <c r="D145" s="7" t="str">
        <f t="shared" si="27"/>
        <v>vis</v>
      </c>
      <c r="E145" s="55">
        <f>VLOOKUP(C145,Active!C$21:E$959,3,FALSE)</f>
        <v>27192.501329146198</v>
      </c>
      <c r="F145" s="14" t="s">
        <v>117</v>
      </c>
      <c r="G145" s="7" t="str">
        <f t="shared" si="28"/>
        <v>43577.5120</v>
      </c>
      <c r="H145" s="47">
        <f t="shared" si="29"/>
        <v>27192.5</v>
      </c>
      <c r="I145" s="56" t="s">
        <v>358</v>
      </c>
      <c r="J145" s="57" t="s">
        <v>359</v>
      </c>
      <c r="K145" s="56">
        <v>27192.5</v>
      </c>
      <c r="L145" s="56" t="s">
        <v>360</v>
      </c>
      <c r="M145" s="57" t="s">
        <v>348</v>
      </c>
      <c r="N145" s="57" t="s">
        <v>349</v>
      </c>
      <c r="O145" s="58" t="s">
        <v>350</v>
      </c>
      <c r="P145" s="58" t="s">
        <v>351</v>
      </c>
    </row>
    <row r="146" spans="1:16" ht="12.75" customHeight="1" thickBot="1" x14ac:dyDescent="0.25">
      <c r="A146" s="47" t="str">
        <f t="shared" si="24"/>
        <v> AAPS 46.190 </v>
      </c>
      <c r="B146" s="14" t="str">
        <f t="shared" si="25"/>
        <v>II</v>
      </c>
      <c r="C146" s="47">
        <f t="shared" si="26"/>
        <v>43589.379800000002</v>
      </c>
      <c r="D146" s="7" t="str">
        <f t="shared" si="27"/>
        <v>vis</v>
      </c>
      <c r="E146" s="55">
        <f>VLOOKUP(C146,Active!C$21:E$959,3,FALSE)</f>
        <v>27210.49800477907</v>
      </c>
      <c r="F146" s="14" t="s">
        <v>117</v>
      </c>
      <c r="G146" s="7" t="str">
        <f t="shared" si="28"/>
        <v>43589.3798</v>
      </c>
      <c r="H146" s="47">
        <f t="shared" si="29"/>
        <v>27210.5</v>
      </c>
      <c r="I146" s="56" t="s">
        <v>361</v>
      </c>
      <c r="J146" s="57" t="s">
        <v>362</v>
      </c>
      <c r="K146" s="56">
        <v>27210.5</v>
      </c>
      <c r="L146" s="56" t="s">
        <v>363</v>
      </c>
      <c r="M146" s="57" t="s">
        <v>348</v>
      </c>
      <c r="N146" s="57" t="s">
        <v>349</v>
      </c>
      <c r="O146" s="58" t="s">
        <v>350</v>
      </c>
      <c r="P146" s="58" t="s">
        <v>351</v>
      </c>
    </row>
    <row r="147" spans="1:16" ht="12.75" customHeight="1" thickBot="1" x14ac:dyDescent="0.25">
      <c r="A147" s="47" t="str">
        <f t="shared" si="24"/>
        <v> AAPS 46.190 </v>
      </c>
      <c r="B147" s="14" t="str">
        <f t="shared" si="25"/>
        <v>I</v>
      </c>
      <c r="C147" s="47">
        <f t="shared" si="26"/>
        <v>43849.531799999997</v>
      </c>
      <c r="D147" s="7" t="str">
        <f t="shared" si="27"/>
        <v>vis</v>
      </c>
      <c r="E147" s="55">
        <f>VLOOKUP(C147,Active!C$21:E$959,3,FALSE)</f>
        <v>27605.000032049724</v>
      </c>
      <c r="F147" s="14" t="s">
        <v>117</v>
      </c>
      <c r="G147" s="7" t="str">
        <f t="shared" si="28"/>
        <v>43849.5318</v>
      </c>
      <c r="H147" s="47">
        <f t="shared" si="29"/>
        <v>27605</v>
      </c>
      <c r="I147" s="56" t="s">
        <v>364</v>
      </c>
      <c r="J147" s="57" t="s">
        <v>365</v>
      </c>
      <c r="K147" s="56">
        <v>27605</v>
      </c>
      <c r="L147" s="56" t="s">
        <v>366</v>
      </c>
      <c r="M147" s="57" t="s">
        <v>348</v>
      </c>
      <c r="N147" s="57" t="s">
        <v>349</v>
      </c>
      <c r="O147" s="58" t="s">
        <v>350</v>
      </c>
      <c r="P147" s="58" t="s">
        <v>351</v>
      </c>
    </row>
    <row r="148" spans="1:16" ht="12.75" customHeight="1" thickBot="1" x14ac:dyDescent="0.25">
      <c r="A148" s="47" t="str">
        <f t="shared" si="24"/>
        <v> AAPS 46.190 </v>
      </c>
      <c r="B148" s="14" t="str">
        <f t="shared" si="25"/>
        <v>I</v>
      </c>
      <c r="C148" s="47">
        <f t="shared" si="26"/>
        <v>43876.568800000001</v>
      </c>
      <c r="D148" s="7" t="str">
        <f t="shared" si="27"/>
        <v>vis</v>
      </c>
      <c r="E148" s="55">
        <f>VLOOKUP(C148,Active!C$21:E$959,3,FALSE)</f>
        <v>27645.999721889963</v>
      </c>
      <c r="F148" s="14" t="s">
        <v>117</v>
      </c>
      <c r="G148" s="7" t="str">
        <f t="shared" si="28"/>
        <v>43876.5688</v>
      </c>
      <c r="H148" s="47">
        <f t="shared" si="29"/>
        <v>27646</v>
      </c>
      <c r="I148" s="56" t="s">
        <v>367</v>
      </c>
      <c r="J148" s="57" t="s">
        <v>368</v>
      </c>
      <c r="K148" s="56">
        <v>27646</v>
      </c>
      <c r="L148" s="56" t="s">
        <v>369</v>
      </c>
      <c r="M148" s="57" t="s">
        <v>348</v>
      </c>
      <c r="N148" s="57" t="s">
        <v>349</v>
      </c>
      <c r="O148" s="58" t="s">
        <v>350</v>
      </c>
      <c r="P148" s="58" t="s">
        <v>351</v>
      </c>
    </row>
    <row r="149" spans="1:16" ht="12.75" customHeight="1" thickBot="1" x14ac:dyDescent="0.25">
      <c r="A149" s="47" t="str">
        <f t="shared" si="24"/>
        <v> AAPS 46.190 </v>
      </c>
      <c r="B149" s="14" t="str">
        <f t="shared" si="25"/>
        <v>I</v>
      </c>
      <c r="C149" s="47">
        <f t="shared" si="26"/>
        <v>43905.584499999997</v>
      </c>
      <c r="D149" s="7" t="str">
        <f t="shared" si="27"/>
        <v>vis</v>
      </c>
      <c r="E149" s="55">
        <f>VLOOKUP(C149,Active!C$21:E$959,3,FALSE)</f>
        <v>27689.999969716911</v>
      </c>
      <c r="F149" s="14" t="s">
        <v>117</v>
      </c>
      <c r="G149" s="7" t="str">
        <f t="shared" si="28"/>
        <v>43905.5845</v>
      </c>
      <c r="H149" s="47">
        <f t="shared" si="29"/>
        <v>27690</v>
      </c>
      <c r="I149" s="56" t="s">
        <v>370</v>
      </c>
      <c r="J149" s="57" t="s">
        <v>371</v>
      </c>
      <c r="K149" s="56">
        <v>27690</v>
      </c>
      <c r="L149" s="56" t="s">
        <v>372</v>
      </c>
      <c r="M149" s="57" t="s">
        <v>348</v>
      </c>
      <c r="N149" s="57" t="s">
        <v>349</v>
      </c>
      <c r="O149" s="58" t="s">
        <v>350</v>
      </c>
      <c r="P149" s="58" t="s">
        <v>351</v>
      </c>
    </row>
    <row r="150" spans="1:16" ht="12.75" customHeight="1" thickBot="1" x14ac:dyDescent="0.25">
      <c r="A150" s="47" t="str">
        <f t="shared" si="24"/>
        <v> AAPS 46.190 </v>
      </c>
      <c r="B150" s="14" t="str">
        <f t="shared" si="25"/>
        <v>II</v>
      </c>
      <c r="C150" s="47">
        <f t="shared" si="26"/>
        <v>43926.356599999999</v>
      </c>
      <c r="D150" s="7" t="str">
        <f t="shared" si="27"/>
        <v>vis</v>
      </c>
      <c r="E150" s="55">
        <f>VLOOKUP(C150,Active!C$21:E$959,3,FALSE)</f>
        <v>27721.499383754355</v>
      </c>
      <c r="F150" s="14" t="s">
        <v>117</v>
      </c>
      <c r="G150" s="7" t="str">
        <f t="shared" si="28"/>
        <v>43926.3566</v>
      </c>
      <c r="H150" s="47">
        <f t="shared" si="29"/>
        <v>27721.5</v>
      </c>
      <c r="I150" s="56" t="s">
        <v>373</v>
      </c>
      <c r="J150" s="57" t="s">
        <v>374</v>
      </c>
      <c r="K150" s="56">
        <v>27721.5</v>
      </c>
      <c r="L150" s="56" t="s">
        <v>375</v>
      </c>
      <c r="M150" s="57" t="s">
        <v>348</v>
      </c>
      <c r="N150" s="57" t="s">
        <v>349</v>
      </c>
      <c r="O150" s="58" t="s">
        <v>350</v>
      </c>
      <c r="P150" s="58" t="s">
        <v>351</v>
      </c>
    </row>
    <row r="151" spans="1:16" ht="12.75" customHeight="1" thickBot="1" x14ac:dyDescent="0.25">
      <c r="A151" s="47" t="str">
        <f t="shared" si="24"/>
        <v> VSSC 70.20 </v>
      </c>
      <c r="B151" s="14" t="str">
        <f t="shared" si="25"/>
        <v>I</v>
      </c>
      <c r="C151" s="47">
        <f t="shared" si="26"/>
        <v>46847.366000000002</v>
      </c>
      <c r="D151" s="7" t="str">
        <f t="shared" si="27"/>
        <v>vis</v>
      </c>
      <c r="E151" s="55">
        <f>VLOOKUP(C151,Active!C$21:E$959,3,FALSE)</f>
        <v>32151.002635609646</v>
      </c>
      <c r="F151" s="14" t="s">
        <v>117</v>
      </c>
      <c r="G151" s="7" t="str">
        <f t="shared" si="28"/>
        <v>46847.366</v>
      </c>
      <c r="H151" s="47">
        <f t="shared" si="29"/>
        <v>32151</v>
      </c>
      <c r="I151" s="56" t="s">
        <v>459</v>
      </c>
      <c r="J151" s="57" t="s">
        <v>460</v>
      </c>
      <c r="K151" s="56">
        <v>32151</v>
      </c>
      <c r="L151" s="56" t="s">
        <v>175</v>
      </c>
      <c r="M151" s="57" t="s">
        <v>264</v>
      </c>
      <c r="N151" s="57"/>
      <c r="O151" s="58" t="s">
        <v>461</v>
      </c>
      <c r="P151" s="58" t="s">
        <v>462</v>
      </c>
    </row>
    <row r="152" spans="1:16" ht="12.75" customHeight="1" thickBot="1" x14ac:dyDescent="0.25">
      <c r="A152" s="47" t="str">
        <f t="shared" si="24"/>
        <v> BBS 101 </v>
      </c>
      <c r="B152" s="14" t="str">
        <f t="shared" si="25"/>
        <v>I</v>
      </c>
      <c r="C152" s="47">
        <f t="shared" si="26"/>
        <v>48708.328000000001</v>
      </c>
      <c r="D152" s="7" t="str">
        <f t="shared" si="27"/>
        <v>vis</v>
      </c>
      <c r="E152" s="55">
        <f>VLOOKUP(C152,Active!C$21:E$959,3,FALSE)</f>
        <v>34973.01930922224</v>
      </c>
      <c r="F152" s="14" t="s">
        <v>117</v>
      </c>
      <c r="G152" s="7" t="str">
        <f t="shared" si="28"/>
        <v>48708.328</v>
      </c>
      <c r="H152" s="47">
        <f t="shared" si="29"/>
        <v>34973</v>
      </c>
      <c r="I152" s="56" t="s">
        <v>510</v>
      </c>
      <c r="J152" s="57" t="s">
        <v>511</v>
      </c>
      <c r="K152" s="56">
        <v>34973</v>
      </c>
      <c r="L152" s="56" t="s">
        <v>242</v>
      </c>
      <c r="M152" s="57" t="s">
        <v>264</v>
      </c>
      <c r="N152" s="57"/>
      <c r="O152" s="58" t="s">
        <v>306</v>
      </c>
      <c r="P152" s="58" t="s">
        <v>512</v>
      </c>
    </row>
    <row r="153" spans="1:16" ht="12.75" customHeight="1" thickBot="1" x14ac:dyDescent="0.25">
      <c r="A153" s="47" t="str">
        <f t="shared" si="24"/>
        <v> BBS 101 </v>
      </c>
      <c r="B153" s="14" t="str">
        <f t="shared" si="25"/>
        <v>I</v>
      </c>
      <c r="C153" s="47">
        <f t="shared" si="26"/>
        <v>48733.387000000002</v>
      </c>
      <c r="D153" s="7" t="str">
        <f t="shared" si="27"/>
        <v>vis</v>
      </c>
      <c r="E153" s="55">
        <f>VLOOKUP(C153,Active!C$21:E$959,3,FALSE)</f>
        <v>35011.019502576033</v>
      </c>
      <c r="F153" s="14" t="s">
        <v>117</v>
      </c>
      <c r="G153" s="7" t="str">
        <f t="shared" si="28"/>
        <v>48733.387</v>
      </c>
      <c r="H153" s="47">
        <f t="shared" si="29"/>
        <v>35011</v>
      </c>
      <c r="I153" s="56" t="s">
        <v>513</v>
      </c>
      <c r="J153" s="57" t="s">
        <v>514</v>
      </c>
      <c r="K153" s="56">
        <v>35011</v>
      </c>
      <c r="L153" s="56" t="s">
        <v>242</v>
      </c>
      <c r="M153" s="57" t="s">
        <v>264</v>
      </c>
      <c r="N153" s="57"/>
      <c r="O153" s="58" t="s">
        <v>306</v>
      </c>
      <c r="P153" s="58" t="s">
        <v>512</v>
      </c>
    </row>
    <row r="154" spans="1:16" ht="12.75" customHeight="1" thickBot="1" x14ac:dyDescent="0.25">
      <c r="A154" s="47" t="str">
        <f t="shared" si="24"/>
        <v> BBS 103 </v>
      </c>
      <c r="B154" s="14" t="str">
        <f t="shared" si="25"/>
        <v>I</v>
      </c>
      <c r="C154" s="47">
        <f t="shared" si="26"/>
        <v>49043.321000000004</v>
      </c>
      <c r="D154" s="7" t="str">
        <f t="shared" si="27"/>
        <v>vis</v>
      </c>
      <c r="E154" s="55">
        <f>VLOOKUP(C154,Active!C$21:E$959,3,FALSE)</f>
        <v>35481.01239642311</v>
      </c>
      <c r="F154" s="14" t="s">
        <v>117</v>
      </c>
      <c r="G154" s="7" t="str">
        <f t="shared" si="28"/>
        <v>49043.321</v>
      </c>
      <c r="H154" s="47">
        <f t="shared" si="29"/>
        <v>35481</v>
      </c>
      <c r="I154" s="56" t="s">
        <v>515</v>
      </c>
      <c r="J154" s="57" t="s">
        <v>516</v>
      </c>
      <c r="K154" s="56">
        <v>35481</v>
      </c>
      <c r="L154" s="56" t="s">
        <v>338</v>
      </c>
      <c r="M154" s="57" t="s">
        <v>264</v>
      </c>
      <c r="N154" s="57"/>
      <c r="O154" s="58" t="s">
        <v>306</v>
      </c>
      <c r="P154" s="58" t="s">
        <v>517</v>
      </c>
    </row>
    <row r="155" spans="1:16" ht="12.75" customHeight="1" thickBot="1" x14ac:dyDescent="0.25">
      <c r="A155" s="47" t="str">
        <f t="shared" si="24"/>
        <v> BBS 103 </v>
      </c>
      <c r="B155" s="14" t="str">
        <f t="shared" si="25"/>
        <v>I</v>
      </c>
      <c r="C155" s="47">
        <f t="shared" si="26"/>
        <v>49066.402000000002</v>
      </c>
      <c r="D155" s="7" t="str">
        <f t="shared" si="27"/>
        <v>vis</v>
      </c>
      <c r="E155" s="55">
        <f>VLOOKUP(C155,Active!C$21:E$959,3,FALSE)</f>
        <v>35516.013093290458</v>
      </c>
      <c r="F155" s="14" t="s">
        <v>117</v>
      </c>
      <c r="G155" s="7" t="str">
        <f t="shared" si="28"/>
        <v>49066.402</v>
      </c>
      <c r="H155" s="47">
        <f t="shared" si="29"/>
        <v>35516</v>
      </c>
      <c r="I155" s="56" t="s">
        <v>518</v>
      </c>
      <c r="J155" s="57" t="s">
        <v>519</v>
      </c>
      <c r="K155" s="56">
        <v>35516</v>
      </c>
      <c r="L155" s="56" t="s">
        <v>431</v>
      </c>
      <c r="M155" s="57" t="s">
        <v>264</v>
      </c>
      <c r="N155" s="57"/>
      <c r="O155" s="58" t="s">
        <v>306</v>
      </c>
      <c r="P155" s="58" t="s">
        <v>517</v>
      </c>
    </row>
    <row r="156" spans="1:16" ht="12.75" customHeight="1" thickBot="1" x14ac:dyDescent="0.25">
      <c r="A156" s="47" t="str">
        <f t="shared" si="24"/>
        <v> BBS 104 </v>
      </c>
      <c r="B156" s="14" t="str">
        <f t="shared" si="25"/>
        <v>I</v>
      </c>
      <c r="C156" s="47">
        <f t="shared" si="26"/>
        <v>49097.394999999997</v>
      </c>
      <c r="D156" s="7" t="str">
        <f t="shared" si="27"/>
        <v>vis</v>
      </c>
      <c r="E156" s="55">
        <f>VLOOKUP(C156,Active!C$21:E$959,3,FALSE)</f>
        <v>35563.011776103573</v>
      </c>
      <c r="F156" s="14" t="s">
        <v>117</v>
      </c>
      <c r="G156" s="7" t="str">
        <f t="shared" si="28"/>
        <v>49097.395</v>
      </c>
      <c r="H156" s="47">
        <f t="shared" si="29"/>
        <v>35563</v>
      </c>
      <c r="I156" s="56" t="s">
        <v>520</v>
      </c>
      <c r="J156" s="57" t="s">
        <v>521</v>
      </c>
      <c r="K156" s="56">
        <v>35563</v>
      </c>
      <c r="L156" s="56" t="s">
        <v>338</v>
      </c>
      <c r="M156" s="57" t="s">
        <v>264</v>
      </c>
      <c r="N156" s="57"/>
      <c r="O156" s="58" t="s">
        <v>306</v>
      </c>
      <c r="P156" s="58" t="s">
        <v>522</v>
      </c>
    </row>
    <row r="157" spans="1:16" ht="12.75" customHeight="1" thickBot="1" x14ac:dyDescent="0.25">
      <c r="A157" s="47" t="str">
        <f t="shared" si="24"/>
        <v> BBS 106 </v>
      </c>
      <c r="B157" s="14" t="str">
        <f t="shared" si="25"/>
        <v>I</v>
      </c>
      <c r="C157" s="47">
        <f t="shared" si="26"/>
        <v>49384.243999999999</v>
      </c>
      <c r="D157" s="7" t="str">
        <f t="shared" si="27"/>
        <v>vis</v>
      </c>
      <c r="E157" s="55">
        <f>VLOOKUP(C157,Active!C$21:E$959,3,FALSE)</f>
        <v>35997.997907367462</v>
      </c>
      <c r="F157" s="14" t="s">
        <v>117</v>
      </c>
      <c r="G157" s="7" t="str">
        <f t="shared" si="28"/>
        <v>49384.244</v>
      </c>
      <c r="H157" s="47">
        <f t="shared" si="29"/>
        <v>35998</v>
      </c>
      <c r="I157" s="56" t="s">
        <v>523</v>
      </c>
      <c r="J157" s="57" t="s">
        <v>524</v>
      </c>
      <c r="K157" s="56">
        <v>35998</v>
      </c>
      <c r="L157" s="56" t="s">
        <v>178</v>
      </c>
      <c r="M157" s="57" t="s">
        <v>264</v>
      </c>
      <c r="N157" s="57"/>
      <c r="O157" s="58" t="s">
        <v>306</v>
      </c>
      <c r="P157" s="58" t="s">
        <v>525</v>
      </c>
    </row>
    <row r="158" spans="1:16" ht="12.75" customHeight="1" thickBot="1" x14ac:dyDescent="0.25">
      <c r="A158" s="47" t="str">
        <f t="shared" si="24"/>
        <v> BBS 109 </v>
      </c>
      <c r="B158" s="14" t="str">
        <f t="shared" si="25"/>
        <v>I</v>
      </c>
      <c r="C158" s="47">
        <f t="shared" si="26"/>
        <v>49769.385999999999</v>
      </c>
      <c r="D158" s="7" t="str">
        <f t="shared" si="27"/>
        <v>vis</v>
      </c>
      <c r="E158" s="55">
        <f>VLOOKUP(C158,Active!C$21:E$959,3,FALSE)</f>
        <v>36582.038390573725</v>
      </c>
      <c r="F158" s="14" t="s">
        <v>117</v>
      </c>
      <c r="G158" s="7" t="str">
        <f t="shared" si="28"/>
        <v>49769.386</v>
      </c>
      <c r="H158" s="47">
        <f t="shared" si="29"/>
        <v>36582</v>
      </c>
      <c r="I158" s="56" t="s">
        <v>526</v>
      </c>
      <c r="J158" s="57" t="s">
        <v>527</v>
      </c>
      <c r="K158" s="56">
        <v>36582</v>
      </c>
      <c r="L158" s="56" t="s">
        <v>528</v>
      </c>
      <c r="M158" s="57" t="s">
        <v>264</v>
      </c>
      <c r="N158" s="57"/>
      <c r="O158" s="58" t="s">
        <v>529</v>
      </c>
      <c r="P158" s="58" t="s">
        <v>530</v>
      </c>
    </row>
    <row r="159" spans="1:16" ht="12.75" customHeight="1" thickBot="1" x14ac:dyDescent="0.25">
      <c r="A159" s="47" t="str">
        <f t="shared" si="24"/>
        <v> BRNO 32 </v>
      </c>
      <c r="B159" s="14" t="str">
        <f t="shared" si="25"/>
        <v>I</v>
      </c>
      <c r="C159" s="47">
        <f t="shared" si="26"/>
        <v>49771.34</v>
      </c>
      <c r="D159" s="7" t="str">
        <f t="shared" si="27"/>
        <v>vis</v>
      </c>
      <c r="E159" s="55">
        <f>VLOOKUP(C159,Active!C$21:E$959,3,FALSE)</f>
        <v>36585.001492765085</v>
      </c>
      <c r="F159" s="14" t="s">
        <v>117</v>
      </c>
      <c r="G159" s="7" t="str">
        <f t="shared" si="28"/>
        <v>49771.3400</v>
      </c>
      <c r="H159" s="47">
        <f t="shared" si="29"/>
        <v>36585</v>
      </c>
      <c r="I159" s="56" t="s">
        <v>531</v>
      </c>
      <c r="J159" s="57" t="s">
        <v>532</v>
      </c>
      <c r="K159" s="56">
        <v>36585</v>
      </c>
      <c r="L159" s="56" t="s">
        <v>533</v>
      </c>
      <c r="M159" s="57" t="s">
        <v>264</v>
      </c>
      <c r="N159" s="57"/>
      <c r="O159" s="58" t="s">
        <v>534</v>
      </c>
      <c r="P159" s="58" t="s">
        <v>535</v>
      </c>
    </row>
    <row r="160" spans="1:16" ht="12.75" customHeight="1" thickBot="1" x14ac:dyDescent="0.25">
      <c r="A160" s="47" t="str">
        <f t="shared" si="24"/>
        <v> BBS 111 </v>
      </c>
      <c r="B160" s="14" t="str">
        <f t="shared" si="25"/>
        <v>I</v>
      </c>
      <c r="C160" s="47">
        <f t="shared" si="26"/>
        <v>50098.432999999997</v>
      </c>
      <c r="D160" s="7" t="str">
        <f t="shared" si="27"/>
        <v>vis</v>
      </c>
      <c r="E160" s="55">
        <f>VLOOKUP(C160,Active!C$21:E$959,3,FALSE)</f>
        <v>37081.01479116772</v>
      </c>
      <c r="F160" s="14" t="s">
        <v>117</v>
      </c>
      <c r="G160" s="7" t="str">
        <f t="shared" si="28"/>
        <v>50098.433</v>
      </c>
      <c r="H160" s="47">
        <f t="shared" si="29"/>
        <v>37081</v>
      </c>
      <c r="I160" s="56" t="s">
        <v>536</v>
      </c>
      <c r="J160" s="57" t="s">
        <v>537</v>
      </c>
      <c r="K160" s="56">
        <v>37081</v>
      </c>
      <c r="L160" s="56" t="s">
        <v>395</v>
      </c>
      <c r="M160" s="57" t="s">
        <v>264</v>
      </c>
      <c r="N160" s="57"/>
      <c r="O160" s="58" t="s">
        <v>529</v>
      </c>
      <c r="P160" s="58" t="s">
        <v>538</v>
      </c>
    </row>
    <row r="161" spans="1:16" ht="12.75" customHeight="1" thickBot="1" x14ac:dyDescent="0.25">
      <c r="A161" s="47" t="str">
        <f t="shared" si="24"/>
        <v> BBS 111 </v>
      </c>
      <c r="B161" s="14" t="str">
        <f t="shared" si="25"/>
        <v>I</v>
      </c>
      <c r="C161" s="47">
        <f t="shared" si="26"/>
        <v>50166.37</v>
      </c>
      <c r="D161" s="7" t="str">
        <f t="shared" si="27"/>
        <v>vis</v>
      </c>
      <c r="E161" s="55">
        <f>VLOOKUP(C161,Active!C$21:E$959,3,FALSE)</f>
        <v>37184.036425545659</v>
      </c>
      <c r="F161" s="14" t="s">
        <v>117</v>
      </c>
      <c r="G161" s="7" t="str">
        <f t="shared" si="28"/>
        <v>50166.370</v>
      </c>
      <c r="H161" s="47">
        <f t="shared" si="29"/>
        <v>37184</v>
      </c>
      <c r="I161" s="56" t="s">
        <v>539</v>
      </c>
      <c r="J161" s="57" t="s">
        <v>540</v>
      </c>
      <c r="K161" s="56">
        <v>37184</v>
      </c>
      <c r="L161" s="56" t="s">
        <v>213</v>
      </c>
      <c r="M161" s="57" t="s">
        <v>264</v>
      </c>
      <c r="N161" s="57"/>
      <c r="O161" s="58" t="s">
        <v>306</v>
      </c>
      <c r="P161" s="58" t="s">
        <v>538</v>
      </c>
    </row>
    <row r="162" spans="1:16" ht="12.75" customHeight="1" thickBot="1" x14ac:dyDescent="0.25">
      <c r="A162" s="47" t="str">
        <f t="shared" si="24"/>
        <v> BRNO 32 </v>
      </c>
      <c r="B162" s="14" t="str">
        <f t="shared" si="25"/>
        <v>I</v>
      </c>
      <c r="C162" s="47">
        <f t="shared" si="26"/>
        <v>50189.434699999998</v>
      </c>
      <c r="D162" s="7" t="str">
        <f t="shared" si="27"/>
        <v>vis</v>
      </c>
      <c r="E162" s="55">
        <f>VLOOKUP(C162,Active!C$21:E$959,3,FALSE)</f>
        <v>37219.012404620917</v>
      </c>
      <c r="F162" s="14" t="s">
        <v>117</v>
      </c>
      <c r="G162" s="7" t="str">
        <f t="shared" si="28"/>
        <v>50189.4347</v>
      </c>
      <c r="H162" s="47">
        <f t="shared" si="29"/>
        <v>37219</v>
      </c>
      <c r="I162" s="56" t="s">
        <v>541</v>
      </c>
      <c r="J162" s="57" t="s">
        <v>542</v>
      </c>
      <c r="K162" s="56">
        <v>37219</v>
      </c>
      <c r="L162" s="56" t="s">
        <v>543</v>
      </c>
      <c r="M162" s="57" t="s">
        <v>264</v>
      </c>
      <c r="N162" s="57"/>
      <c r="O162" s="58" t="s">
        <v>544</v>
      </c>
      <c r="P162" s="58" t="s">
        <v>535</v>
      </c>
    </row>
    <row r="163" spans="1:16" ht="12.75" customHeight="1" thickBot="1" x14ac:dyDescent="0.25">
      <c r="A163" s="47" t="str">
        <f t="shared" si="24"/>
        <v> BRNO 32 </v>
      </c>
      <c r="B163" s="14" t="str">
        <f t="shared" si="25"/>
        <v>I</v>
      </c>
      <c r="C163" s="47">
        <f t="shared" si="26"/>
        <v>50191.412900000003</v>
      </c>
      <c r="D163" s="7" t="str">
        <f t="shared" si="27"/>
        <v>vis</v>
      </c>
      <c r="E163" s="55">
        <f>VLOOKUP(C163,Active!C$21:E$959,3,FALSE)</f>
        <v>37222.012204393162</v>
      </c>
      <c r="F163" s="14" t="s">
        <v>117</v>
      </c>
      <c r="G163" s="7" t="str">
        <f t="shared" si="28"/>
        <v>50191.4129</v>
      </c>
      <c r="H163" s="47">
        <f t="shared" si="29"/>
        <v>37222</v>
      </c>
      <c r="I163" s="56" t="s">
        <v>545</v>
      </c>
      <c r="J163" s="57" t="s">
        <v>546</v>
      </c>
      <c r="K163" s="56">
        <v>37222</v>
      </c>
      <c r="L163" s="56" t="s">
        <v>547</v>
      </c>
      <c r="M163" s="57" t="s">
        <v>264</v>
      </c>
      <c r="N163" s="57"/>
      <c r="O163" s="58" t="s">
        <v>544</v>
      </c>
      <c r="P163" s="58" t="s">
        <v>535</v>
      </c>
    </row>
    <row r="164" spans="1:16" ht="12.75" customHeight="1" thickBot="1" x14ac:dyDescent="0.25">
      <c r="A164" s="47" t="str">
        <f t="shared" si="24"/>
        <v> BBS 112 </v>
      </c>
      <c r="B164" s="14" t="str">
        <f t="shared" si="25"/>
        <v>I</v>
      </c>
      <c r="C164" s="47">
        <f t="shared" si="26"/>
        <v>50193.392</v>
      </c>
      <c r="D164" s="7" t="str">
        <f t="shared" si="27"/>
        <v>vis</v>
      </c>
      <c r="E164" s="55">
        <f>VLOOKUP(C164,Active!C$21:E$959,3,FALSE)</f>
        <v>37225.013368951462</v>
      </c>
      <c r="F164" s="14" t="s">
        <v>117</v>
      </c>
      <c r="G164" s="7" t="str">
        <f t="shared" si="28"/>
        <v>50193.392</v>
      </c>
      <c r="H164" s="47">
        <f t="shared" si="29"/>
        <v>37225</v>
      </c>
      <c r="I164" s="56" t="s">
        <v>548</v>
      </c>
      <c r="J164" s="57" t="s">
        <v>549</v>
      </c>
      <c r="K164" s="56">
        <v>37225</v>
      </c>
      <c r="L164" s="56" t="s">
        <v>431</v>
      </c>
      <c r="M164" s="57" t="s">
        <v>264</v>
      </c>
      <c r="N164" s="57"/>
      <c r="O164" s="58" t="s">
        <v>306</v>
      </c>
      <c r="P164" s="58" t="s">
        <v>550</v>
      </c>
    </row>
    <row r="165" spans="1:16" ht="12.75" customHeight="1" thickBot="1" x14ac:dyDescent="0.25">
      <c r="A165" s="47" t="str">
        <f t="shared" si="24"/>
        <v>VSB 47 </v>
      </c>
      <c r="B165" s="14" t="str">
        <f t="shared" si="25"/>
        <v>I</v>
      </c>
      <c r="C165" s="47">
        <f t="shared" si="26"/>
        <v>50432.116000000002</v>
      </c>
      <c r="D165" s="7" t="str">
        <f t="shared" si="27"/>
        <v>vis</v>
      </c>
      <c r="E165" s="55">
        <f>VLOOKUP(C165,Active!C$21:E$959,3,FALSE)</f>
        <v>37587.021356428639</v>
      </c>
      <c r="F165" s="14" t="s">
        <v>117</v>
      </c>
      <c r="G165" s="7" t="str">
        <f t="shared" si="28"/>
        <v>50432.116</v>
      </c>
      <c r="H165" s="47">
        <f t="shared" si="29"/>
        <v>37587</v>
      </c>
      <c r="I165" s="56" t="s">
        <v>551</v>
      </c>
      <c r="J165" s="57" t="s">
        <v>552</v>
      </c>
      <c r="K165" s="56">
        <v>37587</v>
      </c>
      <c r="L165" s="56" t="s">
        <v>160</v>
      </c>
      <c r="M165" s="57" t="s">
        <v>553</v>
      </c>
      <c r="N165" s="57" t="s">
        <v>117</v>
      </c>
      <c r="O165" s="58" t="s">
        <v>554</v>
      </c>
      <c r="P165" s="59" t="s">
        <v>555</v>
      </c>
    </row>
    <row r="166" spans="1:16" ht="12.75" customHeight="1" thickBot="1" x14ac:dyDescent="0.25">
      <c r="A166" s="47" t="str">
        <f t="shared" si="24"/>
        <v>VSB 47 </v>
      </c>
      <c r="B166" s="14" t="str">
        <f t="shared" si="25"/>
        <v>I</v>
      </c>
      <c r="C166" s="47">
        <f t="shared" si="26"/>
        <v>50502.023999999998</v>
      </c>
      <c r="D166" s="7" t="str">
        <f t="shared" si="27"/>
        <v>vis</v>
      </c>
      <c r="E166" s="55">
        <f>VLOOKUP(C166,Active!C$21:E$959,3,FALSE)</f>
        <v>37693.031872290267</v>
      </c>
      <c r="F166" s="14" t="s">
        <v>117</v>
      </c>
      <c r="G166" s="7" t="str">
        <f t="shared" si="28"/>
        <v>50502.024</v>
      </c>
      <c r="H166" s="47">
        <f t="shared" si="29"/>
        <v>37693</v>
      </c>
      <c r="I166" s="56" t="s">
        <v>556</v>
      </c>
      <c r="J166" s="57" t="s">
        <v>557</v>
      </c>
      <c r="K166" s="56">
        <v>37693</v>
      </c>
      <c r="L166" s="56" t="s">
        <v>163</v>
      </c>
      <c r="M166" s="57" t="s">
        <v>264</v>
      </c>
      <c r="N166" s="57"/>
      <c r="O166" s="58" t="s">
        <v>558</v>
      </c>
      <c r="P166" s="59" t="s">
        <v>555</v>
      </c>
    </row>
    <row r="167" spans="1:16" ht="12.75" customHeight="1" thickBot="1" x14ac:dyDescent="0.25">
      <c r="A167" s="47" t="str">
        <f t="shared" si="24"/>
        <v> BBS 115 </v>
      </c>
      <c r="B167" s="14" t="str">
        <f t="shared" si="25"/>
        <v>I</v>
      </c>
      <c r="C167" s="47">
        <f t="shared" si="26"/>
        <v>50557.406999999999</v>
      </c>
      <c r="D167" s="7" t="str">
        <f t="shared" si="27"/>
        <v>vis</v>
      </c>
      <c r="E167" s="55">
        <f>VLOOKUP(C167,Active!C$21:E$959,3,FALSE)</f>
        <v>37777.016257481737</v>
      </c>
      <c r="F167" s="14" t="s">
        <v>117</v>
      </c>
      <c r="G167" s="7" t="str">
        <f t="shared" si="28"/>
        <v>50557.407</v>
      </c>
      <c r="H167" s="47">
        <f t="shared" si="29"/>
        <v>37777</v>
      </c>
      <c r="I167" s="56" t="s">
        <v>559</v>
      </c>
      <c r="J167" s="57" t="s">
        <v>560</v>
      </c>
      <c r="K167" s="56">
        <v>37777</v>
      </c>
      <c r="L167" s="56" t="s">
        <v>434</v>
      </c>
      <c r="M167" s="57" t="s">
        <v>264</v>
      </c>
      <c r="N167" s="57"/>
      <c r="O167" s="58" t="s">
        <v>306</v>
      </c>
      <c r="P167" s="58" t="s">
        <v>561</v>
      </c>
    </row>
    <row r="168" spans="1:16" ht="12.75" customHeight="1" thickBot="1" x14ac:dyDescent="0.25">
      <c r="A168" s="47" t="str">
        <f t="shared" si="24"/>
        <v> BBS 118 </v>
      </c>
      <c r="B168" s="14" t="str">
        <f t="shared" si="25"/>
        <v>I</v>
      </c>
      <c r="C168" s="47">
        <f t="shared" si="26"/>
        <v>50863.394999999997</v>
      </c>
      <c r="D168" s="7" t="str">
        <f t="shared" si="27"/>
        <v>vis</v>
      </c>
      <c r="E168" s="55">
        <f>VLOOKUP(C168,Active!C$21:E$959,3,FALSE)</f>
        <v>38241.025322645546</v>
      </c>
      <c r="F168" s="14" t="s">
        <v>117</v>
      </c>
      <c r="G168" s="7" t="str">
        <f t="shared" si="28"/>
        <v>50863.395</v>
      </c>
      <c r="H168" s="47">
        <f t="shared" si="29"/>
        <v>38241</v>
      </c>
      <c r="I168" s="56" t="s">
        <v>562</v>
      </c>
      <c r="J168" s="57" t="s">
        <v>563</v>
      </c>
      <c r="K168" s="56">
        <v>38241</v>
      </c>
      <c r="L168" s="56" t="s">
        <v>508</v>
      </c>
      <c r="M168" s="57" t="s">
        <v>264</v>
      </c>
      <c r="N168" s="57"/>
      <c r="O168" s="58" t="s">
        <v>529</v>
      </c>
      <c r="P168" s="58" t="s">
        <v>564</v>
      </c>
    </row>
    <row r="169" spans="1:16" ht="12.75" customHeight="1" thickBot="1" x14ac:dyDescent="0.25">
      <c r="A169" s="47" t="str">
        <f t="shared" si="24"/>
        <v> BBS 117 </v>
      </c>
      <c r="B169" s="14" t="str">
        <f t="shared" si="25"/>
        <v>I</v>
      </c>
      <c r="C169" s="47">
        <f t="shared" si="26"/>
        <v>50871.305999999997</v>
      </c>
      <c r="D169" s="7" t="str">
        <f t="shared" si="27"/>
        <v>vis</v>
      </c>
      <c r="E169" s="55">
        <f>VLOOKUP(C169,Active!C$21:E$959,3,FALSE)</f>
        <v>38253.021792162355</v>
      </c>
      <c r="F169" s="14" t="s">
        <v>117</v>
      </c>
      <c r="G169" s="7" t="str">
        <f t="shared" si="28"/>
        <v>50871.306</v>
      </c>
      <c r="H169" s="47">
        <f t="shared" si="29"/>
        <v>38253</v>
      </c>
      <c r="I169" s="56" t="s">
        <v>565</v>
      </c>
      <c r="J169" s="57" t="s">
        <v>566</v>
      </c>
      <c r="K169" s="56">
        <v>38253</v>
      </c>
      <c r="L169" s="56" t="s">
        <v>160</v>
      </c>
      <c r="M169" s="57" t="s">
        <v>264</v>
      </c>
      <c r="N169" s="57"/>
      <c r="O169" s="58" t="s">
        <v>306</v>
      </c>
      <c r="P169" s="58" t="s">
        <v>567</v>
      </c>
    </row>
    <row r="170" spans="1:16" ht="12.75" customHeight="1" thickBot="1" x14ac:dyDescent="0.25">
      <c r="A170" s="47" t="str">
        <f t="shared" si="24"/>
        <v> BBS 117 </v>
      </c>
      <c r="B170" s="14" t="str">
        <f t="shared" si="25"/>
        <v>I</v>
      </c>
      <c r="C170" s="47">
        <f t="shared" si="26"/>
        <v>50898.356</v>
      </c>
      <c r="D170" s="7" t="str">
        <f t="shared" si="27"/>
        <v>vis</v>
      </c>
      <c r="E170" s="55">
        <f>VLOOKUP(C170,Active!C$21:E$959,3,FALSE)</f>
        <v>38294.041195579099</v>
      </c>
      <c r="F170" s="14" t="s">
        <v>117</v>
      </c>
      <c r="G170" s="7" t="str">
        <f t="shared" si="28"/>
        <v>50898.356</v>
      </c>
      <c r="H170" s="47">
        <f t="shared" si="29"/>
        <v>38294</v>
      </c>
      <c r="I170" s="56" t="s">
        <v>568</v>
      </c>
      <c r="J170" s="57" t="s">
        <v>569</v>
      </c>
      <c r="K170" s="56">
        <v>38294</v>
      </c>
      <c r="L170" s="56" t="s">
        <v>570</v>
      </c>
      <c r="M170" s="57" t="s">
        <v>264</v>
      </c>
      <c r="N170" s="57"/>
      <c r="O170" s="58" t="s">
        <v>306</v>
      </c>
      <c r="P170" s="58" t="s">
        <v>567</v>
      </c>
    </row>
    <row r="171" spans="1:16" ht="12.75" customHeight="1" thickBot="1" x14ac:dyDescent="0.25">
      <c r="A171" s="47" t="str">
        <f t="shared" ref="A171:A196" si="30">P171</f>
        <v> BRNO 32 </v>
      </c>
      <c r="B171" s="14" t="str">
        <f t="shared" ref="B171:B196" si="31">IF(H171=INT(H171),"I","II")</f>
        <v>I</v>
      </c>
      <c r="C171" s="47">
        <f t="shared" ref="C171:C196" si="32">1*G171</f>
        <v>51572.298900000002</v>
      </c>
      <c r="D171" s="7" t="str">
        <f t="shared" ref="D171:D196" si="33">VLOOKUP(F171,I$1:J$5,2,FALSE)</f>
        <v>vis</v>
      </c>
      <c r="E171" s="55">
        <f>VLOOKUP(C171,Active!C$21:E$959,3,FALSE)</f>
        <v>39316.027727739798</v>
      </c>
      <c r="F171" s="14" t="s">
        <v>117</v>
      </c>
      <c r="G171" s="7" t="str">
        <f t="shared" ref="G171:G196" si="34">MID(I171,3,LEN(I171)-3)</f>
        <v>51572.2989</v>
      </c>
      <c r="H171" s="47">
        <f t="shared" ref="H171:H196" si="35">1*K171</f>
        <v>39316</v>
      </c>
      <c r="I171" s="56" t="s">
        <v>571</v>
      </c>
      <c r="J171" s="57" t="s">
        <v>572</v>
      </c>
      <c r="K171" s="56">
        <v>39316</v>
      </c>
      <c r="L171" s="56" t="s">
        <v>573</v>
      </c>
      <c r="M171" s="57" t="s">
        <v>348</v>
      </c>
      <c r="N171" s="57" t="s">
        <v>349</v>
      </c>
      <c r="O171" s="58" t="s">
        <v>574</v>
      </c>
      <c r="P171" s="58" t="s">
        <v>535</v>
      </c>
    </row>
    <row r="172" spans="1:16" ht="12.75" customHeight="1" thickBot="1" x14ac:dyDescent="0.25">
      <c r="A172" s="47" t="str">
        <f t="shared" si="30"/>
        <v>IBVS 5040 </v>
      </c>
      <c r="B172" s="14" t="str">
        <f t="shared" si="31"/>
        <v>I</v>
      </c>
      <c r="C172" s="47">
        <f t="shared" si="32"/>
        <v>51650.774100000002</v>
      </c>
      <c r="D172" s="7" t="str">
        <f t="shared" si="33"/>
        <v>vis</v>
      </c>
      <c r="E172" s="55" t="e">
        <f>VLOOKUP(C172,Active!C$21:E$959,3,FALSE)</f>
        <v>#N/A</v>
      </c>
      <c r="F172" s="14" t="s">
        <v>117</v>
      </c>
      <c r="G172" s="7" t="str">
        <f t="shared" si="34"/>
        <v>51650.7741</v>
      </c>
      <c r="H172" s="47">
        <f t="shared" si="35"/>
        <v>39435</v>
      </c>
      <c r="I172" s="56" t="s">
        <v>575</v>
      </c>
      <c r="J172" s="57" t="s">
        <v>576</v>
      </c>
      <c r="K172" s="56">
        <v>39435</v>
      </c>
      <c r="L172" s="56" t="s">
        <v>577</v>
      </c>
      <c r="M172" s="57" t="s">
        <v>348</v>
      </c>
      <c r="N172" s="57" t="s">
        <v>349</v>
      </c>
      <c r="O172" s="58" t="s">
        <v>578</v>
      </c>
      <c r="P172" s="59" t="s">
        <v>579</v>
      </c>
    </row>
    <row r="173" spans="1:16" ht="12.75" customHeight="1" thickBot="1" x14ac:dyDescent="0.25">
      <c r="A173" s="47" t="str">
        <f t="shared" si="30"/>
        <v>VSB 40 </v>
      </c>
      <c r="B173" s="14" t="str">
        <f t="shared" si="31"/>
        <v>I</v>
      </c>
      <c r="C173" s="47">
        <f t="shared" si="32"/>
        <v>52297.029399999999</v>
      </c>
      <c r="D173" s="7" t="str">
        <f t="shared" si="33"/>
        <v>vis</v>
      </c>
      <c r="E173" s="55">
        <f>VLOOKUP(C173,Active!C$21:E$959,3,FALSE)</f>
        <v>40415.030047440887</v>
      </c>
      <c r="F173" s="14" t="s">
        <v>117</v>
      </c>
      <c r="G173" s="7" t="str">
        <f t="shared" si="34"/>
        <v>52297.0294</v>
      </c>
      <c r="H173" s="47">
        <f t="shared" si="35"/>
        <v>40415</v>
      </c>
      <c r="I173" s="56" t="s">
        <v>580</v>
      </c>
      <c r="J173" s="57" t="s">
        <v>581</v>
      </c>
      <c r="K173" s="56">
        <v>40415</v>
      </c>
      <c r="L173" s="56" t="s">
        <v>582</v>
      </c>
      <c r="M173" s="57" t="s">
        <v>348</v>
      </c>
      <c r="N173" s="57" t="s">
        <v>349</v>
      </c>
      <c r="O173" s="58" t="s">
        <v>583</v>
      </c>
      <c r="P173" s="59" t="s">
        <v>584</v>
      </c>
    </row>
    <row r="174" spans="1:16" ht="12.75" customHeight="1" thickBot="1" x14ac:dyDescent="0.25">
      <c r="A174" s="47" t="str">
        <f t="shared" si="30"/>
        <v>VSB 40 </v>
      </c>
      <c r="B174" s="14" t="str">
        <f t="shared" si="31"/>
        <v>I</v>
      </c>
      <c r="C174" s="47">
        <f t="shared" si="32"/>
        <v>52606.315600000002</v>
      </c>
      <c r="D174" s="7" t="str">
        <f t="shared" si="33"/>
        <v>vis</v>
      </c>
      <c r="E174" s="55">
        <f>VLOOKUP(C174,Active!C$21:E$959,3,FALSE)</f>
        <v>40884.040598606516</v>
      </c>
      <c r="F174" s="14" t="s">
        <v>117</v>
      </c>
      <c r="G174" s="7" t="str">
        <f t="shared" si="34"/>
        <v>52606.3156</v>
      </c>
      <c r="H174" s="47">
        <f t="shared" si="35"/>
        <v>40884</v>
      </c>
      <c r="I174" s="56" t="s">
        <v>589</v>
      </c>
      <c r="J174" s="57" t="s">
        <v>590</v>
      </c>
      <c r="K174" s="56">
        <v>40884</v>
      </c>
      <c r="L174" s="56" t="s">
        <v>591</v>
      </c>
      <c r="M174" s="57" t="s">
        <v>348</v>
      </c>
      <c r="N174" s="57" t="s">
        <v>349</v>
      </c>
      <c r="O174" s="58" t="s">
        <v>583</v>
      </c>
      <c r="P174" s="59" t="s">
        <v>584</v>
      </c>
    </row>
    <row r="175" spans="1:16" ht="12.75" customHeight="1" thickBot="1" x14ac:dyDescent="0.25">
      <c r="A175" s="47" t="str">
        <f t="shared" si="30"/>
        <v>VSB 42 </v>
      </c>
      <c r="B175" s="14" t="str">
        <f t="shared" si="31"/>
        <v>I</v>
      </c>
      <c r="C175" s="47">
        <f t="shared" si="32"/>
        <v>52912.2932</v>
      </c>
      <c r="D175" s="7" t="str">
        <f t="shared" si="33"/>
        <v>vis</v>
      </c>
      <c r="E175" s="55">
        <f>VLOOKUP(C175,Active!C$21:E$959,3,FALSE)</f>
        <v>41348.033892909116</v>
      </c>
      <c r="F175" s="14" t="s">
        <v>117</v>
      </c>
      <c r="G175" s="7" t="str">
        <f t="shared" si="34"/>
        <v>52912.2932</v>
      </c>
      <c r="H175" s="47">
        <f t="shared" si="35"/>
        <v>41348</v>
      </c>
      <c r="I175" s="56" t="s">
        <v>597</v>
      </c>
      <c r="J175" s="57" t="s">
        <v>598</v>
      </c>
      <c r="K175" s="56">
        <v>41348</v>
      </c>
      <c r="L175" s="56" t="s">
        <v>599</v>
      </c>
      <c r="M175" s="57" t="s">
        <v>348</v>
      </c>
      <c r="N175" s="57" t="s">
        <v>349</v>
      </c>
      <c r="O175" s="58" t="s">
        <v>583</v>
      </c>
      <c r="P175" s="59" t="s">
        <v>600</v>
      </c>
    </row>
    <row r="176" spans="1:16" ht="12.75" customHeight="1" thickBot="1" x14ac:dyDescent="0.25">
      <c r="A176" s="47" t="str">
        <f t="shared" si="30"/>
        <v>VSB 42 </v>
      </c>
      <c r="B176" s="14" t="str">
        <f t="shared" si="31"/>
        <v>I</v>
      </c>
      <c r="C176" s="47">
        <f t="shared" si="32"/>
        <v>52976.257400000002</v>
      </c>
      <c r="D176" s="7" t="str">
        <f t="shared" si="33"/>
        <v>vis</v>
      </c>
      <c r="E176" s="55">
        <f>VLOOKUP(C176,Active!C$21:E$959,3,FALSE)</f>
        <v>41445.031058307606</v>
      </c>
      <c r="F176" s="14" t="s">
        <v>117</v>
      </c>
      <c r="G176" s="7" t="str">
        <f t="shared" si="34"/>
        <v>52976.2574</v>
      </c>
      <c r="H176" s="47">
        <f t="shared" si="35"/>
        <v>41445</v>
      </c>
      <c r="I176" s="56" t="s">
        <v>601</v>
      </c>
      <c r="J176" s="57" t="s">
        <v>602</v>
      </c>
      <c r="K176" s="56">
        <v>41445</v>
      </c>
      <c r="L176" s="56" t="s">
        <v>594</v>
      </c>
      <c r="M176" s="57" t="s">
        <v>348</v>
      </c>
      <c r="N176" s="57" t="s">
        <v>349</v>
      </c>
      <c r="O176" s="58" t="s">
        <v>583</v>
      </c>
      <c r="P176" s="59" t="s">
        <v>600</v>
      </c>
    </row>
    <row r="177" spans="1:16" ht="12.75" customHeight="1" thickBot="1" x14ac:dyDescent="0.25">
      <c r="A177" s="47" t="str">
        <f t="shared" si="30"/>
        <v>BAVM 171 </v>
      </c>
      <c r="B177" s="14" t="str">
        <f t="shared" si="31"/>
        <v>I</v>
      </c>
      <c r="C177" s="47">
        <f t="shared" si="32"/>
        <v>53028.364000000001</v>
      </c>
      <c r="D177" s="7" t="str">
        <f t="shared" si="33"/>
        <v>vis</v>
      </c>
      <c r="E177" s="55">
        <f>VLOOKUP(C177,Active!C$21:E$959,3,FALSE)</f>
        <v>41524.047015648626</v>
      </c>
      <c r="F177" s="14" t="s">
        <v>117</v>
      </c>
      <c r="G177" s="7" t="str">
        <f t="shared" si="34"/>
        <v>53028.364</v>
      </c>
      <c r="H177" s="47">
        <f t="shared" si="35"/>
        <v>41524</v>
      </c>
      <c r="I177" s="56" t="s">
        <v>603</v>
      </c>
      <c r="J177" s="57" t="s">
        <v>604</v>
      </c>
      <c r="K177" s="56">
        <v>41524</v>
      </c>
      <c r="L177" s="56" t="s">
        <v>605</v>
      </c>
      <c r="M177" s="57" t="s">
        <v>264</v>
      </c>
      <c r="N177" s="57"/>
      <c r="O177" s="58" t="s">
        <v>606</v>
      </c>
      <c r="P177" s="59" t="s">
        <v>607</v>
      </c>
    </row>
    <row r="178" spans="1:16" ht="12.75" customHeight="1" thickBot="1" x14ac:dyDescent="0.25">
      <c r="A178" s="47" t="str">
        <f t="shared" si="30"/>
        <v>BAVM 171 </v>
      </c>
      <c r="B178" s="14" t="str">
        <f t="shared" si="31"/>
        <v>I</v>
      </c>
      <c r="C178" s="47">
        <f t="shared" si="32"/>
        <v>53055.394999999997</v>
      </c>
      <c r="D178" s="7" t="str">
        <f t="shared" si="33"/>
        <v>vis</v>
      </c>
      <c r="E178" s="55">
        <f>VLOOKUP(C178,Active!C$21:E$959,3,FALSE)</f>
        <v>41565.037606915081</v>
      </c>
      <c r="F178" s="14" t="s">
        <v>117</v>
      </c>
      <c r="G178" s="7" t="str">
        <f t="shared" si="34"/>
        <v>53055.395</v>
      </c>
      <c r="H178" s="47">
        <f t="shared" si="35"/>
        <v>41565</v>
      </c>
      <c r="I178" s="56" t="s">
        <v>608</v>
      </c>
      <c r="J178" s="57" t="s">
        <v>609</v>
      </c>
      <c r="K178" s="56">
        <v>41565</v>
      </c>
      <c r="L178" s="56" t="s">
        <v>528</v>
      </c>
      <c r="M178" s="57" t="s">
        <v>264</v>
      </c>
      <c r="N178" s="57"/>
      <c r="O178" s="58" t="s">
        <v>606</v>
      </c>
      <c r="P178" s="59" t="s">
        <v>607</v>
      </c>
    </row>
    <row r="179" spans="1:16" ht="12.75" customHeight="1" thickBot="1" x14ac:dyDescent="0.25">
      <c r="A179" s="47" t="str">
        <f t="shared" si="30"/>
        <v>VSB 44 </v>
      </c>
      <c r="B179" s="14" t="str">
        <f t="shared" si="31"/>
        <v>I</v>
      </c>
      <c r="C179" s="47">
        <f t="shared" si="32"/>
        <v>53679.228600000002</v>
      </c>
      <c r="D179" s="7" t="str">
        <f t="shared" si="33"/>
        <v>vis</v>
      </c>
      <c r="E179" s="55">
        <f>VLOOKUP(C179,Active!C$21:E$959,3,FALSE)</f>
        <v>42511.036945300169</v>
      </c>
      <c r="F179" s="14" t="s">
        <v>117</v>
      </c>
      <c r="G179" s="7" t="str">
        <f t="shared" si="34"/>
        <v>53679.2286</v>
      </c>
      <c r="H179" s="47">
        <f t="shared" si="35"/>
        <v>42511</v>
      </c>
      <c r="I179" s="56" t="s">
        <v>615</v>
      </c>
      <c r="J179" s="57" t="s">
        <v>616</v>
      </c>
      <c r="K179" s="56">
        <v>42511</v>
      </c>
      <c r="L179" s="56" t="s">
        <v>617</v>
      </c>
      <c r="M179" s="57" t="s">
        <v>348</v>
      </c>
      <c r="N179" s="57" t="s">
        <v>349</v>
      </c>
      <c r="O179" s="58" t="s">
        <v>618</v>
      </c>
      <c r="P179" s="59" t="s">
        <v>619</v>
      </c>
    </row>
    <row r="180" spans="1:16" ht="12.75" customHeight="1" thickBot="1" x14ac:dyDescent="0.25">
      <c r="A180" s="47" t="str">
        <f t="shared" si="30"/>
        <v>VSB 44 </v>
      </c>
      <c r="B180" s="14" t="str">
        <f t="shared" si="31"/>
        <v>I</v>
      </c>
      <c r="C180" s="47">
        <f t="shared" si="32"/>
        <v>53683.184999999998</v>
      </c>
      <c r="D180" s="7" t="str">
        <f t="shared" si="33"/>
        <v>vis</v>
      </c>
      <c r="E180" s="55">
        <f>VLOOKUP(C180,Active!C$21:E$959,3,FALSE)</f>
        <v>42517.036544844632</v>
      </c>
      <c r="F180" s="14" t="s">
        <v>117</v>
      </c>
      <c r="G180" s="7" t="str">
        <f t="shared" si="34"/>
        <v>53683.1850</v>
      </c>
      <c r="H180" s="47">
        <f t="shared" si="35"/>
        <v>42517</v>
      </c>
      <c r="I180" s="56" t="s">
        <v>620</v>
      </c>
      <c r="J180" s="57" t="s">
        <v>621</v>
      </c>
      <c r="K180" s="56">
        <v>42517</v>
      </c>
      <c r="L180" s="56" t="s">
        <v>622</v>
      </c>
      <c r="M180" s="57" t="s">
        <v>348</v>
      </c>
      <c r="N180" s="57" t="s">
        <v>349</v>
      </c>
      <c r="O180" s="58" t="s">
        <v>618</v>
      </c>
      <c r="P180" s="59" t="s">
        <v>619</v>
      </c>
    </row>
    <row r="181" spans="1:16" ht="12.75" customHeight="1" thickBot="1" x14ac:dyDescent="0.25">
      <c r="A181" s="47" t="str">
        <f t="shared" si="30"/>
        <v>VSB 44 </v>
      </c>
      <c r="B181" s="14" t="str">
        <f t="shared" si="31"/>
        <v>II</v>
      </c>
      <c r="C181" s="47">
        <f t="shared" si="32"/>
        <v>53730.997799999997</v>
      </c>
      <c r="D181" s="7" t="str">
        <f t="shared" si="33"/>
        <v>vis</v>
      </c>
      <c r="E181" s="55">
        <f>VLOOKUP(C181,Active!C$21:E$959,3,FALSE)</f>
        <v>42589.541259509468</v>
      </c>
      <c r="F181" s="14" t="s">
        <v>117</v>
      </c>
      <c r="G181" s="7" t="str">
        <f t="shared" si="34"/>
        <v>53730.9978</v>
      </c>
      <c r="H181" s="47">
        <f t="shared" si="35"/>
        <v>42589.5</v>
      </c>
      <c r="I181" s="56" t="s">
        <v>623</v>
      </c>
      <c r="J181" s="57" t="s">
        <v>624</v>
      </c>
      <c r="K181" s="56">
        <v>42589.5</v>
      </c>
      <c r="L181" s="56" t="s">
        <v>625</v>
      </c>
      <c r="M181" s="57" t="s">
        <v>348</v>
      </c>
      <c r="N181" s="57" t="s">
        <v>349</v>
      </c>
      <c r="O181" s="58" t="s">
        <v>618</v>
      </c>
      <c r="P181" s="59" t="s">
        <v>619</v>
      </c>
    </row>
    <row r="182" spans="1:16" ht="12.75" customHeight="1" thickBot="1" x14ac:dyDescent="0.25">
      <c r="A182" s="47" t="str">
        <f t="shared" si="30"/>
        <v>VSB 45 </v>
      </c>
      <c r="B182" s="14" t="str">
        <f t="shared" si="31"/>
        <v>I</v>
      </c>
      <c r="C182" s="47">
        <f t="shared" si="32"/>
        <v>53764.957000000002</v>
      </c>
      <c r="D182" s="7" t="str">
        <f t="shared" si="33"/>
        <v>vis</v>
      </c>
      <c r="E182" s="55">
        <f>VLOOKUP(C182,Active!C$21:E$959,3,FALSE)</f>
        <v>42641.037973909093</v>
      </c>
      <c r="F182" s="14" t="s">
        <v>117</v>
      </c>
      <c r="G182" s="7" t="str">
        <f t="shared" si="34"/>
        <v>53764.957</v>
      </c>
      <c r="H182" s="47">
        <f t="shared" si="35"/>
        <v>42641</v>
      </c>
      <c r="I182" s="56" t="s">
        <v>626</v>
      </c>
      <c r="J182" s="57" t="s">
        <v>627</v>
      </c>
      <c r="K182" s="56">
        <v>42641</v>
      </c>
      <c r="L182" s="56" t="s">
        <v>528</v>
      </c>
      <c r="M182" s="57" t="s">
        <v>264</v>
      </c>
      <c r="N182" s="57"/>
      <c r="O182" s="58" t="s">
        <v>628</v>
      </c>
      <c r="P182" s="59" t="s">
        <v>629</v>
      </c>
    </row>
    <row r="183" spans="1:16" ht="12.75" customHeight="1" thickBot="1" x14ac:dyDescent="0.25">
      <c r="A183" s="47" t="str">
        <f t="shared" si="30"/>
        <v>OEJV 0094 </v>
      </c>
      <c r="B183" s="14" t="str">
        <f t="shared" si="31"/>
        <v>I</v>
      </c>
      <c r="C183" s="47">
        <f t="shared" si="32"/>
        <v>54536.506500000003</v>
      </c>
      <c r="D183" s="7" t="str">
        <f t="shared" si="33"/>
        <v>vis</v>
      </c>
      <c r="E183" s="55" t="e">
        <f>VLOOKUP(C183,Active!C$21:E$959,3,FALSE)</f>
        <v>#N/A</v>
      </c>
      <c r="F183" s="14" t="s">
        <v>117</v>
      </c>
      <c r="G183" s="7" t="str">
        <f t="shared" si="34"/>
        <v>54536.5065</v>
      </c>
      <c r="H183" s="47">
        <f t="shared" si="35"/>
        <v>43811</v>
      </c>
      <c r="I183" s="56" t="s">
        <v>660</v>
      </c>
      <c r="J183" s="57" t="s">
        <v>661</v>
      </c>
      <c r="K183" s="56" t="s">
        <v>662</v>
      </c>
      <c r="L183" s="56" t="s">
        <v>663</v>
      </c>
      <c r="M183" s="57" t="s">
        <v>553</v>
      </c>
      <c r="N183" s="57" t="s">
        <v>117</v>
      </c>
      <c r="O183" s="58" t="s">
        <v>664</v>
      </c>
      <c r="P183" s="59" t="s">
        <v>665</v>
      </c>
    </row>
    <row r="184" spans="1:16" ht="12.75" customHeight="1" thickBot="1" x14ac:dyDescent="0.25">
      <c r="A184" s="47" t="str">
        <f t="shared" si="30"/>
        <v>OEJV 0094 </v>
      </c>
      <c r="B184" s="14" t="str">
        <f t="shared" si="31"/>
        <v>I</v>
      </c>
      <c r="C184" s="47">
        <f t="shared" si="32"/>
        <v>54536.506699999998</v>
      </c>
      <c r="D184" s="7" t="str">
        <f t="shared" si="33"/>
        <v>vis</v>
      </c>
      <c r="E184" s="55" t="e">
        <f>VLOOKUP(C184,Active!C$21:E$959,3,FALSE)</f>
        <v>#N/A</v>
      </c>
      <c r="F184" s="14" t="s">
        <v>117</v>
      </c>
      <c r="G184" s="7" t="str">
        <f t="shared" si="34"/>
        <v>54536.5067</v>
      </c>
      <c r="H184" s="47">
        <f t="shared" si="35"/>
        <v>43811</v>
      </c>
      <c r="I184" s="56" t="s">
        <v>666</v>
      </c>
      <c r="J184" s="57" t="s">
        <v>661</v>
      </c>
      <c r="K184" s="56" t="s">
        <v>662</v>
      </c>
      <c r="L184" s="56" t="s">
        <v>667</v>
      </c>
      <c r="M184" s="57" t="s">
        <v>553</v>
      </c>
      <c r="N184" s="57" t="s">
        <v>652</v>
      </c>
      <c r="O184" s="58" t="s">
        <v>664</v>
      </c>
      <c r="P184" s="59" t="s">
        <v>665</v>
      </c>
    </row>
    <row r="185" spans="1:16" ht="12.75" customHeight="1" thickBot="1" x14ac:dyDescent="0.25">
      <c r="A185" s="47" t="str">
        <f t="shared" si="30"/>
        <v>OEJV 0094 </v>
      </c>
      <c r="B185" s="14" t="str">
        <f t="shared" si="31"/>
        <v>I</v>
      </c>
      <c r="C185" s="47">
        <f t="shared" si="32"/>
        <v>54536.507400000002</v>
      </c>
      <c r="D185" s="7" t="str">
        <f t="shared" si="33"/>
        <v>vis</v>
      </c>
      <c r="E185" s="55" t="e">
        <f>VLOOKUP(C185,Active!C$21:E$959,3,FALSE)</f>
        <v>#N/A</v>
      </c>
      <c r="F185" s="14" t="s">
        <v>117</v>
      </c>
      <c r="G185" s="7" t="str">
        <f t="shared" si="34"/>
        <v>54536.5074</v>
      </c>
      <c r="H185" s="47">
        <f t="shared" si="35"/>
        <v>43811</v>
      </c>
      <c r="I185" s="56" t="s">
        <v>668</v>
      </c>
      <c r="J185" s="57" t="s">
        <v>669</v>
      </c>
      <c r="K185" s="56" t="s">
        <v>662</v>
      </c>
      <c r="L185" s="56" t="s">
        <v>670</v>
      </c>
      <c r="M185" s="57" t="s">
        <v>553</v>
      </c>
      <c r="N185" s="57" t="s">
        <v>78</v>
      </c>
      <c r="O185" s="58" t="s">
        <v>664</v>
      </c>
      <c r="P185" s="59" t="s">
        <v>665</v>
      </c>
    </row>
    <row r="186" spans="1:16" ht="12.75" customHeight="1" thickBot="1" x14ac:dyDescent="0.25">
      <c r="A186" s="47" t="str">
        <f t="shared" si="30"/>
        <v>OEJV 0094 </v>
      </c>
      <c r="B186" s="14" t="str">
        <f t="shared" si="31"/>
        <v>I</v>
      </c>
      <c r="C186" s="47">
        <f t="shared" si="32"/>
        <v>54552.3338</v>
      </c>
      <c r="D186" s="7" t="str">
        <f t="shared" si="33"/>
        <v>vis</v>
      </c>
      <c r="E186" s="55" t="e">
        <f>VLOOKUP(C186,Active!C$21:E$959,3,FALSE)</f>
        <v>#N/A</v>
      </c>
      <c r="F186" s="14" t="s">
        <v>117</v>
      </c>
      <c r="G186" s="7" t="str">
        <f t="shared" si="34"/>
        <v>54552.3338</v>
      </c>
      <c r="H186" s="47">
        <f t="shared" si="35"/>
        <v>43835</v>
      </c>
      <c r="I186" s="56" t="s">
        <v>671</v>
      </c>
      <c r="J186" s="57" t="s">
        <v>672</v>
      </c>
      <c r="K186" s="56" t="s">
        <v>673</v>
      </c>
      <c r="L186" s="56" t="s">
        <v>674</v>
      </c>
      <c r="M186" s="57" t="s">
        <v>553</v>
      </c>
      <c r="N186" s="57" t="s">
        <v>652</v>
      </c>
      <c r="O186" s="58" t="s">
        <v>653</v>
      </c>
      <c r="P186" s="59" t="s">
        <v>665</v>
      </c>
    </row>
    <row r="187" spans="1:16" ht="12.75" customHeight="1" thickBot="1" x14ac:dyDescent="0.25">
      <c r="A187" s="47" t="str">
        <f t="shared" si="30"/>
        <v>OEJV 0094 </v>
      </c>
      <c r="B187" s="14" t="str">
        <f t="shared" si="31"/>
        <v>II</v>
      </c>
      <c r="C187" s="47">
        <f t="shared" si="32"/>
        <v>54580.356299999999</v>
      </c>
      <c r="D187" s="7" t="str">
        <f t="shared" si="33"/>
        <v>vis</v>
      </c>
      <c r="E187" s="55" t="e">
        <f>VLOOKUP(C187,Active!C$21:E$959,3,FALSE)</f>
        <v>#N/A</v>
      </c>
      <c r="F187" s="14" t="s">
        <v>117</v>
      </c>
      <c r="G187" s="7" t="str">
        <f t="shared" si="34"/>
        <v>54580.3563</v>
      </c>
      <c r="H187" s="47">
        <f t="shared" si="35"/>
        <v>43877.5</v>
      </c>
      <c r="I187" s="56" t="s">
        <v>675</v>
      </c>
      <c r="J187" s="57" t="s">
        <v>676</v>
      </c>
      <c r="K187" s="56" t="s">
        <v>677</v>
      </c>
      <c r="L187" s="56" t="s">
        <v>678</v>
      </c>
      <c r="M187" s="57" t="s">
        <v>553</v>
      </c>
      <c r="N187" s="57" t="s">
        <v>117</v>
      </c>
      <c r="O187" s="58" t="s">
        <v>664</v>
      </c>
      <c r="P187" s="59" t="s">
        <v>665</v>
      </c>
    </row>
    <row r="188" spans="1:16" ht="12.75" customHeight="1" thickBot="1" x14ac:dyDescent="0.25">
      <c r="A188" s="47" t="str">
        <f t="shared" si="30"/>
        <v>OEJV 0094 </v>
      </c>
      <c r="B188" s="14" t="str">
        <f t="shared" si="31"/>
        <v>II</v>
      </c>
      <c r="C188" s="47">
        <f t="shared" si="32"/>
        <v>54580.358899999999</v>
      </c>
      <c r="D188" s="7" t="str">
        <f t="shared" si="33"/>
        <v>vis</v>
      </c>
      <c r="E188" s="55" t="e">
        <f>VLOOKUP(C188,Active!C$21:E$959,3,FALSE)</f>
        <v>#N/A</v>
      </c>
      <c r="F188" s="14" t="s">
        <v>117</v>
      </c>
      <c r="G188" s="7" t="str">
        <f t="shared" si="34"/>
        <v>54580.3589</v>
      </c>
      <c r="H188" s="47">
        <f t="shared" si="35"/>
        <v>43877.5</v>
      </c>
      <c r="I188" s="56" t="s">
        <v>679</v>
      </c>
      <c r="J188" s="57" t="s">
        <v>680</v>
      </c>
      <c r="K188" s="56" t="s">
        <v>677</v>
      </c>
      <c r="L188" s="56" t="s">
        <v>617</v>
      </c>
      <c r="M188" s="57" t="s">
        <v>553</v>
      </c>
      <c r="N188" s="57" t="s">
        <v>652</v>
      </c>
      <c r="O188" s="58" t="s">
        <v>664</v>
      </c>
      <c r="P188" s="59" t="s">
        <v>665</v>
      </c>
    </row>
    <row r="189" spans="1:16" ht="13.5" thickBot="1" x14ac:dyDescent="0.25">
      <c r="A189" s="47" t="str">
        <f t="shared" si="30"/>
        <v>OEJV 0094 </v>
      </c>
      <c r="B189" s="14" t="str">
        <f t="shared" si="31"/>
        <v>II</v>
      </c>
      <c r="C189" s="47">
        <f t="shared" si="32"/>
        <v>54580.358999999997</v>
      </c>
      <c r="D189" s="7" t="str">
        <f t="shared" si="33"/>
        <v>vis</v>
      </c>
      <c r="E189" s="55" t="e">
        <f>VLOOKUP(C189,Active!C$21:E$959,3,FALSE)</f>
        <v>#N/A</v>
      </c>
      <c r="F189" s="14" t="s">
        <v>117</v>
      </c>
      <c r="G189" s="7" t="str">
        <f t="shared" si="34"/>
        <v>54580.3590</v>
      </c>
      <c r="H189" s="47">
        <f t="shared" si="35"/>
        <v>43877.5</v>
      </c>
      <c r="I189" s="56" t="s">
        <v>681</v>
      </c>
      <c r="J189" s="57" t="s">
        <v>680</v>
      </c>
      <c r="K189" s="56" t="s">
        <v>677</v>
      </c>
      <c r="L189" s="56" t="s">
        <v>682</v>
      </c>
      <c r="M189" s="57" t="s">
        <v>553</v>
      </c>
      <c r="N189" s="57" t="s">
        <v>78</v>
      </c>
      <c r="O189" s="58" t="s">
        <v>664</v>
      </c>
      <c r="P189" s="59" t="s">
        <v>665</v>
      </c>
    </row>
    <row r="190" spans="1:16" ht="13.5" thickBot="1" x14ac:dyDescent="0.25">
      <c r="A190" s="47" t="str">
        <f t="shared" si="30"/>
        <v>OEJV 0107 </v>
      </c>
      <c r="B190" s="14" t="str">
        <f t="shared" si="31"/>
        <v>II</v>
      </c>
      <c r="C190" s="47">
        <f t="shared" si="32"/>
        <v>54857.323199999999</v>
      </c>
      <c r="D190" s="7" t="str">
        <f t="shared" si="33"/>
        <v>vis</v>
      </c>
      <c r="E190" s="55" t="e">
        <f>VLOOKUP(C190,Active!C$21:E$959,3,FALSE)</f>
        <v>#N/A</v>
      </c>
      <c r="F190" s="14" t="s">
        <v>117</v>
      </c>
      <c r="G190" s="7" t="str">
        <f t="shared" si="34"/>
        <v>54857.3232</v>
      </c>
      <c r="H190" s="47">
        <f t="shared" si="35"/>
        <v>44297.5</v>
      </c>
      <c r="I190" s="56" t="s">
        <v>683</v>
      </c>
      <c r="J190" s="57" t="s">
        <v>684</v>
      </c>
      <c r="K190" s="56" t="s">
        <v>685</v>
      </c>
      <c r="L190" s="56" t="s">
        <v>686</v>
      </c>
      <c r="M190" s="57" t="s">
        <v>553</v>
      </c>
      <c r="N190" s="57" t="s">
        <v>687</v>
      </c>
      <c r="O190" s="58" t="s">
        <v>664</v>
      </c>
      <c r="P190" s="59" t="s">
        <v>688</v>
      </c>
    </row>
    <row r="191" spans="1:16" ht="13.5" thickBot="1" x14ac:dyDescent="0.25">
      <c r="A191" s="47" t="str">
        <f t="shared" si="30"/>
        <v>VSB 51 </v>
      </c>
      <c r="B191" s="14" t="str">
        <f t="shared" si="31"/>
        <v>I</v>
      </c>
      <c r="C191" s="47">
        <f t="shared" si="32"/>
        <v>55207.162400000001</v>
      </c>
      <c r="D191" s="7" t="str">
        <f t="shared" si="33"/>
        <v>vis</v>
      </c>
      <c r="E191" s="55">
        <f>VLOOKUP(C191,Active!C$21:E$959,3,FALSE)</f>
        <v>44828.040011336037</v>
      </c>
      <c r="F191" s="14" t="s">
        <v>117</v>
      </c>
      <c r="G191" s="7" t="str">
        <f t="shared" si="34"/>
        <v>55207.1624</v>
      </c>
      <c r="H191" s="47">
        <f t="shared" si="35"/>
        <v>44828</v>
      </c>
      <c r="I191" s="56" t="s">
        <v>689</v>
      </c>
      <c r="J191" s="57" t="s">
        <v>690</v>
      </c>
      <c r="K191" s="56" t="s">
        <v>691</v>
      </c>
      <c r="L191" s="56" t="s">
        <v>692</v>
      </c>
      <c r="M191" s="57" t="s">
        <v>553</v>
      </c>
      <c r="N191" s="57" t="s">
        <v>117</v>
      </c>
      <c r="O191" s="58" t="s">
        <v>693</v>
      </c>
      <c r="P191" s="59" t="s">
        <v>694</v>
      </c>
    </row>
    <row r="192" spans="1:16" ht="13.5" thickBot="1" x14ac:dyDescent="0.25">
      <c r="A192" s="47" t="str">
        <f t="shared" si="30"/>
        <v>VSB 51 </v>
      </c>
      <c r="B192" s="14" t="str">
        <f t="shared" si="31"/>
        <v>I</v>
      </c>
      <c r="C192" s="47">
        <f t="shared" si="32"/>
        <v>55255.962</v>
      </c>
      <c r="D192" s="7" t="str">
        <f t="shared" si="33"/>
        <v>vis</v>
      </c>
      <c r="E192" s="55">
        <f>VLOOKUP(C192,Active!C$21:E$959,3,FALSE)</f>
        <v>44902.04113810038</v>
      </c>
      <c r="F192" s="14" t="s">
        <v>117</v>
      </c>
      <c r="G192" s="7" t="str">
        <f t="shared" si="34"/>
        <v>55255.962</v>
      </c>
      <c r="H192" s="47">
        <f t="shared" si="35"/>
        <v>44902</v>
      </c>
      <c r="I192" s="56" t="s">
        <v>695</v>
      </c>
      <c r="J192" s="57" t="s">
        <v>696</v>
      </c>
      <c r="K192" s="56" t="s">
        <v>697</v>
      </c>
      <c r="L192" s="56" t="s">
        <v>570</v>
      </c>
      <c r="M192" s="57" t="s">
        <v>264</v>
      </c>
      <c r="N192" s="57"/>
      <c r="O192" s="58" t="s">
        <v>698</v>
      </c>
      <c r="P192" s="59" t="s">
        <v>694</v>
      </c>
    </row>
    <row r="193" spans="1:16" ht="13.5" thickBot="1" x14ac:dyDescent="0.25">
      <c r="A193" s="47" t="str">
        <f t="shared" si="30"/>
        <v>OEJV 0137 </v>
      </c>
      <c r="B193" s="14" t="str">
        <f t="shared" si="31"/>
        <v>I</v>
      </c>
      <c r="C193" s="47">
        <f t="shared" si="32"/>
        <v>55257.280100000004</v>
      </c>
      <c r="D193" s="7" t="str">
        <f t="shared" si="33"/>
        <v>vis</v>
      </c>
      <c r="E193" s="55" t="e">
        <f>VLOOKUP(C193,Active!C$21:E$959,3,FALSE)</f>
        <v>#N/A</v>
      </c>
      <c r="F193" s="14" t="s">
        <v>117</v>
      </c>
      <c r="G193" s="7" t="str">
        <f t="shared" si="34"/>
        <v>55257.2801</v>
      </c>
      <c r="H193" s="47">
        <f t="shared" si="35"/>
        <v>44904</v>
      </c>
      <c r="I193" s="56" t="s">
        <v>699</v>
      </c>
      <c r="J193" s="57" t="s">
        <v>700</v>
      </c>
      <c r="K193" s="56" t="s">
        <v>701</v>
      </c>
      <c r="L193" s="56" t="s">
        <v>702</v>
      </c>
      <c r="M193" s="57" t="s">
        <v>553</v>
      </c>
      <c r="N193" s="57" t="s">
        <v>78</v>
      </c>
      <c r="O193" s="58" t="s">
        <v>664</v>
      </c>
      <c r="P193" s="59" t="s">
        <v>703</v>
      </c>
    </row>
    <row r="194" spans="1:16" ht="13.5" thickBot="1" x14ac:dyDescent="0.25">
      <c r="A194" s="47" t="str">
        <f t="shared" si="30"/>
        <v>VSB 51 </v>
      </c>
      <c r="B194" s="14" t="str">
        <f t="shared" si="31"/>
        <v>I</v>
      </c>
      <c r="C194" s="47">
        <f t="shared" si="32"/>
        <v>55507.2091</v>
      </c>
      <c r="D194" s="7" t="str">
        <f t="shared" si="33"/>
        <v>vis</v>
      </c>
      <c r="E194" s="55">
        <f>VLOOKUP(C194,Active!C$21:E$959,3,FALSE)</f>
        <v>45283.039517109093</v>
      </c>
      <c r="F194" s="14" t="s">
        <v>117</v>
      </c>
      <c r="G194" s="7" t="str">
        <f t="shared" si="34"/>
        <v>55507.2091</v>
      </c>
      <c r="H194" s="47">
        <f t="shared" si="35"/>
        <v>45283</v>
      </c>
      <c r="I194" s="56" t="s">
        <v>709</v>
      </c>
      <c r="J194" s="57" t="s">
        <v>710</v>
      </c>
      <c r="K194" s="56" t="s">
        <v>711</v>
      </c>
      <c r="L194" s="56" t="s">
        <v>658</v>
      </c>
      <c r="M194" s="57" t="s">
        <v>553</v>
      </c>
      <c r="N194" s="57" t="s">
        <v>712</v>
      </c>
      <c r="O194" s="58" t="s">
        <v>713</v>
      </c>
      <c r="P194" s="59" t="s">
        <v>694</v>
      </c>
    </row>
    <row r="195" spans="1:16" ht="13.5" thickBot="1" x14ac:dyDescent="0.25">
      <c r="A195" s="47" t="str">
        <f t="shared" si="30"/>
        <v>VSB 51 </v>
      </c>
      <c r="B195" s="14" t="str">
        <f t="shared" si="31"/>
        <v>I</v>
      </c>
      <c r="C195" s="47">
        <f t="shared" si="32"/>
        <v>55534.246299999999</v>
      </c>
      <c r="D195" s="7" t="str">
        <f t="shared" si="33"/>
        <v>vis</v>
      </c>
      <c r="E195" s="55">
        <f>VLOOKUP(C195,Active!C$21:E$959,3,FALSE)</f>
        <v>45324.039510235118</v>
      </c>
      <c r="F195" s="14" t="s">
        <v>117</v>
      </c>
      <c r="G195" s="7" t="str">
        <f t="shared" si="34"/>
        <v>55534.2463</v>
      </c>
      <c r="H195" s="47">
        <f t="shared" si="35"/>
        <v>45324</v>
      </c>
      <c r="I195" s="56" t="s">
        <v>714</v>
      </c>
      <c r="J195" s="57" t="s">
        <v>715</v>
      </c>
      <c r="K195" s="56" t="s">
        <v>716</v>
      </c>
      <c r="L195" s="56" t="s">
        <v>658</v>
      </c>
      <c r="M195" s="57" t="s">
        <v>553</v>
      </c>
      <c r="N195" s="57" t="s">
        <v>117</v>
      </c>
      <c r="O195" s="58" t="s">
        <v>693</v>
      </c>
      <c r="P195" s="59" t="s">
        <v>694</v>
      </c>
    </row>
    <row r="196" spans="1:16" ht="13.5" thickBot="1" x14ac:dyDescent="0.25">
      <c r="A196" s="47" t="str">
        <f t="shared" si="30"/>
        <v>VSB 51 </v>
      </c>
      <c r="B196" s="14" t="str">
        <f t="shared" si="31"/>
        <v>I</v>
      </c>
      <c r="C196" s="47">
        <f t="shared" si="32"/>
        <v>55542.159599999999</v>
      </c>
      <c r="D196" s="7" t="str">
        <f t="shared" si="33"/>
        <v>vis</v>
      </c>
      <c r="E196" s="55">
        <f>VLOOKUP(C196,Active!C$21:E$959,3,FALSE)</f>
        <v>45336.03946753854</v>
      </c>
      <c r="F196" s="14" t="s">
        <v>117</v>
      </c>
      <c r="G196" s="7" t="str">
        <f t="shared" si="34"/>
        <v>55542.1596</v>
      </c>
      <c r="H196" s="47">
        <f t="shared" si="35"/>
        <v>45336</v>
      </c>
      <c r="I196" s="56" t="s">
        <v>717</v>
      </c>
      <c r="J196" s="57" t="s">
        <v>718</v>
      </c>
      <c r="K196" s="56" t="s">
        <v>719</v>
      </c>
      <c r="L196" s="56" t="s">
        <v>720</v>
      </c>
      <c r="M196" s="57" t="s">
        <v>553</v>
      </c>
      <c r="N196" s="57" t="s">
        <v>712</v>
      </c>
      <c r="O196" s="58" t="s">
        <v>713</v>
      </c>
      <c r="P196" s="59" t="s">
        <v>694</v>
      </c>
    </row>
    <row r="197" spans="1:16" x14ac:dyDescent="0.2">
      <c r="B197" s="14"/>
      <c r="E197" s="55"/>
      <c r="F197" s="14"/>
    </row>
    <row r="198" spans="1:16" x14ac:dyDescent="0.2">
      <c r="B198" s="14"/>
      <c r="E198" s="55"/>
      <c r="F198" s="14"/>
    </row>
    <row r="199" spans="1:16" x14ac:dyDescent="0.2">
      <c r="B199" s="14"/>
      <c r="E199" s="55"/>
      <c r="F199" s="14"/>
    </row>
    <row r="200" spans="1:16" x14ac:dyDescent="0.2">
      <c r="B200" s="14"/>
      <c r="E200" s="55"/>
      <c r="F200" s="14"/>
    </row>
    <row r="201" spans="1:16" x14ac:dyDescent="0.2">
      <c r="B201" s="14"/>
      <c r="E201" s="55"/>
      <c r="F201" s="14"/>
    </row>
    <row r="202" spans="1:16" x14ac:dyDescent="0.2">
      <c r="B202" s="14"/>
      <c r="E202" s="55"/>
      <c r="F202" s="14"/>
    </row>
    <row r="203" spans="1:16" x14ac:dyDescent="0.2">
      <c r="B203" s="14"/>
      <c r="E203" s="55"/>
      <c r="F203" s="14"/>
    </row>
    <row r="204" spans="1:16" x14ac:dyDescent="0.2">
      <c r="B204" s="14"/>
      <c r="E204" s="55"/>
      <c r="F204" s="14"/>
    </row>
    <row r="205" spans="1:16" x14ac:dyDescent="0.2">
      <c r="B205" s="14"/>
      <c r="E205" s="55"/>
      <c r="F205" s="14"/>
    </row>
    <row r="206" spans="1:16" x14ac:dyDescent="0.2">
      <c r="B206" s="14"/>
      <c r="E206" s="55"/>
      <c r="F206" s="14"/>
    </row>
    <row r="207" spans="1:16" x14ac:dyDescent="0.2">
      <c r="B207" s="14"/>
      <c r="E207" s="55"/>
      <c r="F207" s="14"/>
    </row>
    <row r="208" spans="1:16" x14ac:dyDescent="0.2">
      <c r="B208" s="14"/>
      <c r="E208" s="55"/>
      <c r="F208" s="14"/>
    </row>
    <row r="209" spans="2:6" x14ac:dyDescent="0.2">
      <c r="B209" s="14"/>
      <c r="E209" s="55"/>
      <c r="F209" s="14"/>
    </row>
    <row r="210" spans="2:6" x14ac:dyDescent="0.2">
      <c r="B210" s="14"/>
      <c r="E210" s="55"/>
      <c r="F210" s="14"/>
    </row>
    <row r="211" spans="2:6" x14ac:dyDescent="0.2">
      <c r="B211" s="14"/>
      <c r="E211" s="55"/>
      <c r="F211" s="14"/>
    </row>
    <row r="212" spans="2:6" x14ac:dyDescent="0.2">
      <c r="B212" s="14"/>
      <c r="E212" s="55"/>
      <c r="F212" s="14"/>
    </row>
    <row r="213" spans="2:6" x14ac:dyDescent="0.2">
      <c r="B213" s="14"/>
      <c r="E213" s="55"/>
      <c r="F213" s="14"/>
    </row>
    <row r="214" spans="2:6" x14ac:dyDescent="0.2">
      <c r="B214" s="14"/>
      <c r="E214" s="55"/>
      <c r="F214" s="14"/>
    </row>
    <row r="215" spans="2:6" x14ac:dyDescent="0.2">
      <c r="B215" s="14"/>
      <c r="E215" s="55"/>
      <c r="F215" s="14"/>
    </row>
    <row r="216" spans="2:6" x14ac:dyDescent="0.2">
      <c r="B216" s="14"/>
      <c r="E216" s="55"/>
      <c r="F216" s="14"/>
    </row>
    <row r="217" spans="2:6" x14ac:dyDescent="0.2">
      <c r="B217" s="14"/>
      <c r="E217" s="55"/>
      <c r="F217" s="14"/>
    </row>
    <row r="218" spans="2:6" x14ac:dyDescent="0.2">
      <c r="B218" s="14"/>
      <c r="E218" s="55"/>
      <c r="F218" s="14"/>
    </row>
    <row r="219" spans="2:6" x14ac:dyDescent="0.2">
      <c r="B219" s="14"/>
      <c r="E219" s="55"/>
      <c r="F219" s="14"/>
    </row>
    <row r="220" spans="2:6" x14ac:dyDescent="0.2">
      <c r="B220" s="14"/>
      <c r="E220" s="55"/>
      <c r="F220" s="14"/>
    </row>
    <row r="221" spans="2:6" x14ac:dyDescent="0.2">
      <c r="B221" s="14"/>
      <c r="E221" s="55"/>
      <c r="F221" s="14"/>
    </row>
    <row r="222" spans="2:6" x14ac:dyDescent="0.2">
      <c r="B222" s="14"/>
      <c r="E222" s="55"/>
      <c r="F222" s="14"/>
    </row>
    <row r="223" spans="2:6" x14ac:dyDescent="0.2">
      <c r="B223" s="14"/>
      <c r="E223" s="55"/>
      <c r="F223" s="14"/>
    </row>
    <row r="224" spans="2:6" x14ac:dyDescent="0.2">
      <c r="B224" s="14"/>
      <c r="E224" s="55"/>
      <c r="F224" s="14"/>
    </row>
    <row r="225" spans="2:6" x14ac:dyDescent="0.2">
      <c r="B225" s="14"/>
      <c r="E225" s="55"/>
      <c r="F225" s="14"/>
    </row>
    <row r="226" spans="2:6" x14ac:dyDescent="0.2">
      <c r="B226" s="14"/>
      <c r="E226" s="55"/>
      <c r="F226" s="14"/>
    </row>
    <row r="227" spans="2:6" x14ac:dyDescent="0.2">
      <c r="B227" s="14"/>
      <c r="E227" s="55"/>
      <c r="F227" s="14"/>
    </row>
    <row r="228" spans="2:6" x14ac:dyDescent="0.2">
      <c r="B228" s="14"/>
      <c r="E228" s="55"/>
      <c r="F228" s="14"/>
    </row>
    <row r="229" spans="2:6" x14ac:dyDescent="0.2">
      <c r="B229" s="14"/>
      <c r="E229" s="55"/>
      <c r="F229" s="14"/>
    </row>
    <row r="230" spans="2:6" x14ac:dyDescent="0.2">
      <c r="B230" s="14"/>
      <c r="E230" s="55"/>
      <c r="F230" s="14"/>
    </row>
    <row r="231" spans="2:6" x14ac:dyDescent="0.2">
      <c r="B231" s="14"/>
      <c r="E231" s="55"/>
      <c r="F231" s="14"/>
    </row>
    <row r="232" spans="2:6" x14ac:dyDescent="0.2">
      <c r="B232" s="14"/>
      <c r="E232" s="55"/>
      <c r="F232" s="14"/>
    </row>
    <row r="233" spans="2:6" x14ac:dyDescent="0.2">
      <c r="B233" s="14"/>
      <c r="E233" s="55"/>
      <c r="F233" s="14"/>
    </row>
    <row r="234" spans="2:6" x14ac:dyDescent="0.2">
      <c r="B234" s="14"/>
      <c r="E234" s="55"/>
      <c r="F234" s="14"/>
    </row>
    <row r="235" spans="2:6" x14ac:dyDescent="0.2">
      <c r="B235" s="14"/>
      <c r="E235" s="55"/>
      <c r="F235" s="14"/>
    </row>
    <row r="236" spans="2:6" x14ac:dyDescent="0.2">
      <c r="B236" s="14"/>
      <c r="E236" s="55"/>
      <c r="F236" s="14"/>
    </row>
    <row r="237" spans="2:6" x14ac:dyDescent="0.2">
      <c r="B237" s="14"/>
      <c r="E237" s="55"/>
      <c r="F237" s="14"/>
    </row>
    <row r="238" spans="2:6" x14ac:dyDescent="0.2">
      <c r="B238" s="14"/>
      <c r="E238" s="55"/>
      <c r="F238" s="14"/>
    </row>
    <row r="239" spans="2:6" x14ac:dyDescent="0.2">
      <c r="B239" s="14"/>
      <c r="E239" s="55"/>
      <c r="F239" s="14"/>
    </row>
    <row r="240" spans="2:6" x14ac:dyDescent="0.2">
      <c r="B240" s="14"/>
      <c r="E240" s="55"/>
      <c r="F240" s="14"/>
    </row>
    <row r="241" spans="2:6" x14ac:dyDescent="0.2">
      <c r="B241" s="14"/>
      <c r="E241" s="55"/>
      <c r="F241" s="14"/>
    </row>
    <row r="242" spans="2:6" x14ac:dyDescent="0.2">
      <c r="B242" s="14"/>
      <c r="E242" s="55"/>
      <c r="F242" s="14"/>
    </row>
    <row r="243" spans="2:6" x14ac:dyDescent="0.2">
      <c r="B243" s="14"/>
      <c r="E243" s="55"/>
      <c r="F243" s="14"/>
    </row>
    <row r="244" spans="2:6" x14ac:dyDescent="0.2">
      <c r="B244" s="14"/>
      <c r="E244" s="55"/>
      <c r="F244" s="14"/>
    </row>
    <row r="245" spans="2:6" x14ac:dyDescent="0.2">
      <c r="B245" s="14"/>
      <c r="E245" s="55"/>
      <c r="F245" s="14"/>
    </row>
    <row r="246" spans="2:6" x14ac:dyDescent="0.2">
      <c r="B246" s="14"/>
      <c r="E246" s="55"/>
      <c r="F246" s="14"/>
    </row>
    <row r="247" spans="2:6" x14ac:dyDescent="0.2">
      <c r="B247" s="14"/>
      <c r="E247" s="55"/>
      <c r="F247" s="14"/>
    </row>
    <row r="248" spans="2:6" x14ac:dyDescent="0.2">
      <c r="B248" s="14"/>
      <c r="E248" s="55"/>
      <c r="F248" s="14"/>
    </row>
    <row r="249" spans="2:6" x14ac:dyDescent="0.2">
      <c r="B249" s="14"/>
      <c r="E249" s="55"/>
      <c r="F249" s="14"/>
    </row>
    <row r="250" spans="2:6" x14ac:dyDescent="0.2">
      <c r="B250" s="14"/>
      <c r="E250" s="55"/>
      <c r="F250" s="14"/>
    </row>
    <row r="251" spans="2:6" x14ac:dyDescent="0.2">
      <c r="B251" s="14"/>
      <c r="E251" s="55"/>
      <c r="F251" s="14"/>
    </row>
    <row r="252" spans="2:6" x14ac:dyDescent="0.2">
      <c r="B252" s="14"/>
      <c r="E252" s="55"/>
      <c r="F252" s="14"/>
    </row>
    <row r="253" spans="2:6" x14ac:dyDescent="0.2">
      <c r="B253" s="14"/>
      <c r="E253" s="55"/>
      <c r="F253" s="14"/>
    </row>
    <row r="254" spans="2:6" x14ac:dyDescent="0.2">
      <c r="B254" s="14"/>
      <c r="E254" s="55"/>
      <c r="F254" s="14"/>
    </row>
    <row r="255" spans="2:6" x14ac:dyDescent="0.2">
      <c r="B255" s="14"/>
      <c r="E255" s="55"/>
      <c r="F255" s="14"/>
    </row>
    <row r="256" spans="2:6" x14ac:dyDescent="0.2">
      <c r="B256" s="14"/>
      <c r="E256" s="55"/>
      <c r="F256" s="14"/>
    </row>
    <row r="257" spans="2:6" x14ac:dyDescent="0.2">
      <c r="B257" s="14"/>
      <c r="E257" s="55"/>
      <c r="F257" s="14"/>
    </row>
    <row r="258" spans="2:6" x14ac:dyDescent="0.2">
      <c r="B258" s="14"/>
      <c r="E258" s="55"/>
      <c r="F258" s="14"/>
    </row>
    <row r="259" spans="2:6" x14ac:dyDescent="0.2">
      <c r="B259" s="14"/>
      <c r="E259" s="55"/>
      <c r="F259" s="14"/>
    </row>
    <row r="260" spans="2:6" x14ac:dyDescent="0.2">
      <c r="B260" s="14"/>
      <c r="E260" s="55"/>
      <c r="F260" s="14"/>
    </row>
    <row r="261" spans="2:6" x14ac:dyDescent="0.2">
      <c r="B261" s="14"/>
      <c r="E261" s="55"/>
      <c r="F261" s="14"/>
    </row>
    <row r="262" spans="2:6" x14ac:dyDescent="0.2">
      <c r="B262" s="14"/>
      <c r="E262" s="55"/>
      <c r="F262" s="14"/>
    </row>
    <row r="263" spans="2:6" x14ac:dyDescent="0.2">
      <c r="B263" s="14"/>
      <c r="E263" s="55"/>
      <c r="F263" s="14"/>
    </row>
    <row r="264" spans="2:6" x14ac:dyDescent="0.2">
      <c r="B264" s="14"/>
      <c r="E264" s="55"/>
      <c r="F264" s="14"/>
    </row>
    <row r="265" spans="2:6" x14ac:dyDescent="0.2">
      <c r="B265" s="14"/>
      <c r="E265" s="55"/>
      <c r="F265" s="14"/>
    </row>
    <row r="266" spans="2:6" x14ac:dyDescent="0.2">
      <c r="B266" s="14"/>
      <c r="E266" s="55"/>
      <c r="F266" s="14"/>
    </row>
    <row r="267" spans="2:6" x14ac:dyDescent="0.2">
      <c r="B267" s="14"/>
      <c r="E267" s="55"/>
      <c r="F267" s="14"/>
    </row>
    <row r="268" spans="2:6" x14ac:dyDescent="0.2">
      <c r="B268" s="14"/>
      <c r="E268" s="55"/>
      <c r="F268" s="14"/>
    </row>
    <row r="269" spans="2:6" x14ac:dyDescent="0.2">
      <c r="B269" s="14"/>
      <c r="E269" s="55"/>
      <c r="F269" s="14"/>
    </row>
    <row r="270" spans="2:6" x14ac:dyDescent="0.2">
      <c r="B270" s="14"/>
      <c r="E270" s="55"/>
      <c r="F270" s="14"/>
    </row>
    <row r="271" spans="2:6" x14ac:dyDescent="0.2">
      <c r="B271" s="14"/>
      <c r="E271" s="55"/>
      <c r="F271" s="14"/>
    </row>
    <row r="272" spans="2:6" x14ac:dyDescent="0.2">
      <c r="B272" s="14"/>
      <c r="E272" s="55"/>
      <c r="F272" s="14"/>
    </row>
    <row r="273" spans="2:6" x14ac:dyDescent="0.2">
      <c r="B273" s="14"/>
      <c r="E273" s="55"/>
      <c r="F273" s="14"/>
    </row>
    <row r="274" spans="2:6" x14ac:dyDescent="0.2">
      <c r="B274" s="14"/>
      <c r="E274" s="55"/>
      <c r="F274" s="14"/>
    </row>
    <row r="275" spans="2:6" x14ac:dyDescent="0.2">
      <c r="B275" s="14"/>
      <c r="E275" s="55"/>
      <c r="F275" s="14"/>
    </row>
    <row r="276" spans="2:6" x14ac:dyDescent="0.2">
      <c r="B276" s="14"/>
      <c r="E276" s="55"/>
      <c r="F276" s="14"/>
    </row>
    <row r="277" spans="2:6" x14ac:dyDescent="0.2">
      <c r="B277" s="14"/>
      <c r="E277" s="55"/>
      <c r="F277" s="14"/>
    </row>
    <row r="278" spans="2:6" x14ac:dyDescent="0.2">
      <c r="B278" s="14"/>
      <c r="E278" s="55"/>
      <c r="F278" s="14"/>
    </row>
    <row r="279" spans="2:6" x14ac:dyDescent="0.2">
      <c r="B279" s="14"/>
      <c r="E279" s="55"/>
      <c r="F279" s="14"/>
    </row>
    <row r="280" spans="2:6" x14ac:dyDescent="0.2">
      <c r="B280" s="14"/>
      <c r="E280" s="55"/>
      <c r="F280" s="14"/>
    </row>
    <row r="281" spans="2:6" x14ac:dyDescent="0.2">
      <c r="B281" s="14"/>
      <c r="E281" s="55"/>
      <c r="F281" s="14"/>
    </row>
    <row r="282" spans="2:6" x14ac:dyDescent="0.2">
      <c r="B282" s="14"/>
      <c r="E282" s="55"/>
      <c r="F282" s="14"/>
    </row>
    <row r="283" spans="2:6" x14ac:dyDescent="0.2">
      <c r="B283" s="14"/>
      <c r="E283" s="55"/>
      <c r="F283" s="14"/>
    </row>
    <row r="284" spans="2:6" x14ac:dyDescent="0.2">
      <c r="B284" s="14"/>
      <c r="E284" s="55"/>
      <c r="F284" s="14"/>
    </row>
    <row r="285" spans="2:6" x14ac:dyDescent="0.2">
      <c r="B285" s="14"/>
      <c r="E285" s="55"/>
      <c r="F285" s="14"/>
    </row>
    <row r="286" spans="2:6" x14ac:dyDescent="0.2">
      <c r="B286" s="14"/>
      <c r="E286" s="55"/>
      <c r="F286" s="14"/>
    </row>
    <row r="287" spans="2:6" x14ac:dyDescent="0.2">
      <c r="B287" s="14"/>
      <c r="E287" s="55"/>
      <c r="F287" s="14"/>
    </row>
    <row r="288" spans="2:6" x14ac:dyDescent="0.2">
      <c r="B288" s="14"/>
      <c r="E288" s="55"/>
      <c r="F288" s="14"/>
    </row>
    <row r="289" spans="2:6" x14ac:dyDescent="0.2">
      <c r="B289" s="14"/>
      <c r="E289" s="55"/>
      <c r="F289" s="14"/>
    </row>
    <row r="290" spans="2:6" x14ac:dyDescent="0.2">
      <c r="B290" s="14"/>
      <c r="E290" s="55"/>
      <c r="F290" s="14"/>
    </row>
    <row r="291" spans="2:6" x14ac:dyDescent="0.2">
      <c r="B291" s="14"/>
      <c r="E291" s="55"/>
      <c r="F291" s="14"/>
    </row>
    <row r="292" spans="2:6" x14ac:dyDescent="0.2">
      <c r="B292" s="14"/>
      <c r="E292" s="55"/>
      <c r="F292" s="14"/>
    </row>
    <row r="293" spans="2:6" x14ac:dyDescent="0.2">
      <c r="B293" s="14"/>
      <c r="E293" s="55"/>
      <c r="F293" s="14"/>
    </row>
    <row r="294" spans="2:6" x14ac:dyDescent="0.2">
      <c r="B294" s="14"/>
      <c r="E294" s="55"/>
      <c r="F294" s="14"/>
    </row>
    <row r="295" spans="2:6" x14ac:dyDescent="0.2">
      <c r="B295" s="14"/>
      <c r="E295" s="55"/>
      <c r="F295" s="14"/>
    </row>
    <row r="296" spans="2:6" x14ac:dyDescent="0.2">
      <c r="B296" s="14"/>
      <c r="E296" s="55"/>
      <c r="F296" s="14"/>
    </row>
    <row r="297" spans="2:6" x14ac:dyDescent="0.2">
      <c r="B297" s="14"/>
      <c r="E297" s="55"/>
      <c r="F297" s="14"/>
    </row>
    <row r="298" spans="2:6" x14ac:dyDescent="0.2">
      <c r="B298" s="14"/>
      <c r="E298" s="55"/>
      <c r="F298" s="14"/>
    </row>
    <row r="299" spans="2:6" x14ac:dyDescent="0.2">
      <c r="B299" s="14"/>
      <c r="E299" s="55"/>
      <c r="F299" s="14"/>
    </row>
    <row r="300" spans="2:6" x14ac:dyDescent="0.2">
      <c r="B300" s="14"/>
      <c r="E300" s="55"/>
      <c r="F300" s="14"/>
    </row>
    <row r="301" spans="2:6" x14ac:dyDescent="0.2">
      <c r="B301" s="14"/>
      <c r="E301" s="55"/>
      <c r="F301" s="14"/>
    </row>
    <row r="302" spans="2:6" x14ac:dyDescent="0.2">
      <c r="B302" s="14"/>
      <c r="E302" s="55"/>
      <c r="F302" s="14"/>
    </row>
    <row r="303" spans="2:6" x14ac:dyDescent="0.2">
      <c r="B303" s="14"/>
      <c r="E303" s="55"/>
      <c r="F303" s="14"/>
    </row>
    <row r="304" spans="2:6" x14ac:dyDescent="0.2">
      <c r="B304" s="14"/>
      <c r="E304" s="55"/>
      <c r="F304" s="14"/>
    </row>
    <row r="305" spans="2:6" x14ac:dyDescent="0.2">
      <c r="B305" s="14"/>
      <c r="E305" s="55"/>
      <c r="F305" s="14"/>
    </row>
    <row r="306" spans="2:6" x14ac:dyDescent="0.2">
      <c r="B306" s="14"/>
      <c r="E306" s="55"/>
      <c r="F306" s="14"/>
    </row>
    <row r="307" spans="2:6" x14ac:dyDescent="0.2">
      <c r="B307" s="14"/>
      <c r="E307" s="55"/>
      <c r="F307" s="14"/>
    </row>
    <row r="308" spans="2:6" x14ac:dyDescent="0.2">
      <c r="B308" s="14"/>
      <c r="E308" s="55"/>
      <c r="F308" s="14"/>
    </row>
    <row r="309" spans="2:6" x14ac:dyDescent="0.2">
      <c r="B309" s="14"/>
      <c r="E309" s="55"/>
      <c r="F309" s="14"/>
    </row>
    <row r="310" spans="2:6" x14ac:dyDescent="0.2">
      <c r="B310" s="14"/>
      <c r="E310" s="55"/>
      <c r="F310" s="14"/>
    </row>
    <row r="311" spans="2:6" x14ac:dyDescent="0.2">
      <c r="B311" s="14"/>
      <c r="E311" s="55"/>
      <c r="F311" s="14"/>
    </row>
    <row r="312" spans="2:6" x14ac:dyDescent="0.2">
      <c r="B312" s="14"/>
      <c r="E312" s="55"/>
      <c r="F312" s="14"/>
    </row>
    <row r="313" spans="2:6" x14ac:dyDescent="0.2">
      <c r="B313" s="14"/>
      <c r="E313" s="55"/>
      <c r="F313" s="14"/>
    </row>
    <row r="314" spans="2:6" x14ac:dyDescent="0.2">
      <c r="B314" s="14"/>
      <c r="E314" s="55"/>
      <c r="F314" s="14"/>
    </row>
    <row r="315" spans="2:6" x14ac:dyDescent="0.2">
      <c r="B315" s="14"/>
      <c r="E315" s="55"/>
      <c r="F315" s="14"/>
    </row>
    <row r="316" spans="2:6" x14ac:dyDescent="0.2">
      <c r="B316" s="14"/>
      <c r="E316" s="55"/>
      <c r="F316" s="14"/>
    </row>
    <row r="317" spans="2:6" x14ac:dyDescent="0.2">
      <c r="B317" s="14"/>
      <c r="E317" s="55"/>
      <c r="F317" s="14"/>
    </row>
    <row r="318" spans="2:6" x14ac:dyDescent="0.2">
      <c r="B318" s="14"/>
      <c r="E318" s="55"/>
      <c r="F318" s="14"/>
    </row>
    <row r="319" spans="2:6" x14ac:dyDescent="0.2">
      <c r="B319" s="14"/>
      <c r="E319" s="55"/>
      <c r="F319" s="14"/>
    </row>
    <row r="320" spans="2:6" x14ac:dyDescent="0.2">
      <c r="B320" s="14"/>
      <c r="E320" s="55"/>
      <c r="F320" s="14"/>
    </row>
    <row r="321" spans="2:6" x14ac:dyDescent="0.2">
      <c r="B321" s="14"/>
      <c r="E321" s="55"/>
      <c r="F321" s="14"/>
    </row>
    <row r="322" spans="2:6" x14ac:dyDescent="0.2">
      <c r="B322" s="14"/>
      <c r="E322" s="55"/>
      <c r="F322" s="14"/>
    </row>
    <row r="323" spans="2:6" x14ac:dyDescent="0.2">
      <c r="B323" s="14"/>
      <c r="E323" s="55"/>
      <c r="F323" s="14"/>
    </row>
    <row r="324" spans="2:6" x14ac:dyDescent="0.2">
      <c r="B324" s="14"/>
      <c r="E324" s="55"/>
      <c r="F324" s="14"/>
    </row>
    <row r="325" spans="2:6" x14ac:dyDescent="0.2">
      <c r="B325" s="14"/>
      <c r="E325" s="55"/>
      <c r="F325" s="14"/>
    </row>
    <row r="326" spans="2:6" x14ac:dyDescent="0.2">
      <c r="B326" s="14"/>
      <c r="E326" s="55"/>
      <c r="F326" s="14"/>
    </row>
    <row r="327" spans="2:6" x14ac:dyDescent="0.2">
      <c r="B327" s="14"/>
      <c r="E327" s="55"/>
      <c r="F327" s="14"/>
    </row>
    <row r="328" spans="2:6" x14ac:dyDescent="0.2">
      <c r="B328" s="14"/>
      <c r="E328" s="55"/>
      <c r="F328" s="14"/>
    </row>
    <row r="329" spans="2:6" x14ac:dyDescent="0.2">
      <c r="B329" s="14"/>
      <c r="E329" s="55"/>
      <c r="F329" s="14"/>
    </row>
    <row r="330" spans="2:6" x14ac:dyDescent="0.2">
      <c r="B330" s="14"/>
      <c r="E330" s="55"/>
      <c r="F330" s="14"/>
    </row>
    <row r="331" spans="2:6" x14ac:dyDescent="0.2">
      <c r="B331" s="14"/>
      <c r="E331" s="55"/>
      <c r="F331" s="14"/>
    </row>
    <row r="332" spans="2:6" x14ac:dyDescent="0.2">
      <c r="B332" s="14"/>
      <c r="E332" s="55"/>
      <c r="F332" s="14"/>
    </row>
    <row r="333" spans="2:6" x14ac:dyDescent="0.2">
      <c r="B333" s="14"/>
      <c r="E333" s="55"/>
      <c r="F333" s="14"/>
    </row>
    <row r="334" spans="2:6" x14ac:dyDescent="0.2">
      <c r="B334" s="14"/>
      <c r="E334" s="55"/>
      <c r="F334" s="14"/>
    </row>
    <row r="335" spans="2:6" x14ac:dyDescent="0.2">
      <c r="B335" s="14"/>
      <c r="E335" s="55"/>
      <c r="F335" s="14"/>
    </row>
    <row r="336" spans="2:6" x14ac:dyDescent="0.2">
      <c r="B336" s="14"/>
      <c r="E336" s="55"/>
      <c r="F336" s="14"/>
    </row>
    <row r="337" spans="2:6" x14ac:dyDescent="0.2">
      <c r="B337" s="14"/>
      <c r="E337" s="55"/>
      <c r="F337" s="14"/>
    </row>
    <row r="338" spans="2:6" x14ac:dyDescent="0.2">
      <c r="B338" s="14"/>
      <c r="E338" s="55"/>
      <c r="F338" s="14"/>
    </row>
    <row r="339" spans="2:6" x14ac:dyDescent="0.2">
      <c r="B339" s="14"/>
      <c r="E339" s="55"/>
      <c r="F339" s="14"/>
    </row>
    <row r="340" spans="2:6" x14ac:dyDescent="0.2">
      <c r="B340" s="14"/>
      <c r="E340" s="55"/>
      <c r="F340" s="14"/>
    </row>
    <row r="341" spans="2:6" x14ac:dyDescent="0.2">
      <c r="B341" s="14"/>
      <c r="E341" s="55"/>
      <c r="F341" s="14"/>
    </row>
    <row r="342" spans="2:6" x14ac:dyDescent="0.2">
      <c r="B342" s="14"/>
      <c r="E342" s="55"/>
      <c r="F342" s="14"/>
    </row>
    <row r="343" spans="2:6" x14ac:dyDescent="0.2">
      <c r="B343" s="14"/>
      <c r="E343" s="55"/>
      <c r="F343" s="14"/>
    </row>
    <row r="344" spans="2:6" x14ac:dyDescent="0.2">
      <c r="B344" s="14"/>
      <c r="E344" s="55"/>
      <c r="F344" s="14"/>
    </row>
    <row r="345" spans="2:6" x14ac:dyDescent="0.2">
      <c r="B345" s="14"/>
      <c r="E345" s="55"/>
      <c r="F345" s="14"/>
    </row>
    <row r="346" spans="2:6" x14ac:dyDescent="0.2">
      <c r="B346" s="14"/>
      <c r="E346" s="55"/>
      <c r="F346" s="14"/>
    </row>
    <row r="347" spans="2:6" x14ac:dyDescent="0.2">
      <c r="B347" s="14"/>
      <c r="E347" s="55"/>
      <c r="F347" s="14"/>
    </row>
    <row r="348" spans="2:6" x14ac:dyDescent="0.2">
      <c r="B348" s="14"/>
      <c r="E348" s="55"/>
      <c r="F348" s="14"/>
    </row>
    <row r="349" spans="2:6" x14ac:dyDescent="0.2">
      <c r="B349" s="14"/>
      <c r="E349" s="55"/>
      <c r="F349" s="14"/>
    </row>
    <row r="350" spans="2:6" x14ac:dyDescent="0.2">
      <c r="B350" s="14"/>
      <c r="E350" s="55"/>
      <c r="F350" s="14"/>
    </row>
    <row r="351" spans="2:6" x14ac:dyDescent="0.2">
      <c r="B351" s="14"/>
      <c r="E351" s="55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  <row r="858" spans="2:6" x14ac:dyDescent="0.2">
      <c r="B858" s="14"/>
      <c r="F858" s="14"/>
    </row>
    <row r="859" spans="2:6" x14ac:dyDescent="0.2">
      <c r="B859" s="14"/>
      <c r="F859" s="14"/>
    </row>
    <row r="860" spans="2:6" x14ac:dyDescent="0.2">
      <c r="B860" s="14"/>
      <c r="F860" s="14"/>
    </row>
    <row r="861" spans="2:6" x14ac:dyDescent="0.2">
      <c r="B861" s="14"/>
      <c r="F861" s="14"/>
    </row>
    <row r="862" spans="2:6" x14ac:dyDescent="0.2">
      <c r="B862" s="14"/>
      <c r="F862" s="14"/>
    </row>
    <row r="863" spans="2:6" x14ac:dyDescent="0.2">
      <c r="B863" s="14"/>
      <c r="F863" s="14"/>
    </row>
    <row r="864" spans="2:6" x14ac:dyDescent="0.2">
      <c r="B864" s="14"/>
      <c r="F864" s="14"/>
    </row>
    <row r="865" spans="2:6" x14ac:dyDescent="0.2">
      <c r="B865" s="14"/>
      <c r="F865" s="14"/>
    </row>
    <row r="866" spans="2:6" x14ac:dyDescent="0.2">
      <c r="B866" s="14"/>
      <c r="F866" s="14"/>
    </row>
    <row r="867" spans="2:6" x14ac:dyDescent="0.2">
      <c r="B867" s="14"/>
      <c r="F867" s="14"/>
    </row>
    <row r="868" spans="2:6" x14ac:dyDescent="0.2">
      <c r="B868" s="14"/>
      <c r="F868" s="14"/>
    </row>
    <row r="869" spans="2:6" x14ac:dyDescent="0.2">
      <c r="B869" s="14"/>
      <c r="F869" s="14"/>
    </row>
    <row r="870" spans="2:6" x14ac:dyDescent="0.2">
      <c r="B870" s="14"/>
      <c r="F870" s="14"/>
    </row>
    <row r="871" spans="2:6" x14ac:dyDescent="0.2">
      <c r="B871" s="14"/>
      <c r="F871" s="14"/>
    </row>
    <row r="872" spans="2:6" x14ac:dyDescent="0.2">
      <c r="B872" s="14"/>
      <c r="F872" s="14"/>
    </row>
    <row r="873" spans="2:6" x14ac:dyDescent="0.2">
      <c r="B873" s="14"/>
      <c r="F873" s="14"/>
    </row>
    <row r="874" spans="2:6" x14ac:dyDescent="0.2">
      <c r="B874" s="14"/>
      <c r="F874" s="14"/>
    </row>
    <row r="875" spans="2:6" x14ac:dyDescent="0.2">
      <c r="B875" s="14"/>
      <c r="F875" s="14"/>
    </row>
    <row r="876" spans="2:6" x14ac:dyDescent="0.2">
      <c r="B876" s="14"/>
      <c r="F876" s="14"/>
    </row>
    <row r="877" spans="2:6" x14ac:dyDescent="0.2">
      <c r="B877" s="14"/>
      <c r="F877" s="14"/>
    </row>
    <row r="878" spans="2:6" x14ac:dyDescent="0.2">
      <c r="B878" s="14"/>
      <c r="F878" s="14"/>
    </row>
    <row r="879" spans="2:6" x14ac:dyDescent="0.2">
      <c r="B879" s="14"/>
      <c r="F879" s="14"/>
    </row>
    <row r="880" spans="2:6" x14ac:dyDescent="0.2">
      <c r="B880" s="14"/>
      <c r="F880" s="14"/>
    </row>
    <row r="881" spans="2:6" x14ac:dyDescent="0.2">
      <c r="B881" s="14"/>
      <c r="F881" s="14"/>
    </row>
    <row r="882" spans="2:6" x14ac:dyDescent="0.2">
      <c r="B882" s="14"/>
      <c r="F882" s="14"/>
    </row>
    <row r="883" spans="2:6" x14ac:dyDescent="0.2">
      <c r="B883" s="14"/>
      <c r="F883" s="14"/>
    </row>
    <row r="884" spans="2:6" x14ac:dyDescent="0.2">
      <c r="B884" s="14"/>
      <c r="F884" s="14"/>
    </row>
    <row r="885" spans="2:6" x14ac:dyDescent="0.2">
      <c r="B885" s="14"/>
      <c r="F885" s="14"/>
    </row>
    <row r="886" spans="2:6" x14ac:dyDescent="0.2">
      <c r="B886" s="14"/>
      <c r="F886" s="14"/>
    </row>
    <row r="887" spans="2:6" x14ac:dyDescent="0.2">
      <c r="B887" s="14"/>
      <c r="F887" s="14"/>
    </row>
    <row r="888" spans="2:6" x14ac:dyDescent="0.2">
      <c r="B888" s="14"/>
      <c r="F888" s="14"/>
    </row>
    <row r="889" spans="2:6" x14ac:dyDescent="0.2">
      <c r="B889" s="14"/>
      <c r="F889" s="14"/>
    </row>
    <row r="890" spans="2:6" x14ac:dyDescent="0.2">
      <c r="B890" s="14"/>
      <c r="F890" s="14"/>
    </row>
    <row r="891" spans="2:6" x14ac:dyDescent="0.2">
      <c r="B891" s="14"/>
      <c r="F891" s="14"/>
    </row>
    <row r="892" spans="2:6" x14ac:dyDescent="0.2">
      <c r="B892" s="14"/>
      <c r="F892" s="14"/>
    </row>
    <row r="893" spans="2:6" x14ac:dyDescent="0.2">
      <c r="B893" s="14"/>
      <c r="F893" s="14"/>
    </row>
    <row r="894" spans="2:6" x14ac:dyDescent="0.2">
      <c r="B894" s="14"/>
      <c r="F894" s="14"/>
    </row>
    <row r="895" spans="2:6" x14ac:dyDescent="0.2">
      <c r="B895" s="14"/>
      <c r="F895" s="14"/>
    </row>
    <row r="896" spans="2:6" x14ac:dyDescent="0.2">
      <c r="B896" s="14"/>
      <c r="F896" s="14"/>
    </row>
    <row r="897" spans="2:6" x14ac:dyDescent="0.2">
      <c r="B897" s="14"/>
      <c r="F897" s="14"/>
    </row>
    <row r="898" spans="2:6" x14ac:dyDescent="0.2">
      <c r="B898" s="14"/>
      <c r="F898" s="14"/>
    </row>
    <row r="899" spans="2:6" x14ac:dyDescent="0.2">
      <c r="B899" s="14"/>
      <c r="F899" s="14"/>
    </row>
    <row r="900" spans="2:6" x14ac:dyDescent="0.2">
      <c r="B900" s="14"/>
      <c r="F900" s="14"/>
    </row>
    <row r="901" spans="2:6" x14ac:dyDescent="0.2">
      <c r="B901" s="14"/>
      <c r="F901" s="14"/>
    </row>
    <row r="902" spans="2:6" x14ac:dyDescent="0.2">
      <c r="B902" s="14"/>
      <c r="F902" s="14"/>
    </row>
    <row r="903" spans="2:6" x14ac:dyDescent="0.2">
      <c r="B903" s="14"/>
      <c r="F903" s="14"/>
    </row>
    <row r="904" spans="2:6" x14ac:dyDescent="0.2">
      <c r="B904" s="14"/>
      <c r="F904" s="14"/>
    </row>
    <row r="905" spans="2:6" x14ac:dyDescent="0.2">
      <c r="B905" s="14"/>
      <c r="F905" s="14"/>
    </row>
    <row r="906" spans="2:6" x14ac:dyDescent="0.2">
      <c r="B906" s="14"/>
      <c r="F906" s="14"/>
    </row>
    <row r="907" spans="2:6" x14ac:dyDescent="0.2">
      <c r="B907" s="14"/>
      <c r="F907" s="14"/>
    </row>
    <row r="908" spans="2:6" x14ac:dyDescent="0.2">
      <c r="B908" s="14"/>
      <c r="F908" s="14"/>
    </row>
    <row r="909" spans="2:6" x14ac:dyDescent="0.2">
      <c r="B909" s="14"/>
      <c r="F909" s="14"/>
    </row>
    <row r="910" spans="2:6" x14ac:dyDescent="0.2">
      <c r="B910" s="14"/>
      <c r="F910" s="14"/>
    </row>
    <row r="911" spans="2:6" x14ac:dyDescent="0.2">
      <c r="B911" s="14"/>
      <c r="F911" s="14"/>
    </row>
    <row r="912" spans="2:6" x14ac:dyDescent="0.2">
      <c r="B912" s="14"/>
      <c r="F912" s="14"/>
    </row>
    <row r="913" spans="2:6" x14ac:dyDescent="0.2">
      <c r="B913" s="14"/>
      <c r="F913" s="14"/>
    </row>
    <row r="914" spans="2:6" x14ac:dyDescent="0.2">
      <c r="B914" s="14"/>
      <c r="F914" s="14"/>
    </row>
    <row r="915" spans="2:6" x14ac:dyDescent="0.2">
      <c r="B915" s="14"/>
      <c r="F915" s="14"/>
    </row>
    <row r="916" spans="2:6" x14ac:dyDescent="0.2">
      <c r="B916" s="14"/>
      <c r="F916" s="14"/>
    </row>
    <row r="917" spans="2:6" x14ac:dyDescent="0.2">
      <c r="B917" s="14"/>
      <c r="F917" s="14"/>
    </row>
    <row r="918" spans="2:6" x14ac:dyDescent="0.2">
      <c r="B918" s="14"/>
      <c r="F918" s="14"/>
    </row>
    <row r="919" spans="2:6" x14ac:dyDescent="0.2">
      <c r="B919" s="14"/>
      <c r="F919" s="14"/>
    </row>
    <row r="920" spans="2:6" x14ac:dyDescent="0.2">
      <c r="B920" s="14"/>
      <c r="F920" s="14"/>
    </row>
    <row r="921" spans="2:6" x14ac:dyDescent="0.2">
      <c r="B921" s="14"/>
      <c r="F921" s="14"/>
    </row>
    <row r="922" spans="2:6" x14ac:dyDescent="0.2">
      <c r="B922" s="14"/>
      <c r="F922" s="14"/>
    </row>
    <row r="923" spans="2:6" x14ac:dyDescent="0.2">
      <c r="B923" s="14"/>
      <c r="F923" s="14"/>
    </row>
    <row r="924" spans="2:6" x14ac:dyDescent="0.2">
      <c r="B924" s="14"/>
      <c r="F924" s="14"/>
    </row>
    <row r="925" spans="2:6" x14ac:dyDescent="0.2">
      <c r="B925" s="14"/>
      <c r="F925" s="14"/>
    </row>
    <row r="926" spans="2:6" x14ac:dyDescent="0.2">
      <c r="B926" s="14"/>
      <c r="F926" s="14"/>
    </row>
    <row r="927" spans="2:6" x14ac:dyDescent="0.2">
      <c r="B927" s="14"/>
      <c r="F927" s="14"/>
    </row>
    <row r="928" spans="2:6" x14ac:dyDescent="0.2">
      <c r="B928" s="14"/>
      <c r="F928" s="14"/>
    </row>
    <row r="929" spans="2:6" x14ac:dyDescent="0.2">
      <c r="B929" s="14"/>
      <c r="F929" s="14"/>
    </row>
    <row r="930" spans="2:6" x14ac:dyDescent="0.2">
      <c r="B930" s="14"/>
      <c r="F930" s="14"/>
    </row>
    <row r="931" spans="2:6" x14ac:dyDescent="0.2">
      <c r="B931" s="14"/>
      <c r="F931" s="14"/>
    </row>
    <row r="932" spans="2:6" x14ac:dyDescent="0.2">
      <c r="B932" s="14"/>
      <c r="F932" s="14"/>
    </row>
    <row r="933" spans="2:6" x14ac:dyDescent="0.2">
      <c r="B933" s="14"/>
      <c r="F933" s="14"/>
    </row>
    <row r="934" spans="2:6" x14ac:dyDescent="0.2">
      <c r="B934" s="14"/>
      <c r="F934" s="14"/>
    </row>
    <row r="935" spans="2:6" x14ac:dyDescent="0.2">
      <c r="B935" s="14"/>
      <c r="F935" s="14"/>
    </row>
    <row r="936" spans="2:6" x14ac:dyDescent="0.2">
      <c r="B936" s="14"/>
      <c r="F936" s="14"/>
    </row>
    <row r="937" spans="2:6" x14ac:dyDescent="0.2">
      <c r="B937" s="14"/>
      <c r="F937" s="14"/>
    </row>
    <row r="938" spans="2:6" x14ac:dyDescent="0.2">
      <c r="B938" s="14"/>
      <c r="F938" s="14"/>
    </row>
    <row r="939" spans="2:6" x14ac:dyDescent="0.2">
      <c r="B939" s="14"/>
      <c r="F939" s="14"/>
    </row>
    <row r="940" spans="2:6" x14ac:dyDescent="0.2">
      <c r="B940" s="14"/>
      <c r="F940" s="14"/>
    </row>
    <row r="941" spans="2:6" x14ac:dyDescent="0.2">
      <c r="B941" s="14"/>
      <c r="F941" s="14"/>
    </row>
    <row r="942" spans="2:6" x14ac:dyDescent="0.2">
      <c r="B942" s="14"/>
      <c r="F942" s="14"/>
    </row>
    <row r="943" spans="2:6" x14ac:dyDescent="0.2">
      <c r="B943" s="14"/>
      <c r="F943" s="14"/>
    </row>
    <row r="944" spans="2:6" x14ac:dyDescent="0.2">
      <c r="B944" s="14"/>
      <c r="F944" s="14"/>
    </row>
    <row r="945" spans="2:6" x14ac:dyDescent="0.2">
      <c r="B945" s="14"/>
      <c r="F945" s="14"/>
    </row>
    <row r="946" spans="2:6" x14ac:dyDescent="0.2">
      <c r="B946" s="14"/>
      <c r="F946" s="14"/>
    </row>
    <row r="947" spans="2:6" x14ac:dyDescent="0.2">
      <c r="B947" s="14"/>
      <c r="F947" s="14"/>
    </row>
    <row r="948" spans="2:6" x14ac:dyDescent="0.2">
      <c r="B948" s="14"/>
      <c r="F948" s="14"/>
    </row>
    <row r="949" spans="2:6" x14ac:dyDescent="0.2">
      <c r="B949" s="14"/>
      <c r="F949" s="14"/>
    </row>
    <row r="950" spans="2:6" x14ac:dyDescent="0.2">
      <c r="B950" s="14"/>
      <c r="F950" s="14"/>
    </row>
    <row r="951" spans="2:6" x14ac:dyDescent="0.2">
      <c r="B951" s="14"/>
      <c r="F951" s="14"/>
    </row>
    <row r="952" spans="2:6" x14ac:dyDescent="0.2">
      <c r="B952" s="14"/>
      <c r="F952" s="14"/>
    </row>
    <row r="953" spans="2:6" x14ac:dyDescent="0.2">
      <c r="B953" s="14"/>
      <c r="F953" s="14"/>
    </row>
    <row r="954" spans="2:6" x14ac:dyDescent="0.2">
      <c r="B954" s="14"/>
      <c r="F954" s="14"/>
    </row>
    <row r="955" spans="2:6" x14ac:dyDescent="0.2">
      <c r="B955" s="14"/>
      <c r="F955" s="14"/>
    </row>
    <row r="956" spans="2:6" x14ac:dyDescent="0.2">
      <c r="B956" s="14"/>
      <c r="F956" s="14"/>
    </row>
    <row r="957" spans="2:6" x14ac:dyDescent="0.2">
      <c r="B957" s="14"/>
      <c r="F957" s="14"/>
    </row>
    <row r="958" spans="2:6" x14ac:dyDescent="0.2">
      <c r="B958" s="14"/>
      <c r="F958" s="14"/>
    </row>
    <row r="959" spans="2:6" x14ac:dyDescent="0.2">
      <c r="B959" s="14"/>
      <c r="F959" s="14"/>
    </row>
    <row r="960" spans="2:6" x14ac:dyDescent="0.2">
      <c r="B960" s="14"/>
      <c r="F960" s="14"/>
    </row>
    <row r="961" spans="2:6" x14ac:dyDescent="0.2">
      <c r="B961" s="14"/>
      <c r="F961" s="14"/>
    </row>
    <row r="962" spans="2:6" x14ac:dyDescent="0.2">
      <c r="B962" s="14"/>
      <c r="F962" s="14"/>
    </row>
    <row r="963" spans="2:6" x14ac:dyDescent="0.2">
      <c r="B963" s="14"/>
      <c r="F963" s="14"/>
    </row>
    <row r="964" spans="2:6" x14ac:dyDescent="0.2">
      <c r="B964" s="14"/>
      <c r="F964" s="14"/>
    </row>
    <row r="965" spans="2:6" x14ac:dyDescent="0.2">
      <c r="B965" s="14"/>
      <c r="F965" s="14"/>
    </row>
    <row r="966" spans="2:6" x14ac:dyDescent="0.2">
      <c r="B966" s="14"/>
      <c r="F966" s="14"/>
    </row>
    <row r="967" spans="2:6" x14ac:dyDescent="0.2">
      <c r="B967" s="14"/>
      <c r="F967" s="14"/>
    </row>
    <row r="968" spans="2:6" x14ac:dyDescent="0.2">
      <c r="B968" s="14"/>
      <c r="F968" s="14"/>
    </row>
    <row r="969" spans="2:6" x14ac:dyDescent="0.2">
      <c r="B969" s="14"/>
      <c r="F969" s="14"/>
    </row>
    <row r="970" spans="2:6" x14ac:dyDescent="0.2">
      <c r="B970" s="14"/>
      <c r="F970" s="14"/>
    </row>
    <row r="971" spans="2:6" x14ac:dyDescent="0.2">
      <c r="B971" s="14"/>
      <c r="F971" s="14"/>
    </row>
    <row r="972" spans="2:6" x14ac:dyDescent="0.2">
      <c r="B972" s="14"/>
      <c r="F972" s="14"/>
    </row>
    <row r="973" spans="2:6" x14ac:dyDescent="0.2">
      <c r="B973" s="14"/>
      <c r="F973" s="14"/>
    </row>
    <row r="974" spans="2:6" x14ac:dyDescent="0.2">
      <c r="B974" s="14"/>
      <c r="F974" s="14"/>
    </row>
    <row r="975" spans="2:6" x14ac:dyDescent="0.2">
      <c r="B975" s="14"/>
      <c r="F975" s="14"/>
    </row>
    <row r="976" spans="2:6" x14ac:dyDescent="0.2">
      <c r="B976" s="14"/>
      <c r="F976" s="14"/>
    </row>
    <row r="977" spans="2:6" x14ac:dyDescent="0.2">
      <c r="B977" s="14"/>
      <c r="F977" s="14"/>
    </row>
    <row r="978" spans="2:6" x14ac:dyDescent="0.2">
      <c r="B978" s="14"/>
      <c r="F978" s="14"/>
    </row>
    <row r="979" spans="2:6" x14ac:dyDescent="0.2">
      <c r="B979" s="14"/>
      <c r="F979" s="14"/>
    </row>
    <row r="980" spans="2:6" x14ac:dyDescent="0.2">
      <c r="B980" s="14"/>
      <c r="F980" s="14"/>
    </row>
    <row r="981" spans="2:6" x14ac:dyDescent="0.2">
      <c r="B981" s="14"/>
      <c r="F981" s="14"/>
    </row>
    <row r="982" spans="2:6" x14ac:dyDescent="0.2">
      <c r="B982" s="14"/>
      <c r="F982" s="14"/>
    </row>
    <row r="983" spans="2:6" x14ac:dyDescent="0.2">
      <c r="B983" s="14"/>
      <c r="F983" s="14"/>
    </row>
    <row r="984" spans="2:6" x14ac:dyDescent="0.2">
      <c r="B984" s="14"/>
      <c r="F984" s="14"/>
    </row>
    <row r="985" spans="2:6" x14ac:dyDescent="0.2">
      <c r="B985" s="14"/>
      <c r="F985" s="14"/>
    </row>
    <row r="986" spans="2:6" x14ac:dyDescent="0.2">
      <c r="B986" s="14"/>
      <c r="F986" s="14"/>
    </row>
    <row r="987" spans="2:6" x14ac:dyDescent="0.2">
      <c r="B987" s="14"/>
      <c r="F987" s="14"/>
    </row>
    <row r="988" spans="2:6" x14ac:dyDescent="0.2">
      <c r="B988" s="14"/>
      <c r="F988" s="14"/>
    </row>
    <row r="989" spans="2:6" x14ac:dyDescent="0.2">
      <c r="B989" s="14"/>
      <c r="F989" s="14"/>
    </row>
    <row r="990" spans="2:6" x14ac:dyDescent="0.2">
      <c r="B990" s="14"/>
      <c r="F990" s="14"/>
    </row>
    <row r="991" spans="2:6" x14ac:dyDescent="0.2">
      <c r="B991" s="14"/>
      <c r="F991" s="14"/>
    </row>
    <row r="992" spans="2:6" x14ac:dyDescent="0.2">
      <c r="B992" s="14"/>
      <c r="F992" s="14"/>
    </row>
    <row r="993" spans="2:6" x14ac:dyDescent="0.2">
      <c r="B993" s="14"/>
      <c r="F993" s="14"/>
    </row>
    <row r="994" spans="2:6" x14ac:dyDescent="0.2">
      <c r="B994" s="14"/>
      <c r="F994" s="14"/>
    </row>
    <row r="995" spans="2:6" x14ac:dyDescent="0.2">
      <c r="B995" s="14"/>
      <c r="F995" s="14"/>
    </row>
    <row r="996" spans="2:6" x14ac:dyDescent="0.2">
      <c r="B996" s="14"/>
      <c r="F996" s="14"/>
    </row>
    <row r="997" spans="2:6" x14ac:dyDescent="0.2">
      <c r="B997" s="14"/>
      <c r="F997" s="14"/>
    </row>
    <row r="998" spans="2:6" x14ac:dyDescent="0.2">
      <c r="B998" s="14"/>
      <c r="F998" s="14"/>
    </row>
    <row r="999" spans="2:6" x14ac:dyDescent="0.2">
      <c r="B999" s="14"/>
      <c r="F999" s="14"/>
    </row>
    <row r="1000" spans="2:6" x14ac:dyDescent="0.2">
      <c r="B1000" s="14"/>
      <c r="F1000" s="14"/>
    </row>
    <row r="1001" spans="2:6" x14ac:dyDescent="0.2">
      <c r="B1001" s="14"/>
      <c r="F1001" s="14"/>
    </row>
    <row r="1002" spans="2:6" x14ac:dyDescent="0.2">
      <c r="B1002" s="14"/>
      <c r="F1002" s="14"/>
    </row>
    <row r="1003" spans="2:6" x14ac:dyDescent="0.2">
      <c r="B1003" s="14"/>
      <c r="F1003" s="14"/>
    </row>
    <row r="1004" spans="2:6" x14ac:dyDescent="0.2">
      <c r="B1004" s="14"/>
      <c r="F1004" s="14"/>
    </row>
    <row r="1005" spans="2:6" x14ac:dyDescent="0.2">
      <c r="B1005" s="14"/>
      <c r="F1005" s="14"/>
    </row>
    <row r="1006" spans="2:6" x14ac:dyDescent="0.2">
      <c r="B1006" s="14"/>
      <c r="F1006" s="14"/>
    </row>
    <row r="1007" spans="2:6" x14ac:dyDescent="0.2">
      <c r="B1007" s="14"/>
      <c r="F1007" s="14"/>
    </row>
    <row r="1008" spans="2:6" x14ac:dyDescent="0.2">
      <c r="B1008" s="14"/>
      <c r="F1008" s="14"/>
    </row>
    <row r="1009" spans="2:6" x14ac:dyDescent="0.2">
      <c r="B1009" s="14"/>
      <c r="F1009" s="14"/>
    </row>
    <row r="1010" spans="2:6" x14ac:dyDescent="0.2">
      <c r="B1010" s="14"/>
      <c r="F1010" s="14"/>
    </row>
    <row r="1011" spans="2:6" x14ac:dyDescent="0.2">
      <c r="B1011" s="14"/>
      <c r="F1011" s="14"/>
    </row>
    <row r="1012" spans="2:6" x14ac:dyDescent="0.2">
      <c r="B1012" s="14"/>
      <c r="F1012" s="14"/>
    </row>
    <row r="1013" spans="2:6" x14ac:dyDescent="0.2">
      <c r="B1013" s="14"/>
      <c r="F1013" s="14"/>
    </row>
    <row r="1014" spans="2:6" x14ac:dyDescent="0.2">
      <c r="B1014" s="14"/>
      <c r="F1014" s="14"/>
    </row>
    <row r="1015" spans="2:6" x14ac:dyDescent="0.2">
      <c r="B1015" s="14"/>
      <c r="F1015" s="14"/>
    </row>
    <row r="1016" spans="2:6" x14ac:dyDescent="0.2">
      <c r="B1016" s="14"/>
      <c r="F1016" s="14"/>
    </row>
    <row r="1017" spans="2:6" x14ac:dyDescent="0.2">
      <c r="B1017" s="14"/>
      <c r="F1017" s="14"/>
    </row>
    <row r="1018" spans="2:6" x14ac:dyDescent="0.2">
      <c r="B1018" s="14"/>
      <c r="F1018" s="14"/>
    </row>
    <row r="1019" spans="2:6" x14ac:dyDescent="0.2">
      <c r="B1019" s="14"/>
      <c r="F1019" s="14"/>
    </row>
    <row r="1020" spans="2:6" x14ac:dyDescent="0.2">
      <c r="B1020" s="14"/>
      <c r="F1020" s="14"/>
    </row>
    <row r="1021" spans="2:6" x14ac:dyDescent="0.2">
      <c r="B1021" s="14"/>
      <c r="F1021" s="14"/>
    </row>
    <row r="1022" spans="2:6" x14ac:dyDescent="0.2">
      <c r="B1022" s="14"/>
      <c r="F1022" s="14"/>
    </row>
    <row r="1023" spans="2:6" x14ac:dyDescent="0.2">
      <c r="B1023" s="14"/>
      <c r="F1023" s="14"/>
    </row>
    <row r="1024" spans="2:6" x14ac:dyDescent="0.2">
      <c r="B1024" s="14"/>
      <c r="F1024" s="14"/>
    </row>
    <row r="1025" spans="2:6" x14ac:dyDescent="0.2">
      <c r="B1025" s="14"/>
      <c r="F1025" s="14"/>
    </row>
    <row r="1026" spans="2:6" x14ac:dyDescent="0.2">
      <c r="B1026" s="14"/>
      <c r="F1026" s="14"/>
    </row>
    <row r="1027" spans="2:6" x14ac:dyDescent="0.2">
      <c r="B1027" s="14"/>
      <c r="F1027" s="14"/>
    </row>
    <row r="1028" spans="2:6" x14ac:dyDescent="0.2">
      <c r="B1028" s="14"/>
      <c r="F1028" s="14"/>
    </row>
    <row r="1029" spans="2:6" x14ac:dyDescent="0.2">
      <c r="B1029" s="14"/>
      <c r="F1029" s="14"/>
    </row>
    <row r="1030" spans="2:6" x14ac:dyDescent="0.2">
      <c r="B1030" s="14"/>
      <c r="F1030" s="14"/>
    </row>
    <row r="1031" spans="2:6" x14ac:dyDescent="0.2">
      <c r="B1031" s="14"/>
      <c r="F1031" s="14"/>
    </row>
    <row r="1032" spans="2:6" x14ac:dyDescent="0.2">
      <c r="B1032" s="14"/>
      <c r="F1032" s="14"/>
    </row>
    <row r="1033" spans="2:6" x14ac:dyDescent="0.2">
      <c r="B1033" s="14"/>
      <c r="F1033" s="14"/>
    </row>
    <row r="1034" spans="2:6" x14ac:dyDescent="0.2">
      <c r="B1034" s="14"/>
      <c r="F1034" s="14"/>
    </row>
    <row r="1035" spans="2:6" x14ac:dyDescent="0.2">
      <c r="B1035" s="14"/>
      <c r="F1035" s="14"/>
    </row>
    <row r="1036" spans="2:6" x14ac:dyDescent="0.2">
      <c r="B1036" s="14"/>
      <c r="F1036" s="14"/>
    </row>
    <row r="1037" spans="2:6" x14ac:dyDescent="0.2">
      <c r="B1037" s="14"/>
      <c r="F1037" s="14"/>
    </row>
    <row r="1038" spans="2:6" x14ac:dyDescent="0.2">
      <c r="B1038" s="14"/>
      <c r="F1038" s="14"/>
    </row>
    <row r="1039" spans="2:6" x14ac:dyDescent="0.2">
      <c r="B1039" s="14"/>
      <c r="F1039" s="14"/>
    </row>
    <row r="1040" spans="2:6" x14ac:dyDescent="0.2">
      <c r="B1040" s="14"/>
      <c r="F1040" s="14"/>
    </row>
    <row r="1041" spans="2:6" x14ac:dyDescent="0.2">
      <c r="B1041" s="14"/>
      <c r="F1041" s="14"/>
    </row>
    <row r="1042" spans="2:6" x14ac:dyDescent="0.2">
      <c r="B1042" s="14"/>
      <c r="F1042" s="14"/>
    </row>
    <row r="1043" spans="2:6" x14ac:dyDescent="0.2">
      <c r="B1043" s="14"/>
      <c r="F1043" s="14"/>
    </row>
    <row r="1044" spans="2:6" x14ac:dyDescent="0.2">
      <c r="B1044" s="14"/>
      <c r="F1044" s="14"/>
    </row>
    <row r="1045" spans="2:6" x14ac:dyDescent="0.2">
      <c r="B1045" s="14"/>
      <c r="F1045" s="14"/>
    </row>
    <row r="1046" spans="2:6" x14ac:dyDescent="0.2">
      <c r="B1046" s="14"/>
      <c r="F1046" s="14"/>
    </row>
    <row r="1047" spans="2:6" x14ac:dyDescent="0.2">
      <c r="B1047" s="14"/>
      <c r="F1047" s="14"/>
    </row>
    <row r="1048" spans="2:6" x14ac:dyDescent="0.2">
      <c r="B1048" s="14"/>
      <c r="F1048" s="14"/>
    </row>
    <row r="1049" spans="2:6" x14ac:dyDescent="0.2">
      <c r="B1049" s="14"/>
      <c r="F1049" s="14"/>
    </row>
    <row r="1050" spans="2:6" x14ac:dyDescent="0.2">
      <c r="B1050" s="14"/>
      <c r="F1050" s="14"/>
    </row>
    <row r="1051" spans="2:6" x14ac:dyDescent="0.2">
      <c r="B1051" s="14"/>
      <c r="F1051" s="14"/>
    </row>
    <row r="1052" spans="2:6" x14ac:dyDescent="0.2">
      <c r="B1052" s="14"/>
      <c r="F1052" s="14"/>
    </row>
    <row r="1053" spans="2:6" x14ac:dyDescent="0.2">
      <c r="B1053" s="14"/>
      <c r="F1053" s="14"/>
    </row>
    <row r="1054" spans="2:6" x14ac:dyDescent="0.2">
      <c r="B1054" s="14"/>
      <c r="F1054" s="14"/>
    </row>
    <row r="1055" spans="2:6" x14ac:dyDescent="0.2">
      <c r="B1055" s="14"/>
      <c r="F1055" s="14"/>
    </row>
    <row r="1056" spans="2:6" x14ac:dyDescent="0.2">
      <c r="B1056" s="14"/>
      <c r="F1056" s="14"/>
    </row>
    <row r="1057" spans="2:6" x14ac:dyDescent="0.2">
      <c r="B1057" s="14"/>
      <c r="F1057" s="14"/>
    </row>
    <row r="1058" spans="2:6" x14ac:dyDescent="0.2">
      <c r="B1058" s="14"/>
      <c r="F1058" s="14"/>
    </row>
    <row r="1059" spans="2:6" x14ac:dyDescent="0.2">
      <c r="B1059" s="14"/>
      <c r="F1059" s="14"/>
    </row>
    <row r="1060" spans="2:6" x14ac:dyDescent="0.2">
      <c r="B1060" s="14"/>
      <c r="F1060" s="14"/>
    </row>
    <row r="1061" spans="2:6" x14ac:dyDescent="0.2">
      <c r="B1061" s="14"/>
      <c r="F1061" s="14"/>
    </row>
    <row r="1062" spans="2:6" x14ac:dyDescent="0.2">
      <c r="B1062" s="14"/>
      <c r="F1062" s="14"/>
    </row>
    <row r="1063" spans="2:6" x14ac:dyDescent="0.2">
      <c r="B1063" s="14"/>
      <c r="F1063" s="14"/>
    </row>
    <row r="1064" spans="2:6" x14ac:dyDescent="0.2">
      <c r="B1064" s="14"/>
      <c r="F1064" s="14"/>
    </row>
    <row r="1065" spans="2:6" x14ac:dyDescent="0.2">
      <c r="B1065" s="14"/>
      <c r="F1065" s="14"/>
    </row>
    <row r="1066" spans="2:6" x14ac:dyDescent="0.2">
      <c r="B1066" s="14"/>
      <c r="F1066" s="14"/>
    </row>
    <row r="1067" spans="2:6" x14ac:dyDescent="0.2">
      <c r="B1067" s="14"/>
      <c r="F1067" s="14"/>
    </row>
    <row r="1068" spans="2:6" x14ac:dyDescent="0.2">
      <c r="B1068" s="14"/>
      <c r="F1068" s="14"/>
    </row>
    <row r="1069" spans="2:6" x14ac:dyDescent="0.2">
      <c r="B1069" s="14"/>
      <c r="F1069" s="14"/>
    </row>
    <row r="1070" spans="2:6" x14ac:dyDescent="0.2">
      <c r="B1070" s="14"/>
      <c r="F1070" s="14"/>
    </row>
    <row r="1071" spans="2:6" x14ac:dyDescent="0.2">
      <c r="B1071" s="14"/>
      <c r="F1071" s="14"/>
    </row>
    <row r="1072" spans="2:6" x14ac:dyDescent="0.2">
      <c r="B1072" s="14"/>
      <c r="F1072" s="14"/>
    </row>
    <row r="1073" spans="2:6" x14ac:dyDescent="0.2">
      <c r="B1073" s="14"/>
      <c r="F1073" s="14"/>
    </row>
    <row r="1074" spans="2:6" x14ac:dyDescent="0.2">
      <c r="B1074" s="14"/>
      <c r="F1074" s="14"/>
    </row>
    <row r="1075" spans="2:6" x14ac:dyDescent="0.2">
      <c r="B1075" s="14"/>
      <c r="F1075" s="14"/>
    </row>
    <row r="1076" spans="2:6" x14ac:dyDescent="0.2">
      <c r="B1076" s="14"/>
      <c r="F1076" s="14"/>
    </row>
    <row r="1077" spans="2:6" x14ac:dyDescent="0.2">
      <c r="B1077" s="14"/>
      <c r="F1077" s="14"/>
    </row>
    <row r="1078" spans="2:6" x14ac:dyDescent="0.2">
      <c r="B1078" s="14"/>
      <c r="F1078" s="14"/>
    </row>
    <row r="1079" spans="2:6" x14ac:dyDescent="0.2">
      <c r="B1079" s="14"/>
      <c r="F1079" s="14"/>
    </row>
    <row r="1080" spans="2:6" x14ac:dyDescent="0.2">
      <c r="B1080" s="14"/>
      <c r="F1080" s="14"/>
    </row>
    <row r="1081" spans="2:6" x14ac:dyDescent="0.2">
      <c r="B1081" s="14"/>
      <c r="F1081" s="14"/>
    </row>
    <row r="1082" spans="2:6" x14ac:dyDescent="0.2">
      <c r="B1082" s="14"/>
      <c r="F1082" s="14"/>
    </row>
    <row r="1083" spans="2:6" x14ac:dyDescent="0.2">
      <c r="B1083" s="14"/>
      <c r="F1083" s="14"/>
    </row>
    <row r="1084" spans="2:6" x14ac:dyDescent="0.2">
      <c r="B1084" s="14"/>
      <c r="F1084" s="14"/>
    </row>
    <row r="1085" spans="2:6" x14ac:dyDescent="0.2">
      <c r="B1085" s="14"/>
      <c r="F1085" s="14"/>
    </row>
    <row r="1086" spans="2:6" x14ac:dyDescent="0.2">
      <c r="B1086" s="14"/>
      <c r="F1086" s="14"/>
    </row>
    <row r="1087" spans="2:6" x14ac:dyDescent="0.2">
      <c r="B1087" s="14"/>
      <c r="F1087" s="14"/>
    </row>
    <row r="1088" spans="2:6" x14ac:dyDescent="0.2">
      <c r="B1088" s="14"/>
      <c r="F1088" s="14"/>
    </row>
    <row r="1089" spans="2:6" x14ac:dyDescent="0.2">
      <c r="B1089" s="14"/>
      <c r="F1089" s="14"/>
    </row>
    <row r="1090" spans="2:6" x14ac:dyDescent="0.2">
      <c r="B1090" s="14"/>
      <c r="F1090" s="14"/>
    </row>
    <row r="1091" spans="2:6" x14ac:dyDescent="0.2">
      <c r="B1091" s="14"/>
      <c r="F1091" s="14"/>
    </row>
    <row r="1092" spans="2:6" x14ac:dyDescent="0.2">
      <c r="B1092" s="14"/>
      <c r="F1092" s="14"/>
    </row>
    <row r="1093" spans="2:6" x14ac:dyDescent="0.2">
      <c r="B1093" s="14"/>
      <c r="F1093" s="14"/>
    </row>
    <row r="1094" spans="2:6" x14ac:dyDescent="0.2">
      <c r="B1094" s="14"/>
      <c r="F1094" s="14"/>
    </row>
    <row r="1095" spans="2:6" x14ac:dyDescent="0.2">
      <c r="B1095" s="14"/>
      <c r="F1095" s="14"/>
    </row>
    <row r="1096" spans="2:6" x14ac:dyDescent="0.2">
      <c r="B1096" s="14"/>
      <c r="F1096" s="14"/>
    </row>
    <row r="1097" spans="2:6" x14ac:dyDescent="0.2">
      <c r="B1097" s="14"/>
      <c r="F1097" s="14"/>
    </row>
    <row r="1098" spans="2:6" x14ac:dyDescent="0.2">
      <c r="B1098" s="14"/>
      <c r="F1098" s="14"/>
    </row>
    <row r="1099" spans="2:6" x14ac:dyDescent="0.2">
      <c r="B1099" s="14"/>
      <c r="F1099" s="14"/>
    </row>
    <row r="1100" spans="2:6" x14ac:dyDescent="0.2">
      <c r="B1100" s="14"/>
      <c r="F1100" s="14"/>
    </row>
    <row r="1101" spans="2:6" x14ac:dyDescent="0.2">
      <c r="B1101" s="14"/>
      <c r="F1101" s="14"/>
    </row>
    <row r="1102" spans="2:6" x14ac:dyDescent="0.2">
      <c r="B1102" s="14"/>
      <c r="F1102" s="14"/>
    </row>
    <row r="1103" spans="2:6" x14ac:dyDescent="0.2">
      <c r="B1103" s="14"/>
      <c r="F1103" s="14"/>
    </row>
    <row r="1104" spans="2:6" x14ac:dyDescent="0.2">
      <c r="B1104" s="14"/>
      <c r="F1104" s="14"/>
    </row>
    <row r="1105" spans="2:6" x14ac:dyDescent="0.2">
      <c r="B1105" s="14"/>
      <c r="F1105" s="14"/>
    </row>
    <row r="1106" spans="2:6" x14ac:dyDescent="0.2">
      <c r="B1106" s="14"/>
      <c r="F1106" s="14"/>
    </row>
    <row r="1107" spans="2:6" x14ac:dyDescent="0.2">
      <c r="B1107" s="14"/>
      <c r="F1107" s="14"/>
    </row>
    <row r="1108" spans="2:6" x14ac:dyDescent="0.2">
      <c r="B1108" s="14"/>
      <c r="F1108" s="14"/>
    </row>
    <row r="1109" spans="2:6" x14ac:dyDescent="0.2">
      <c r="B1109" s="14"/>
      <c r="F1109" s="14"/>
    </row>
    <row r="1110" spans="2:6" x14ac:dyDescent="0.2">
      <c r="B1110" s="14"/>
      <c r="F1110" s="14"/>
    </row>
    <row r="1111" spans="2:6" x14ac:dyDescent="0.2">
      <c r="B1111" s="14"/>
      <c r="F1111" s="14"/>
    </row>
    <row r="1112" spans="2:6" x14ac:dyDescent="0.2">
      <c r="B1112" s="14"/>
      <c r="F1112" s="14"/>
    </row>
    <row r="1113" spans="2:6" x14ac:dyDescent="0.2">
      <c r="B1113" s="14"/>
      <c r="F1113" s="14"/>
    </row>
    <row r="1114" spans="2:6" x14ac:dyDescent="0.2">
      <c r="B1114" s="14"/>
      <c r="F1114" s="14"/>
    </row>
    <row r="1115" spans="2:6" x14ac:dyDescent="0.2">
      <c r="B1115" s="14"/>
      <c r="F1115" s="14"/>
    </row>
    <row r="1116" spans="2:6" x14ac:dyDescent="0.2">
      <c r="B1116" s="14"/>
      <c r="F1116" s="14"/>
    </row>
    <row r="1117" spans="2:6" x14ac:dyDescent="0.2">
      <c r="B1117" s="14"/>
      <c r="F1117" s="14"/>
    </row>
    <row r="1118" spans="2:6" x14ac:dyDescent="0.2">
      <c r="B1118" s="14"/>
      <c r="F1118" s="14"/>
    </row>
    <row r="1119" spans="2:6" x14ac:dyDescent="0.2">
      <c r="B1119" s="14"/>
      <c r="F1119" s="14"/>
    </row>
    <row r="1120" spans="2:6" x14ac:dyDescent="0.2">
      <c r="B1120" s="14"/>
      <c r="F1120" s="14"/>
    </row>
    <row r="1121" spans="2:6" x14ac:dyDescent="0.2">
      <c r="B1121" s="14"/>
      <c r="F1121" s="14"/>
    </row>
    <row r="1122" spans="2:6" x14ac:dyDescent="0.2">
      <c r="B1122" s="14"/>
      <c r="F1122" s="14"/>
    </row>
    <row r="1123" spans="2:6" x14ac:dyDescent="0.2">
      <c r="B1123" s="14"/>
      <c r="F1123" s="14"/>
    </row>
    <row r="1124" spans="2:6" x14ac:dyDescent="0.2">
      <c r="B1124" s="14"/>
      <c r="F1124" s="14"/>
    </row>
    <row r="1125" spans="2:6" x14ac:dyDescent="0.2">
      <c r="B1125" s="14"/>
      <c r="F1125" s="14"/>
    </row>
    <row r="1126" spans="2:6" x14ac:dyDescent="0.2">
      <c r="B1126" s="14"/>
      <c r="F1126" s="14"/>
    </row>
    <row r="1127" spans="2:6" x14ac:dyDescent="0.2">
      <c r="B1127" s="14"/>
      <c r="F1127" s="14"/>
    </row>
    <row r="1128" spans="2:6" x14ac:dyDescent="0.2">
      <c r="B1128" s="14"/>
      <c r="F1128" s="14"/>
    </row>
    <row r="1129" spans="2:6" x14ac:dyDescent="0.2">
      <c r="B1129" s="14"/>
      <c r="F1129" s="14"/>
    </row>
    <row r="1130" spans="2:6" x14ac:dyDescent="0.2">
      <c r="B1130" s="14"/>
      <c r="F1130" s="14"/>
    </row>
    <row r="1131" spans="2:6" x14ac:dyDescent="0.2">
      <c r="B1131" s="14"/>
      <c r="F1131" s="14"/>
    </row>
    <row r="1132" spans="2:6" x14ac:dyDescent="0.2">
      <c r="B1132" s="14"/>
      <c r="F1132" s="14"/>
    </row>
    <row r="1133" spans="2:6" x14ac:dyDescent="0.2">
      <c r="B1133" s="14"/>
      <c r="F1133" s="14"/>
    </row>
    <row r="1134" spans="2:6" x14ac:dyDescent="0.2">
      <c r="B1134" s="14"/>
      <c r="F1134" s="14"/>
    </row>
    <row r="1135" spans="2:6" x14ac:dyDescent="0.2">
      <c r="B1135" s="14"/>
      <c r="F1135" s="14"/>
    </row>
    <row r="1136" spans="2:6" x14ac:dyDescent="0.2">
      <c r="B1136" s="14"/>
      <c r="F1136" s="14"/>
    </row>
    <row r="1137" spans="2:6" x14ac:dyDescent="0.2">
      <c r="B1137" s="14"/>
      <c r="F1137" s="14"/>
    </row>
    <row r="1138" spans="2:6" x14ac:dyDescent="0.2">
      <c r="B1138" s="14"/>
      <c r="F1138" s="14"/>
    </row>
    <row r="1139" spans="2:6" x14ac:dyDescent="0.2">
      <c r="B1139" s="14"/>
      <c r="F1139" s="14"/>
    </row>
  </sheetData>
  <phoneticPr fontId="8" type="noConversion"/>
  <hyperlinks>
    <hyperlink ref="P39" r:id="rId1" display="http://www.bav-astro.de/sfs/BAVM_link.php?BAVMnr=28" xr:uid="{00000000-0004-0000-0100-000000000000}"/>
    <hyperlink ref="P61" r:id="rId2" display="http://www.bav-astro.de/sfs/BAVM_link.php?BAVMnr=34" xr:uid="{00000000-0004-0000-0100-000001000000}"/>
    <hyperlink ref="P62" r:id="rId3" display="http://www.bav-astro.de/sfs/BAVM_link.php?BAVMnr=34" xr:uid="{00000000-0004-0000-0100-000002000000}"/>
    <hyperlink ref="P69" r:id="rId4" display="http://www.bav-astro.de/sfs/BAVM_link.php?BAVMnr=36" xr:uid="{00000000-0004-0000-0100-000003000000}"/>
    <hyperlink ref="P72" r:id="rId5" display="http://www.bav-astro.de/sfs/BAVM_link.php?BAVMnr=36" xr:uid="{00000000-0004-0000-0100-000004000000}"/>
    <hyperlink ref="P88" r:id="rId6" display="http://www.bav-astro.de/sfs/BAVM_link.php?BAVMnr=52" xr:uid="{00000000-0004-0000-0100-000005000000}"/>
    <hyperlink ref="P165" r:id="rId7" display="http://vsolj.cetus-net.org/no47.pdf" xr:uid="{00000000-0004-0000-0100-000006000000}"/>
    <hyperlink ref="P166" r:id="rId8" display="http://vsolj.cetus-net.org/no47.pdf" xr:uid="{00000000-0004-0000-0100-000007000000}"/>
    <hyperlink ref="P172" r:id="rId9" display="http://www.konkoly.hu/cgi-bin/IBVS?5040" xr:uid="{00000000-0004-0000-0100-000008000000}"/>
    <hyperlink ref="P173" r:id="rId10" display="http://vsolj.cetus-net.org/no40.pdf" xr:uid="{00000000-0004-0000-0100-000009000000}"/>
    <hyperlink ref="P98" r:id="rId11" display="http://www.konkoly.hu/cgi-bin/IBVS?5371" xr:uid="{00000000-0004-0000-0100-00000A000000}"/>
    <hyperlink ref="P174" r:id="rId12" display="http://vsolj.cetus-net.org/no40.pdf" xr:uid="{00000000-0004-0000-0100-00000B000000}"/>
    <hyperlink ref="P99" r:id="rId13" display="http://www.konkoly.hu/cgi-bin/IBVS?5378" xr:uid="{00000000-0004-0000-0100-00000C000000}"/>
    <hyperlink ref="P175" r:id="rId14" display="http://vsolj.cetus-net.org/no42.pdf" xr:uid="{00000000-0004-0000-0100-00000D000000}"/>
    <hyperlink ref="P176" r:id="rId15" display="http://vsolj.cetus-net.org/no42.pdf" xr:uid="{00000000-0004-0000-0100-00000E000000}"/>
    <hyperlink ref="P177" r:id="rId16" display="http://www.bav-astro.de/sfs/BAVM_link.php?BAVMnr=171" xr:uid="{00000000-0004-0000-0100-00000F000000}"/>
    <hyperlink ref="P178" r:id="rId17" display="http://www.bav-astro.de/sfs/BAVM_link.php?BAVMnr=171" xr:uid="{00000000-0004-0000-0100-000010000000}"/>
    <hyperlink ref="P100" r:id="rId18" display="http://www.konkoly.hu/cgi-bin/IBVS?5677" xr:uid="{00000000-0004-0000-0100-000011000000}"/>
    <hyperlink ref="P179" r:id="rId19" display="http://vsolj.cetus-net.org/no44.pdf" xr:uid="{00000000-0004-0000-0100-000012000000}"/>
    <hyperlink ref="P180" r:id="rId20" display="http://vsolj.cetus-net.org/no44.pdf" xr:uid="{00000000-0004-0000-0100-000013000000}"/>
    <hyperlink ref="P181" r:id="rId21" display="http://vsolj.cetus-net.org/no44.pdf" xr:uid="{00000000-0004-0000-0100-000014000000}"/>
    <hyperlink ref="P182" r:id="rId22" display="http://vsolj.cetus-net.org/no45.pdf" xr:uid="{00000000-0004-0000-0100-000015000000}"/>
    <hyperlink ref="P101" r:id="rId23" display="http://www.bav-astro.de/sfs/BAVM_link.php?BAVMnr=186" xr:uid="{00000000-0004-0000-0100-000016000000}"/>
    <hyperlink ref="P102" r:id="rId24" display="http://www.bav-astro.de/sfs/BAVM_link.php?BAVMnr=201" xr:uid="{00000000-0004-0000-0100-000017000000}"/>
    <hyperlink ref="P103" r:id="rId25" display="http://www.konkoly.hu/cgi-bin/IBVS?5843" xr:uid="{00000000-0004-0000-0100-000018000000}"/>
    <hyperlink ref="P104" r:id="rId26" display="http://var.astro.cz/oejv/issues/oejv0074.pdf" xr:uid="{00000000-0004-0000-0100-000019000000}"/>
    <hyperlink ref="P105" r:id="rId27" display="http://www.bav-astro.de/sfs/BAVM_link.php?BAVMnr=201" xr:uid="{00000000-0004-0000-0100-00001A000000}"/>
    <hyperlink ref="P183" r:id="rId28" display="http://var.astro.cz/oejv/issues/oejv0094.pdf" xr:uid="{00000000-0004-0000-0100-00001B000000}"/>
    <hyperlink ref="P184" r:id="rId29" display="http://var.astro.cz/oejv/issues/oejv0094.pdf" xr:uid="{00000000-0004-0000-0100-00001C000000}"/>
    <hyperlink ref="P185" r:id="rId30" display="http://var.astro.cz/oejv/issues/oejv0094.pdf" xr:uid="{00000000-0004-0000-0100-00001D000000}"/>
    <hyperlink ref="P186" r:id="rId31" display="http://var.astro.cz/oejv/issues/oejv0094.pdf" xr:uid="{00000000-0004-0000-0100-00001E000000}"/>
    <hyperlink ref="P187" r:id="rId32" display="http://var.astro.cz/oejv/issues/oejv0094.pdf" xr:uid="{00000000-0004-0000-0100-00001F000000}"/>
    <hyperlink ref="P188" r:id="rId33" display="http://var.astro.cz/oejv/issues/oejv0094.pdf" xr:uid="{00000000-0004-0000-0100-000020000000}"/>
    <hyperlink ref="P189" r:id="rId34" display="http://var.astro.cz/oejv/issues/oejv0094.pdf" xr:uid="{00000000-0004-0000-0100-000021000000}"/>
    <hyperlink ref="P190" r:id="rId35" display="http://var.astro.cz/oejv/issues/oejv0107.pdf" xr:uid="{00000000-0004-0000-0100-000022000000}"/>
    <hyperlink ref="P191" r:id="rId36" display="http://vsolj.cetus-net.org/vsoljno51.pdf" xr:uid="{00000000-0004-0000-0100-000023000000}"/>
    <hyperlink ref="P192" r:id="rId37" display="http://vsolj.cetus-net.org/vsoljno51.pdf" xr:uid="{00000000-0004-0000-0100-000024000000}"/>
    <hyperlink ref="P193" r:id="rId38" display="http://var.astro.cz/oejv/issues/oejv0137.pdf" xr:uid="{00000000-0004-0000-0100-000025000000}"/>
    <hyperlink ref="P106" r:id="rId39" display="http://www.konkoly.hu/cgi-bin/IBVS?5974" xr:uid="{00000000-0004-0000-0100-000026000000}"/>
    <hyperlink ref="P194" r:id="rId40" display="http://vsolj.cetus-net.org/vsoljno51.pdf" xr:uid="{00000000-0004-0000-0100-000027000000}"/>
    <hyperlink ref="P195" r:id="rId41" display="http://vsolj.cetus-net.org/vsoljno51.pdf" xr:uid="{00000000-0004-0000-0100-000028000000}"/>
    <hyperlink ref="P196" r:id="rId42" display="http://vsolj.cetus-net.org/vsoljno51.pdf" xr:uid="{00000000-0004-0000-0100-000029000000}"/>
    <hyperlink ref="P107" r:id="rId43" display="http://www.bav-astro.de/sfs/BAVM_link.php?BAVMnr=234" xr:uid="{00000000-0004-0000-0100-00002A000000}"/>
    <hyperlink ref="P108" r:id="rId44" display="http://www.bav-astro.de/sfs/BAVM_link.php?BAVMnr=238" xr:uid="{00000000-0004-0000-0100-00002B000000}"/>
    <hyperlink ref="P109" r:id="rId45" display="http://www.bav-astro.de/sfs/BAVM_link.php?BAVMnr=238" xr:uid="{00000000-0004-0000-0100-00002C000000}"/>
    <hyperlink ref="P110" r:id="rId46" display="http://www.bav-astro.de/sfs/BAVM_link.php?BAVMnr=241" xr:uid="{00000000-0004-0000-0100-00002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2024-02-11T05:18:36Z</dcterms:modified>
</cp:coreProperties>
</file>